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75" windowHeight="10275" tabRatio="860" activeTab="4"/>
  </bookViews>
  <sheets>
    <sheet name="TOTAL 2016-2024" sheetId="1" r:id="rId1"/>
    <sheet name="TOTAL 2024" sheetId="2" r:id="rId2"/>
    <sheet name="ianuarie 2024" sheetId="3" r:id="rId3"/>
    <sheet name="februarie 2024" sheetId="4" r:id="rId4"/>
    <sheet name="martie 2024" sheetId="5" r:id="rId5"/>
    <sheet name="aprilie 2024" sheetId="6" r:id="rId6"/>
    <sheet name="mai 2024" sheetId="7" r:id="rId7"/>
    <sheet name="iunie 2024" sheetId="8" r:id="rId8"/>
    <sheet name="iulie 2024" sheetId="9" r:id="rId9"/>
    <sheet name="august 2024" sheetId="10" r:id="rId10"/>
    <sheet name="septembrie 2024" sheetId="11" r:id="rId11"/>
    <sheet name="octombrie 2024" sheetId="12" r:id="rId12"/>
    <sheet name="noiembrie 2024" sheetId="13" r:id="rId13"/>
    <sheet name="decembrie 2024" sheetId="14" r:id="rId14"/>
  </sheets>
  <definedNames>
    <definedName name="_xlnm._FilterDatabase" localSheetId="3" hidden="1">'februarie 2024'!$A$13:$U$317</definedName>
    <definedName name="_xlnm._FilterDatabase" localSheetId="2" hidden="1">'ianuarie 2024'!$A$12:$U$311</definedName>
    <definedName name="_xlnm.Print_Titles" localSheetId="2">'ianuarie 2024'!$10:$13</definedName>
  </definedNames>
  <calcPr fullCalcOnLoad="1"/>
</workbook>
</file>

<file path=xl/sharedStrings.xml><?xml version="1.0" encoding="utf-8"?>
<sst xmlns="http://schemas.openxmlformats.org/spreadsheetml/2006/main" count="4468" uniqueCount="485">
  <si>
    <t>Beneficiar</t>
  </si>
  <si>
    <t>Nr. crt.</t>
  </si>
  <si>
    <t xml:space="preserve">Axa prioritară/DMI </t>
  </si>
  <si>
    <t>Data plăţii</t>
  </si>
  <si>
    <t>TOTAL Axa 1</t>
  </si>
  <si>
    <t>TOTAL GENERAL</t>
  </si>
  <si>
    <t>TOTAL Axa 6</t>
  </si>
  <si>
    <t>Prefinanţare</t>
  </si>
  <si>
    <t>Rambursare</t>
  </si>
  <si>
    <t>FEDR</t>
  </si>
  <si>
    <t>FC</t>
  </si>
  <si>
    <t>Buget de Stat</t>
  </si>
  <si>
    <t>Restituire TVA</t>
  </si>
  <si>
    <t xml:space="preserve"> - LEI -</t>
  </si>
  <si>
    <t>PLĂŢI</t>
  </si>
  <si>
    <t>TOTAL Axa 4</t>
  </si>
  <si>
    <t xml:space="preserve">  -  </t>
  </si>
  <si>
    <t>TOTAL Axa 2</t>
  </si>
  <si>
    <t>TOTAL Axa 3</t>
  </si>
  <si>
    <t>TOTAL Axa 5</t>
  </si>
  <si>
    <t>TOTAL, din care:</t>
  </si>
  <si>
    <t>Cod SMIS</t>
  </si>
  <si>
    <t>TOTAL Axa 7</t>
  </si>
  <si>
    <t>TOTAL Axa 8</t>
  </si>
  <si>
    <t>AUTORITATEA DE MANAGEMENT POIM</t>
  </si>
  <si>
    <t>Situaţia plăţilor efectuate către beneficiarii POIM</t>
  </si>
  <si>
    <t xml:space="preserve">Situaţia plăţilor efectuate către beneficiarii POIM </t>
  </si>
  <si>
    <t>Axa prioritară 3</t>
  </si>
  <si>
    <t>Axa prioritară 5</t>
  </si>
  <si>
    <t>Axa prioritară 4</t>
  </si>
  <si>
    <t>Axa prioritară 7</t>
  </si>
  <si>
    <t>Nr. Cerere de rambursare/plată/ prefinanțare</t>
  </si>
  <si>
    <t>Axa prioritară</t>
  </si>
  <si>
    <t>Axa prioritară 2</t>
  </si>
  <si>
    <t>Axa prioritară 1</t>
  </si>
  <si>
    <t>sume suportate de la bugetul de stat (art.58.23)</t>
  </si>
  <si>
    <t>sume suportate de la bugetul de stat (art.58.35)</t>
  </si>
  <si>
    <t xml:space="preserve"> </t>
  </si>
  <si>
    <t>Axa prioritară 6</t>
  </si>
  <si>
    <t>Axa prioritară 8</t>
  </si>
  <si>
    <t>TOTAL Axa 9</t>
  </si>
  <si>
    <t>Axa prioritară 9</t>
  </si>
  <si>
    <t>MINISTERUL INVESTIȚIILOR ȘI PROIECTELOR EUROPENE</t>
  </si>
  <si>
    <t>Axa prioritară 10</t>
  </si>
  <si>
    <t>TOTAL Axa 10</t>
  </si>
  <si>
    <t>MTI</t>
  </si>
  <si>
    <t>UAT BRĂILA</t>
  </si>
  <si>
    <t>Axa prioritară 11</t>
  </si>
  <si>
    <t>TOTAL Axa 11</t>
  </si>
  <si>
    <t>2016-2024</t>
  </si>
  <si>
    <t>în ANUL 2024</t>
  </si>
  <si>
    <t>în luna IANUARIE 2024</t>
  </si>
  <si>
    <t>TOTAL Axa 12</t>
  </si>
  <si>
    <t>în luna FEBRUARIE 2024</t>
  </si>
  <si>
    <t>în luna MARTIE 2024</t>
  </si>
  <si>
    <t>în luna APRILIE 2024</t>
  </si>
  <si>
    <t>în luna MAI 2024</t>
  </si>
  <si>
    <t>în luna IIUNIE 2024</t>
  </si>
  <si>
    <t>în luna IULIE 2024</t>
  </si>
  <si>
    <t>în luna AUGUST 2024</t>
  </si>
  <si>
    <t>în luna SEPTEMBRIE 2024</t>
  </si>
  <si>
    <t>în luna OCTOMBRIE 2024</t>
  </si>
  <si>
    <t>în luna NOIEMBRIE 2024</t>
  </si>
  <si>
    <t>în luna DECEMBRIE 2024</t>
  </si>
  <si>
    <t>ASOCIAȚIA CCIRJ</t>
  </si>
  <si>
    <t>PRIMĂRIA ORAȘULUI ORȘOVA</t>
  </si>
  <si>
    <t>SPITALUL CLINIC DE URGENTA PENTRU COPII BRAȘOV</t>
  </si>
  <si>
    <t>Axa prioritară 12</t>
  </si>
  <si>
    <t>RNP ROMSILVA - APN CHEILE BICAZULUI</t>
  </si>
  <si>
    <t>APAVIL SA</t>
  </si>
  <si>
    <t>CP1</t>
  </si>
  <si>
    <t>DELGAZ GRID SA</t>
  </si>
  <si>
    <t>CR13</t>
  </si>
  <si>
    <t>CR23</t>
  </si>
  <si>
    <t>CR11</t>
  </si>
  <si>
    <t>APA CANAL SIBIU SA</t>
  </si>
  <si>
    <t>CR16</t>
  </si>
  <si>
    <t>UNIVERSITATEA ALEXANDRU IOAN CUZA DIN IASI</t>
  </si>
  <si>
    <t>CR4</t>
  </si>
  <si>
    <t>MARIOS PRODCONF SRL</t>
  </si>
  <si>
    <t>CR1</t>
  </si>
  <si>
    <t>COMPANIA DE APA BRASOV SA</t>
  </si>
  <si>
    <t>COMUNA POARTA ALBA</t>
  </si>
  <si>
    <t>CR6</t>
  </si>
  <si>
    <t>UNIVERSITATEA DIN BUCURESTI</t>
  </si>
  <si>
    <t>CR36</t>
  </si>
  <si>
    <t>SC SECOM SA</t>
  </si>
  <si>
    <t>CR19</t>
  </si>
  <si>
    <t>SC ELECTROTERMOMETRIA SRL</t>
  </si>
  <si>
    <t>CR2</t>
  </si>
  <si>
    <t>ASOCIATIA PENTRU O ROMANIE DESCHISA</t>
  </si>
  <si>
    <t>CR18</t>
  </si>
  <si>
    <t>MAER IMPORT EXPORT SRL</t>
  </si>
  <si>
    <t>SCA SATURN SA</t>
  </si>
  <si>
    <t>SC APA SERV SATU MARE SA</t>
  </si>
  <si>
    <t> INSTITUTUL NAŢIONAL DE CERCETARE-DEZVOLTARE "DELTA DUNĂRII"-I.N.C.D.D.D. TULCEA</t>
  </si>
  <si>
    <t>HECOMIN IMPEX SRL</t>
  </si>
  <si>
    <t>ARBDDT</t>
  </si>
  <si>
    <t>AEROP INTERNAT MARAMURES RA</t>
  </si>
  <si>
    <t>CR3</t>
  </si>
  <si>
    <t>CR5</t>
  </si>
  <si>
    <t>COMP DE APA ARAD SA</t>
  </si>
  <si>
    <t>ORASUL SIMERIA</t>
  </si>
  <si>
    <t>ANM RA</t>
  </si>
  <si>
    <t>CR9</t>
  </si>
  <si>
    <t>SC NO PARDON SRL</t>
  </si>
  <si>
    <t>COMP DE APA ORADEA SA</t>
  </si>
  <si>
    <t>PRODUCTIE PRESTARI SERVICII COMERT AGER SRL</t>
  </si>
  <si>
    <t>FEREASTRA CORA SRL</t>
  </si>
  <si>
    <t>E DISTRIBUTIE DOBROGEA SA</t>
  </si>
  <si>
    <t>SPITALUL CLINIC MUNICIPAL DE URGENTA TIMISOARA</t>
  </si>
  <si>
    <t>CR24</t>
  </si>
  <si>
    <t>FAIR PLAY IMPEX SRL</t>
  </si>
  <si>
    <t>CR15</t>
  </si>
  <si>
    <t>SPIT MUN MORENI</t>
  </si>
  <si>
    <t>COMPANIA DE APĂ SOMEŞ SA</t>
  </si>
  <si>
    <t>CR56</t>
  </si>
  <si>
    <t>HENDRICKSON ROMANIA SRL</t>
  </si>
  <si>
    <t>FENYO SRL</t>
  </si>
  <si>
    <t>MUN CONSTANTA</t>
  </si>
  <si>
    <t>MUN GIURGIU</t>
  </si>
  <si>
    <t>CR100</t>
  </si>
  <si>
    <t>MUN ORADEA</t>
  </si>
  <si>
    <t>CR7</t>
  </si>
  <si>
    <t>COMUNA CHECEA</t>
  </si>
  <si>
    <t>SOC ORNITOLOGICA ROM</t>
  </si>
  <si>
    <t>CR21</t>
  </si>
  <si>
    <t>SC AQUATIM SA</t>
  </si>
  <si>
    <t>MIN MED, APELOR SI PADURILOR</t>
  </si>
  <si>
    <t>R.N.P. ROMSILVA-ADMINISTRAŢIA PARCULUI NAŢIONAL BUILA-VÂNTURARIŢA RA</t>
  </si>
  <si>
    <t>COMUNA SOCODOR</t>
  </si>
  <si>
    <t>CR12</t>
  </si>
  <si>
    <t>SC COMPANIA DE APA SOMES SA</t>
  </si>
  <si>
    <t>DACRIS PROD SRL</t>
  </si>
  <si>
    <t>SC APAREGIO GORJ SA</t>
  </si>
  <si>
    <t>CR26</t>
  </si>
  <si>
    <t>SC PRISMA SERVCOM IMPEX SRL</t>
  </si>
  <si>
    <t>INSTITUTUL NAŢIONAL DE CERCETARE-DEZVOLTARE PENTRU PROTECŢIA MEDIULUI BUCUREŞTI</t>
  </si>
  <si>
    <t>CR8</t>
  </si>
  <si>
    <t>SPIT UNIV DE URG MILITAR CENTRAL DR CAROL DAVILA(UM 02482)</t>
  </si>
  <si>
    <t>MIN APARARII NATIONALE</t>
  </si>
  <si>
    <t>RNP ROMSILVA</t>
  </si>
  <si>
    <t>AMBERGER WERKZEUGBAU CLUJ SRL</t>
  </si>
  <si>
    <t>CR25</t>
  </si>
  <si>
    <t>SC HARVIZ SA</t>
  </si>
  <si>
    <t>DOLCE LIDER SRL</t>
  </si>
  <si>
    <t>SC COMP DE APA ARIES SA</t>
  </si>
  <si>
    <t>APAVITAL SA</t>
  </si>
  <si>
    <t>CR50</t>
  </si>
  <si>
    <t>ECOAQUA SA</t>
  </si>
  <si>
    <t>UAT JUD OLT</t>
  </si>
  <si>
    <t>SECOM SA</t>
  </si>
  <si>
    <t>RODATA SRL</t>
  </si>
  <si>
    <t>CHOCO PACK SRL</t>
  </si>
  <si>
    <t>UAT JUD CLUJ</t>
  </si>
  <si>
    <t>DIFCR23</t>
  </si>
  <si>
    <t>DIFCR22</t>
  </si>
  <si>
    <t>DIFCR21</t>
  </si>
  <si>
    <t>DIFCR24</t>
  </si>
  <si>
    <t>DIFCR20</t>
  </si>
  <si>
    <t>DIFCR19</t>
  </si>
  <si>
    <t>DIFCR18</t>
  </si>
  <si>
    <t>DIFCR17</t>
  </si>
  <si>
    <t>COMUNA ROSIA DE AMARADIA</t>
  </si>
  <si>
    <t>COMUNA BRETCU</t>
  </si>
  <si>
    <t>INSTIT CLINIC FUNDENI</t>
  </si>
  <si>
    <t>SC APA CANAL ILFOV SA</t>
  </si>
  <si>
    <t>SC APASERV SATU MARE SA</t>
  </si>
  <si>
    <t>CH DOSAR</t>
  </si>
  <si>
    <t>SC CARAMI SRL</t>
  </si>
  <si>
    <t>ARMATURENFABRIK FRANZ SCHNEIDER SRL</t>
  </si>
  <si>
    <t>SC B ART TRADITII SRL</t>
  </si>
  <si>
    <t>KAMPUR COM SRL</t>
  </si>
  <si>
    <t>SC COUNTRY RESTAURANT SRL</t>
  </si>
  <si>
    <t>JUDETUL VALCEA</t>
  </si>
  <si>
    <t> INSTITUTUL NAŢIONAL DE CERCETARE-DEZVOLTARE ÎN SILVICULTURĂ "MARIN DRĂCEA"</t>
  </si>
  <si>
    <t>COMUNA COZMEȘTI</t>
  </si>
  <si>
    <t>SC NOVA APASERV SA</t>
  </si>
  <si>
    <t>SC APAVIL SA</t>
  </si>
  <si>
    <t>JUDETUL SUCEAVA</t>
  </si>
  <si>
    <t>ASOCIATIA ECHILIBRU</t>
  </si>
  <si>
    <t>CR28</t>
  </si>
  <si>
    <t>R.N.P. ROMSILVA - ADMINISTRATIA PARCULUI NATURAL BALTA MICA A BRAILEI RA</t>
  </si>
  <si>
    <t>ASOCIATIA MICROREGIONALA "POGANY HAVAS"</t>
  </si>
  <si>
    <t>CR10</t>
  </si>
  <si>
    <t>SPITALUL MUNICIPAL MORENI</t>
  </si>
  <si>
    <t>STS</t>
  </si>
  <si>
    <t>BV ULIA SRL</t>
  </si>
  <si>
    <t>ELECTRO ALFA CM SRL</t>
  </si>
  <si>
    <t>INSPECTORATUL SCOLAR JUDETEAN BACAU</t>
  </si>
  <si>
    <t>COMUNA PERICEI</t>
  </si>
  <si>
    <t>VASCAR SA</t>
  </si>
  <si>
    <t>UAT DOLJ</t>
  </si>
  <si>
    <t>SC APA CTTA SA</t>
  </si>
  <si>
    <t>CR51</t>
  </si>
  <si>
    <t>UNIV DUNAREA DE JOS DIN GALATI</t>
  </si>
  <si>
    <t>SC COMP DE UTILIT PUBLICE SA FOCSANI</t>
  </si>
  <si>
    <t>DISTRIBUTIE ENERGIE ELECTRICA ROMANIA SA</t>
  </si>
  <si>
    <t>UAT JUD DOLJ</t>
  </si>
  <si>
    <t>CR30</t>
  </si>
  <si>
    <t>EURO APAVOL SA</t>
  </si>
  <si>
    <t>EUROPEAN TECHNOLOGIES&amp;SERVICES ROMANIA SRL</t>
  </si>
  <si>
    <t>AN FEED SRL</t>
  </si>
  <si>
    <t>GOSPODARIE COMUNALA SA SF GHEORGHE</t>
  </si>
  <si>
    <t>SPIT CLINIC JUD DE URG CLUJ NAPOCA</t>
  </si>
  <si>
    <t>INCDS MARIN DRACEA</t>
  </si>
  <si>
    <t>CR118</t>
  </si>
  <si>
    <t>ASOCIATIA CORIDORUL VERDE</t>
  </si>
  <si>
    <t>CUIBUL DE LEMN SRL</t>
  </si>
  <si>
    <t>SC ACET SA SUCEAVA</t>
  </si>
  <si>
    <t>CR84</t>
  </si>
  <si>
    <t>SC TRANS IVINIS&amp;CO SRL</t>
  </si>
  <si>
    <t>ELECTROPLAST SA</t>
  </si>
  <si>
    <t>SRI-UM 0472</t>
  </si>
  <si>
    <t>SRI-UM 0929</t>
  </si>
  <si>
    <t>SC APAVITAL SA IASI</t>
  </si>
  <si>
    <t>CR47</t>
  </si>
  <si>
    <t>DISTRIBUTIE ENERGIE OLTENIA SA</t>
  </si>
  <si>
    <t>HARVIZ SA</t>
  </si>
  <si>
    <t>ALFA CLUJ SRL</t>
  </si>
  <si>
    <t>COMP DE APA BRASOV SA</t>
  </si>
  <si>
    <t>DIFCR3</t>
  </si>
  <si>
    <t>DIFCR4</t>
  </si>
  <si>
    <t>SC AQUACARAS SA</t>
  </si>
  <si>
    <t>CR93</t>
  </si>
  <si>
    <t>ASOCIAŢIA PENTRU DEZVOLTARE DURABILĂ DAKIA</t>
  </si>
  <si>
    <t>CR41</t>
  </si>
  <si>
    <t>GENEX COM SRL</t>
  </si>
  <si>
    <t>AQUABIS SA</t>
  </si>
  <si>
    <t>SC COMP DE APA SA BUZAU</t>
  </si>
  <si>
    <t>SC COMP DE APA ORADEA SA</t>
  </si>
  <si>
    <t>CR34</t>
  </si>
  <si>
    <t>MUN TIMISOARA</t>
  </si>
  <si>
    <t>CR38</t>
  </si>
  <si>
    <t>LENOX PROD SRL</t>
  </si>
  <si>
    <t>CR39</t>
  </si>
  <si>
    <t>CHIMCOMPLEX SA BORZESTI</t>
  </si>
  <si>
    <t>R.N.P. ROMSILVA-ADMINISTRAŢIA PARCULUI NAŢIONAL COZIA RA</t>
  </si>
  <si>
    <t>CR20</t>
  </si>
  <si>
    <t>APASERV SATU MARE SA</t>
  </si>
  <si>
    <t>SC TIMO SERV SRL</t>
  </si>
  <si>
    <t>DESSERA NORTES SRL</t>
  </si>
  <si>
    <t>JUD ILFOV</t>
  </si>
  <si>
    <t>AG NAT PT ARII NAT PROTEJATE</t>
  </si>
  <si>
    <t>AUTO NPADOVA SRL</t>
  </si>
  <si>
    <t>ANA HOTELS SRL</t>
  </si>
  <si>
    <t>SC APA CANAL SA</t>
  </si>
  <si>
    <t>CR82</t>
  </si>
  <si>
    <t>CR48</t>
  </si>
  <si>
    <t>SPITALUL MUN SALONTA</t>
  </si>
  <si>
    <t>E DISTRIBUTIE BANAT SA</t>
  </si>
  <si>
    <t>ICB CLUJ NAPOCA</t>
  </si>
  <si>
    <t>CR119</t>
  </si>
  <si>
    <t>SPITALUL CLINIC DE PEDIATRIE SIBIU</t>
  </si>
  <si>
    <t>CR85</t>
  </si>
  <si>
    <t>CR86</t>
  </si>
  <si>
    <t>UNIVERSITATEA TRANSILVANIA DIN BRASOV</t>
  </si>
  <si>
    <t>POIENITA SOCIETATE COOPERATIVA</t>
  </si>
  <si>
    <t>AQUATIM SA</t>
  </si>
  <si>
    <t>CR33</t>
  </si>
  <si>
    <t>SANDY IMPEX SRL</t>
  </si>
  <si>
    <t>CR40</t>
  </si>
  <si>
    <t>ASOC DE ADEZV INTERCOMUNITARA TRANSALPINA GAZ</t>
  </si>
  <si>
    <t>SC HIDRO PRAHOVA SA</t>
  </si>
  <si>
    <t>SC ESZTERLANC ABC SRL</t>
  </si>
  <si>
    <t>ASOCIATIA WWF ROMANIA</t>
  </si>
  <si>
    <t>UZINA MECANICA MARSA SA</t>
  </si>
  <si>
    <t>CR49</t>
  </si>
  <si>
    <t>COMUNA SIMIAN</t>
  </si>
  <si>
    <t>E DISTRIBUTIE MUNTENIA SA</t>
  </si>
  <si>
    <t>AEROP INTERNAT AVRAM IANCU CLUJ RA</t>
  </si>
  <si>
    <t>SC COMP AQUASERV SA TG MURES</t>
  </si>
  <si>
    <t>CLAS DECENT SRL</t>
  </si>
  <si>
    <t>CONNECTRONICS ROMANIA SRL</t>
  </si>
  <si>
    <t>SC COMP DE APA SOMES SA</t>
  </si>
  <si>
    <t>CR57</t>
  </si>
  <si>
    <t>MIN SANATATII</t>
  </si>
  <si>
    <t>COMP DE UTILIT PUBLICE SA</t>
  </si>
  <si>
    <t>CR76</t>
  </si>
  <si>
    <t>CR87</t>
  </si>
  <si>
    <t>MUN PETROSANI</t>
  </si>
  <si>
    <t>OMEGA PLASTIC SOLUTIONS SRL</t>
  </si>
  <si>
    <t>MARTELLI EUROPE SRL</t>
  </si>
  <si>
    <t>R.N.P. ROMSILVA - ADMINISTRAŢIA PARCULUI NATURAL LUNCA MUREŞULUI RA</t>
  </si>
  <si>
    <t>SPITALUL MUNICIPAL "SF. DOCTORI COSMA ŞI DAMIAN" RĂDĂUŢI</t>
  </si>
  <si>
    <t>CRISTIAN ABC SRL</t>
  </si>
  <si>
    <t>COMP AQUASERV SA TG MURES</t>
  </si>
  <si>
    <t>MARCHESI EASTERN EUROPE SRL</t>
  </si>
  <si>
    <t>DISTRIBUTIE ENERGIE ELECTRICA SA</t>
  </si>
  <si>
    <t>CR54</t>
  </si>
  <si>
    <t>MIPE</t>
  </si>
  <si>
    <t>MUN RM VALCEA</t>
  </si>
  <si>
    <t>CR31</t>
  </si>
  <si>
    <t>ASOCIAŢIA "EDUCATIO"</t>
  </si>
  <si>
    <t>INSTITUTUL NAŢIONAL DE CERCETARE-DEZVOLTARE "DELTA DUNĂRII"-I.N.C.D.D.D. TULCEA</t>
  </si>
  <si>
    <t>SC MOARA CIBIN SA</t>
  </si>
  <si>
    <t>IGSU-UM 0276</t>
  </si>
  <si>
    <t>SC PRACTIC COMERT STRUGARU SRL</t>
  </si>
  <si>
    <t>JUDETUL CALARASI</t>
  </si>
  <si>
    <t>PAN DAVID JCL SRL</t>
  </si>
  <si>
    <t>SC CEF OPORTUN SRL</t>
  </si>
  <si>
    <t>APA CTTA SA</t>
  </si>
  <si>
    <t>SPP-UM 0149</t>
  </si>
  <si>
    <t>COMUNA HMEIUS</t>
  </si>
  <si>
    <t>AC HELCOR SRL</t>
  </si>
  <si>
    <t>SECT 3 AL MUN  BUC</t>
  </si>
  <si>
    <t>SC GAMA SRL</t>
  </si>
  <si>
    <t>SC VIASTEIN SRL</t>
  </si>
  <si>
    <t>TUDOR TURISM COM SRL</t>
  </si>
  <si>
    <t>CR35</t>
  </si>
  <si>
    <t>SPIT CLINIC DR CI PARHON IASI</t>
  </si>
  <si>
    <t>CR59</t>
  </si>
  <si>
    <t>UAT ORASUL INEU</t>
  </si>
  <si>
    <t>JUD HUNEDOARA</t>
  </si>
  <si>
    <t>ANANP</t>
  </si>
  <si>
    <t>JUD CALARASI</t>
  </si>
  <si>
    <t>ARBDD</t>
  </si>
  <si>
    <t>REGIA NAŢIONALĂ A PĂDURILOR - ROMSILVA RA BUCUREŞTI DIRECŢIA SILVICĂ VRANCEA</t>
  </si>
  <si>
    <t>ORASUL DARMANESTI</t>
  </si>
  <si>
    <t>SC CB ELECTRIC SRL</t>
  </si>
  <si>
    <t>SC DIANA MDI INTERNATIONAL SRL</t>
  </si>
  <si>
    <t>COMUNA FUNDU MOLDOVEI</t>
  </si>
  <si>
    <t>COMUNA BAIA DE CRIS</t>
  </si>
  <si>
    <t>CR122</t>
  </si>
  <si>
    <t>MOLDOTURISM SRL</t>
  </si>
  <si>
    <t>JUDETUL BOTOSANI</t>
  </si>
  <si>
    <t>INSTIT DE CERCET BIOLOGICE CLUJ NAPOCA</t>
  </si>
  <si>
    <t>CR127</t>
  </si>
  <si>
    <t>SC GEHO AQUA INDUSTRIES SRL</t>
  </si>
  <si>
    <t>AEROP INTERNAT AVRAM IANCU CJ RA</t>
  </si>
  <si>
    <t>CR14</t>
  </si>
  <si>
    <t>CR83</t>
  </si>
  <si>
    <t>SPIT CLINIC JUD DE URG BRASOV</t>
  </si>
  <si>
    <t>DIF CR1</t>
  </si>
  <si>
    <t>CR60</t>
  </si>
  <si>
    <t>SPITALUL DE PNEUMO GALATI</t>
  </si>
  <si>
    <t>SPIT CLINIC JUD DE URG SF APOSTOL ANDREI GALATI</t>
  </si>
  <si>
    <t>MUN MEDIAS</t>
  </si>
  <si>
    <t>SC COMP REG DE APA BACAU SA</t>
  </si>
  <si>
    <t>CPL1</t>
  </si>
  <si>
    <t>JUD TIMIS</t>
  </si>
  <si>
    <t>R.N.P. ROMSILVA - ADMINISTRAŢIA PARCULUI NAŢIONAL CHEILE NEREI - BEUŞNIŢA RA</t>
  </si>
  <si>
    <t>SPIT JUD DE URG BUZAU</t>
  </si>
  <si>
    <t>SC AQUAVAS SA</t>
  </si>
  <si>
    <t>CR194</t>
  </si>
  <si>
    <t>CR140</t>
  </si>
  <si>
    <t>SC APA SERV VALEA JIULUI SA</t>
  </si>
  <si>
    <t>CR17</t>
  </si>
  <si>
    <t>UAT ORAS TECHIRGHIOL</t>
  </si>
  <si>
    <t>SPIT CLINIC JUD DE URG SIBIU</t>
  </si>
  <si>
    <t>ORASUL VIDELE</t>
  </si>
  <si>
    <t>IGSU</t>
  </si>
  <si>
    <t>SC LAURUL SA</t>
  </si>
  <si>
    <t>CR27</t>
  </si>
  <si>
    <t>MUN BRAD</t>
  </si>
  <si>
    <t>AG NAT PT ARII NATURALE PROTEJATE</t>
  </si>
  <si>
    <t>SPIT MUN CAREI</t>
  </si>
  <si>
    <t>SECT 6 AL MUN BUCURESTI</t>
  </si>
  <si>
    <t>ASOC CENTRUL ECOLOGIC GREEN AREA</t>
  </si>
  <si>
    <t>SC RAJA SA CONSTANTA</t>
  </si>
  <si>
    <t>SPIT CLINIC JUD SUCEAVA</t>
  </si>
  <si>
    <t>SPIT MUN MEDGIDIA</t>
  </si>
  <si>
    <t>cr90</t>
  </si>
  <si>
    <t>cr93</t>
  </si>
  <si>
    <t>cr92</t>
  </si>
  <si>
    <t>CR95</t>
  </si>
  <si>
    <t>APA CANAL SA</t>
  </si>
  <si>
    <t>SECT 2 AL MUN BUC</t>
  </si>
  <si>
    <t>COMUNA SALACEA</t>
  </si>
  <si>
    <t>SC PATIMAG ANALINA SRL</t>
  </si>
  <si>
    <t>SC APA TARNAVEI MARI SA</t>
  </si>
  <si>
    <t>SPIT JUD DE URG VASLUI</t>
  </si>
  <si>
    <t>ORAS HARMASU</t>
  </si>
  <si>
    <t>SPIT CLINIC DE URG SF IOAN</t>
  </si>
  <si>
    <t>DACOREX COM SRL</t>
  </si>
  <si>
    <t>GRUP INDUSTRIALFILLER SI PULBERI SRL</t>
  </si>
  <si>
    <t>SC APA SERVICE SA</t>
  </si>
  <si>
    <t>UNIV TEHNICA DE CONSTRUCTII BUC</t>
  </si>
  <si>
    <t>MICUL FERMIER GRIFARM SRL</t>
  </si>
  <si>
    <t>HINODE CAR EXPERT SRL</t>
  </si>
  <si>
    <t>R.N.P. ROMSILVA - ADMINISTRAŢIA PARCULUI NAŢIONAL MUNŢII MĂCINULUI RA</t>
  </si>
  <si>
    <t>ORASUL BUHUSI</t>
  </si>
  <si>
    <t>DAVILEMN SRL</t>
  </si>
  <si>
    <t>ASTRALIS DISTRIBUTION SRL</t>
  </si>
  <si>
    <t>SPIT CLINIC JUD DE URG CJ</t>
  </si>
  <si>
    <t>CR89</t>
  </si>
  <si>
    <t>CR92</t>
  </si>
  <si>
    <t>CR91</t>
  </si>
  <si>
    <t>CR90</t>
  </si>
  <si>
    <t>COMUNA SANT</t>
  </si>
  <si>
    <t>COMUNA RECEA CRISTUR</t>
  </si>
  <si>
    <t>CR99</t>
  </si>
  <si>
    <t>ASOC WWF ROMANIA</t>
  </si>
  <si>
    <t>MUN BUC</t>
  </si>
  <si>
    <t>COMUNA DOBRA</t>
  </si>
  <si>
    <t>SC ARDELEAN COMPANY NORD VEST SRL</t>
  </si>
  <si>
    <t>DISTRIBUTIE ENERGIE ELECTRICA ROM SA</t>
  </si>
  <si>
    <t>SPIT DE PNEUMO SF ANDREI</t>
  </si>
  <si>
    <t>EURO CRISPAN SRL</t>
  </si>
  <si>
    <t>CR43</t>
  </si>
  <si>
    <t>SC HELD FASHION SRL</t>
  </si>
  <si>
    <t>KADRA TECH SRL</t>
  </si>
  <si>
    <t>LEMA CARTON SRL</t>
  </si>
  <si>
    <t>MIN MEDIULUI, APELOR SI PADURILOR</t>
  </si>
  <si>
    <t>ASOC DANUBIU</t>
  </si>
  <si>
    <t>STYLE CONSTRUCT SRL</t>
  </si>
  <si>
    <t>UAT JUD VRANCEA</t>
  </si>
  <si>
    <t>LARISCH SRL</t>
  </si>
  <si>
    <t>CR65</t>
  </si>
  <si>
    <t>SC COMP DE APA ARAD SA</t>
  </si>
  <si>
    <t>COMUNA CIUPERCENII NOI</t>
  </si>
  <si>
    <t>SC DORA MEDICALS SRL</t>
  </si>
  <si>
    <t>MIAMAR SERVICE SRL</t>
  </si>
  <si>
    <t>COMUNA CALARASI</t>
  </si>
  <si>
    <t>AQUACARAS SA</t>
  </si>
  <si>
    <t>OCOLUL SILVIC PRIVAT BRETCU</t>
  </si>
  <si>
    <t>ASOCIATIA DE DEZVOLTARE INTERCOMUNITARA FOREST</t>
  </si>
  <si>
    <t>RA AEROP INTERNAT IASI</t>
  </si>
  <si>
    <t>CONSTANTA SOUTH CONTAINER TERMINAL SRL</t>
  </si>
  <si>
    <t>GRAND SA</t>
  </si>
  <si>
    <t>CR52</t>
  </si>
  <si>
    <t>COMUNA RUCAR</t>
  </si>
  <si>
    <t>COMUNA SANSIMION</t>
  </si>
  <si>
    <t>CR145</t>
  </si>
  <si>
    <t>CR102</t>
  </si>
  <si>
    <t>JUDETUL TIMIS</t>
  </si>
  <si>
    <t>DELTAMED SRL</t>
  </si>
  <si>
    <t>UNIV DUNAREA DE JOS GALATI</t>
  </si>
  <si>
    <t>ATLANTIC TRANS SRL</t>
  </si>
  <si>
    <t>RA AEROP STEFAN CEL MARE SUCEAVA</t>
  </si>
  <si>
    <t>RA AEROP DELTA DUNARII TULCEA</t>
  </si>
  <si>
    <t>RA AEROP ORADEA</t>
  </si>
  <si>
    <t>INSTITUTUL CLINIC FUNDENI</t>
  </si>
  <si>
    <t>JUD SIBIU</t>
  </si>
  <si>
    <t>UAT JUD IALOMITA</t>
  </si>
  <si>
    <t>BIROTICA SRL</t>
  </si>
  <si>
    <t>UNIV BABES BOLYAI</t>
  </si>
  <si>
    <t>COMUNA COTOFANESTI</t>
  </si>
  <si>
    <t>APM SIBIU</t>
  </si>
  <si>
    <t>CR22</t>
  </si>
  <si>
    <t>DOOR PANELS SRL</t>
  </si>
  <si>
    <t>SC COMP DE APA TG DB</t>
  </si>
  <si>
    <t>AEROP TRANSILVANIA TG MURES</t>
  </si>
  <si>
    <t>COMUNA BRASTAVATU</t>
  </si>
  <si>
    <t>MAI</t>
  </si>
  <si>
    <t>SPIT DE URG AL MAI PROF DR DIMITRIE GEROTA</t>
  </si>
  <si>
    <t>LARISCH EXIM SRL</t>
  </si>
  <si>
    <t>JUD BRASOV</t>
  </si>
  <si>
    <t>SPIT MUN DR ALEXANDRU SIMIONESCU HUNEDOARA</t>
  </si>
  <si>
    <t>STRATEGIC LEMN SRL</t>
  </si>
  <si>
    <t>C. STEINWEG ROM SRL</t>
  </si>
  <si>
    <t>UNIV TRANSILVANIA DIN BRASOV</t>
  </si>
  <si>
    <t>ASOC MEDIO PRO</t>
  </si>
  <si>
    <t>AOCIATIA WWF ROM</t>
  </si>
  <si>
    <t>LARIS PRODUCTIONS SRL</t>
  </si>
  <si>
    <t>MEBRA SRL</t>
  </si>
  <si>
    <t>ADI FOREST</t>
  </si>
  <si>
    <t>CR126</t>
  </si>
  <si>
    <t>COMUNA OZUN</t>
  </si>
  <si>
    <t>AEROP INTERNAT SIBIU RA</t>
  </si>
  <si>
    <t>INSTIT DE BIOLOGIE BUC</t>
  </si>
  <si>
    <t>CR121</t>
  </si>
  <si>
    <t>COMUNA CRISCIOR</t>
  </si>
  <si>
    <t>PLASTEC KUNSTSTOFFVERARBEITUNG SRL</t>
  </si>
  <si>
    <t>SC RIVAL PRESTCOM SRL</t>
  </si>
  <si>
    <t>CR42</t>
  </si>
  <si>
    <t>MUN TURDA</t>
  </si>
  <si>
    <t>TOTAL AXA 11</t>
  </si>
  <si>
    <t>PRIMEX SRL</t>
  </si>
  <si>
    <t>ASOC ECHILIBRU</t>
  </si>
  <si>
    <t>CR29</t>
  </si>
  <si>
    <t>CAROMET SA</t>
  </si>
  <si>
    <t>COMUNA GRADINILE</t>
  </si>
  <si>
    <t>CONFEX MATEX INTERNATIONAL SA</t>
  </si>
  <si>
    <t>R.N.P. ROMSILVA -ADMINISTRATIA PARCULUI NATIONAL MUNTII RODNEI RA</t>
  </si>
  <si>
    <t>CARAIMAN SRL</t>
  </si>
  <si>
    <t>COMUNA ILIA</t>
  </si>
  <si>
    <t>COMUNA AGNITA</t>
  </si>
  <si>
    <t xml:space="preserve">SC ALEXANDER INVEST </t>
  </si>
  <si>
    <t>COMUNA UNIREA</t>
  </si>
  <si>
    <t>ACADEMIA ROMANA</t>
  </si>
  <si>
    <t>SPIT UNIV DE URG ELEIAS</t>
  </si>
  <si>
    <t>CPL8</t>
  </si>
  <si>
    <t>CPL9</t>
  </si>
  <si>
    <t>CPL10</t>
  </si>
</sst>
</file>

<file path=xl/styles.xml><?xml version="1.0" encoding="utf-8"?>
<styleSheet xmlns="http://schemas.openxmlformats.org/spreadsheetml/2006/main">
  <numFmts count="5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.00\ &quot;$&quot;_-;\-* #,##0.00\ &quot;$&quot;_-;_-* &quot;-&quot;??\ &quot;$&quot;_-;_-@_-"/>
    <numFmt numFmtId="178" formatCode="_-* #,##0\ _$_-;\-* #,##0\ _$_-;_-* &quot;-&quot;\ _$_-;_-@_-"/>
    <numFmt numFmtId="179" formatCode="_-* #,##0.00\ _$_-;\-* #,##0.00\ _$_-;_-* &quot;-&quot;??\ _$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mmm/yyyy"/>
    <numFmt numFmtId="197" formatCode="[$-418]d\ mmmm\ yyyy"/>
    <numFmt numFmtId="198" formatCode="dd/mm/yy;@"/>
    <numFmt numFmtId="199" formatCode="#,##0.00\ &quot;Lei&quot;"/>
    <numFmt numFmtId="200" formatCode="[$-409]mmmm\ d\,\ yyyy"/>
    <numFmt numFmtId="201" formatCode="dd/mm/yyyy;@"/>
    <numFmt numFmtId="202" formatCode="d/m;@"/>
    <numFmt numFmtId="203" formatCode="d/m/yyyy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0"/>
      <color indexed="63"/>
      <name val="Arial"/>
      <family val="2"/>
    </font>
    <font>
      <sz val="9"/>
      <color indexed="63"/>
      <name val="Verdana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rgb="FF222222"/>
      <name val="Arial"/>
      <family val="2"/>
    </font>
    <font>
      <sz val="9"/>
      <color rgb="FF222222"/>
      <name val="Verdana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25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01" fontId="0" fillId="0" borderId="10" xfId="0" applyNumberFormat="1" applyFont="1" applyBorder="1" applyAlignment="1">
      <alignment horizontal="center" vertical="center" wrapText="1"/>
    </xf>
    <xf numFmtId="20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" fillId="0" borderId="10" xfId="0" applyNumberFormat="1" applyFont="1" applyBorder="1" applyAlignment="1">
      <alignment wrapText="1"/>
    </xf>
    <xf numFmtId="4" fontId="2" fillId="0" borderId="0" xfId="0" applyNumberFormat="1" applyFont="1" applyAlignment="1">
      <alignment horizont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4" fontId="3" fillId="0" borderId="0" xfId="0" applyNumberFormat="1" applyFont="1" applyAlignment="1">
      <alignment wrapText="1"/>
    </xf>
    <xf numFmtId="0" fontId="51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19050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498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141</xdr:row>
      <xdr:rowOff>0</xdr:rowOff>
    </xdr:from>
    <xdr:to>
      <xdr:col>2</xdr:col>
      <xdr:colOff>28575</xdr:colOff>
      <xdr:row>141</xdr:row>
      <xdr:rowOff>19050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498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05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0</xdr:rowOff>
    </xdr:from>
    <xdr:to>
      <xdr:col>2</xdr:col>
      <xdr:colOff>28575</xdr:colOff>
      <xdr:row>132</xdr:row>
      <xdr:rowOff>19050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059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133</xdr:row>
      <xdr:rowOff>0</xdr:rowOff>
    </xdr:from>
    <xdr:to>
      <xdr:col>2</xdr:col>
      <xdr:colOff>28575</xdr:colOff>
      <xdr:row>133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3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135</xdr:row>
      <xdr:rowOff>0</xdr:rowOff>
    </xdr:from>
    <xdr:to>
      <xdr:col>2</xdr:col>
      <xdr:colOff>28575</xdr:colOff>
      <xdr:row>135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8692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135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137</xdr:row>
      <xdr:rowOff>0</xdr:rowOff>
    </xdr:from>
    <xdr:to>
      <xdr:col>2</xdr:col>
      <xdr:colOff>28575</xdr:colOff>
      <xdr:row>137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1355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742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19050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821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16" name="autorizareCerereRambursareDetailForm:j_idt218:1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1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124</xdr:row>
      <xdr:rowOff>0</xdr:rowOff>
    </xdr:from>
    <xdr:to>
      <xdr:col>2</xdr:col>
      <xdr:colOff>28575</xdr:colOff>
      <xdr:row>124</xdr:row>
      <xdr:rowOff>9525</xdr:rowOff>
    </xdr:to>
    <xdr:pic>
      <xdr:nvPicPr>
        <xdr:cNvPr id="17" name="autorizareCerereRambursareDetailForm:j_idt218:1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1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1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128</xdr:row>
      <xdr:rowOff>0</xdr:rowOff>
    </xdr:from>
    <xdr:to>
      <xdr:col>2</xdr:col>
      <xdr:colOff>28575</xdr:colOff>
      <xdr:row>128</xdr:row>
      <xdr:rowOff>9525</xdr:rowOff>
    </xdr:to>
    <xdr:pic>
      <xdr:nvPicPr>
        <xdr:cNvPr id="1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9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pic>
      <xdr:nvPicPr>
        <xdr:cNvPr id="20" name="autorizareCerereRambursareDetailForm:j_idt218:1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2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9525</xdr:rowOff>
    </xdr:to>
    <xdr:pic>
      <xdr:nvPicPr>
        <xdr:cNvPr id="21" name="autorizareCerereRambursareDetailForm:j_idt218:1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2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9525</xdr:rowOff>
    </xdr:to>
    <xdr:pic>
      <xdr:nvPicPr>
        <xdr:cNvPr id="22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7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131</xdr:row>
      <xdr:rowOff>0</xdr:rowOff>
    </xdr:from>
    <xdr:to>
      <xdr:col>2</xdr:col>
      <xdr:colOff>28575</xdr:colOff>
      <xdr:row>131</xdr:row>
      <xdr:rowOff>9525</xdr:rowOff>
    </xdr:to>
    <xdr:pic>
      <xdr:nvPicPr>
        <xdr:cNvPr id="23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7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19050</xdr:rowOff>
    </xdr:to>
    <xdr:pic>
      <xdr:nvPicPr>
        <xdr:cNvPr id="24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31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19050</xdr:rowOff>
    </xdr:to>
    <xdr:pic>
      <xdr:nvPicPr>
        <xdr:cNvPr id="2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955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147</xdr:row>
      <xdr:rowOff>0</xdr:rowOff>
    </xdr:from>
    <xdr:to>
      <xdr:col>2</xdr:col>
      <xdr:colOff>28575</xdr:colOff>
      <xdr:row>147</xdr:row>
      <xdr:rowOff>19050</xdr:rowOff>
    </xdr:to>
    <xdr:pic>
      <xdr:nvPicPr>
        <xdr:cNvPr id="2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9553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19050</xdr:rowOff>
    </xdr:to>
    <xdr:pic>
      <xdr:nvPicPr>
        <xdr:cNvPr id="27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79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19050</xdr:rowOff>
    </xdr:to>
    <xdr:pic>
      <xdr:nvPicPr>
        <xdr:cNvPr id="2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926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150</xdr:row>
      <xdr:rowOff>0</xdr:rowOff>
    </xdr:from>
    <xdr:to>
      <xdr:col>2</xdr:col>
      <xdr:colOff>28575</xdr:colOff>
      <xdr:row>150</xdr:row>
      <xdr:rowOff>19050</xdr:rowOff>
    </xdr:to>
    <xdr:pic>
      <xdr:nvPicPr>
        <xdr:cNvPr id="2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9269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137</xdr:row>
      <xdr:rowOff>0</xdr:rowOff>
    </xdr:from>
    <xdr:to>
      <xdr:col>2</xdr:col>
      <xdr:colOff>28575</xdr:colOff>
      <xdr:row>137</xdr:row>
      <xdr:rowOff>19050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19050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59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138</xdr:row>
      <xdr:rowOff>0</xdr:rowOff>
    </xdr:from>
    <xdr:to>
      <xdr:col>2</xdr:col>
      <xdr:colOff>28575</xdr:colOff>
      <xdr:row>138</xdr:row>
      <xdr:rowOff>19050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59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12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129</xdr:row>
      <xdr:rowOff>0</xdr:rowOff>
    </xdr:from>
    <xdr:to>
      <xdr:col>2</xdr:col>
      <xdr:colOff>28575</xdr:colOff>
      <xdr:row>129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126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19050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2488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130</xdr:row>
      <xdr:rowOff>0</xdr:rowOff>
    </xdr:from>
    <xdr:to>
      <xdr:col>2</xdr:col>
      <xdr:colOff>28575</xdr:colOff>
      <xdr:row>130</xdr:row>
      <xdr:rowOff>19050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24885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19050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136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132</xdr:row>
      <xdr:rowOff>0</xdr:rowOff>
    </xdr:from>
    <xdr:to>
      <xdr:col>2</xdr:col>
      <xdr:colOff>28575</xdr:colOff>
      <xdr:row>132</xdr:row>
      <xdr:rowOff>19050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1362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134</xdr:row>
      <xdr:rowOff>0</xdr:rowOff>
    </xdr:from>
    <xdr:to>
      <xdr:col>2</xdr:col>
      <xdr:colOff>28575</xdr:colOff>
      <xdr:row>134</xdr:row>
      <xdr:rowOff>19050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3622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137</xdr:row>
      <xdr:rowOff>0</xdr:rowOff>
    </xdr:from>
    <xdr:to>
      <xdr:col>2</xdr:col>
      <xdr:colOff>28575</xdr:colOff>
      <xdr:row>137</xdr:row>
      <xdr:rowOff>19050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269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917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19050</xdr:rowOff>
    </xdr:to>
    <xdr:pic>
      <xdr:nvPicPr>
        <xdr:cNvPr id="16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23659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19050</xdr:rowOff>
    </xdr:to>
    <xdr:pic>
      <xdr:nvPicPr>
        <xdr:cNvPr id="1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59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138</xdr:row>
      <xdr:rowOff>0</xdr:rowOff>
    </xdr:from>
    <xdr:to>
      <xdr:col>2</xdr:col>
      <xdr:colOff>28575</xdr:colOff>
      <xdr:row>138</xdr:row>
      <xdr:rowOff>19050</xdr:rowOff>
    </xdr:to>
    <xdr:pic>
      <xdr:nvPicPr>
        <xdr:cNvPr id="1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59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19050</xdr:rowOff>
    </xdr:to>
    <xdr:pic>
      <xdr:nvPicPr>
        <xdr:cNvPr id="1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59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138</xdr:row>
      <xdr:rowOff>0</xdr:rowOff>
    </xdr:from>
    <xdr:to>
      <xdr:col>2</xdr:col>
      <xdr:colOff>28575</xdr:colOff>
      <xdr:row>138</xdr:row>
      <xdr:rowOff>19050</xdr:rowOff>
    </xdr:to>
    <xdr:pic>
      <xdr:nvPicPr>
        <xdr:cNvPr id="2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5935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917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28575</xdr:colOff>
      <xdr:row>139</xdr:row>
      <xdr:rowOff>19050</xdr:rowOff>
    </xdr:to>
    <xdr:pic>
      <xdr:nvPicPr>
        <xdr:cNvPr id="2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917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917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28575</xdr:colOff>
      <xdr:row>139</xdr:row>
      <xdr:rowOff>19050</xdr:rowOff>
    </xdr:to>
    <xdr:pic>
      <xdr:nvPicPr>
        <xdr:cNvPr id="2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917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917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139</xdr:row>
      <xdr:rowOff>0</xdr:rowOff>
    </xdr:from>
    <xdr:to>
      <xdr:col>2</xdr:col>
      <xdr:colOff>28575</xdr:colOff>
      <xdr:row>139</xdr:row>
      <xdr:rowOff>19050</xdr:rowOff>
    </xdr:to>
    <xdr:pic>
      <xdr:nvPicPr>
        <xdr:cNvPr id="2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49174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27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24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2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24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2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524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30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24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31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524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19050</xdr:rowOff>
    </xdr:to>
    <xdr:pic>
      <xdr:nvPicPr>
        <xdr:cNvPr id="32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24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140</xdr:row>
      <xdr:rowOff>0</xdr:rowOff>
    </xdr:from>
    <xdr:to>
      <xdr:col>2</xdr:col>
      <xdr:colOff>28575</xdr:colOff>
      <xdr:row>140</xdr:row>
      <xdr:rowOff>19050</xdr:rowOff>
    </xdr:to>
    <xdr:pic>
      <xdr:nvPicPr>
        <xdr:cNvPr id="33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52412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19050</xdr:rowOff>
    </xdr:to>
    <xdr:pic>
      <xdr:nvPicPr>
        <xdr:cNvPr id="34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56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19050</xdr:rowOff>
    </xdr:to>
    <xdr:pic>
      <xdr:nvPicPr>
        <xdr:cNvPr id="3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56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141</xdr:row>
      <xdr:rowOff>0</xdr:rowOff>
    </xdr:from>
    <xdr:to>
      <xdr:col>2</xdr:col>
      <xdr:colOff>28575</xdr:colOff>
      <xdr:row>141</xdr:row>
      <xdr:rowOff>19050</xdr:rowOff>
    </xdr:to>
    <xdr:pic>
      <xdr:nvPicPr>
        <xdr:cNvPr id="3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556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19050</xdr:rowOff>
    </xdr:to>
    <xdr:pic>
      <xdr:nvPicPr>
        <xdr:cNvPr id="3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56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141</xdr:row>
      <xdr:rowOff>0</xdr:rowOff>
    </xdr:from>
    <xdr:to>
      <xdr:col>2</xdr:col>
      <xdr:colOff>28575</xdr:colOff>
      <xdr:row>141</xdr:row>
      <xdr:rowOff>19050</xdr:rowOff>
    </xdr:to>
    <xdr:pic>
      <xdr:nvPicPr>
        <xdr:cNvPr id="3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556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19050</xdr:rowOff>
    </xdr:to>
    <xdr:pic>
      <xdr:nvPicPr>
        <xdr:cNvPr id="3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556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141</xdr:row>
      <xdr:rowOff>0</xdr:rowOff>
    </xdr:from>
    <xdr:to>
      <xdr:col>2</xdr:col>
      <xdr:colOff>28575</xdr:colOff>
      <xdr:row>141</xdr:row>
      <xdr:rowOff>19050</xdr:rowOff>
    </xdr:to>
    <xdr:pic>
      <xdr:nvPicPr>
        <xdr:cNvPr id="4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55651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00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000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37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18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18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19050</xdr:rowOff>
    </xdr:to>
    <xdr:pic>
      <xdr:nvPicPr>
        <xdr:cNvPr id="16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7943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45</xdr:row>
      <xdr:rowOff>0</xdr:rowOff>
    </xdr:from>
    <xdr:to>
      <xdr:col>2</xdr:col>
      <xdr:colOff>28575</xdr:colOff>
      <xdr:row>45</xdr:row>
      <xdr:rowOff>19050</xdr:rowOff>
    </xdr:to>
    <xdr:pic>
      <xdr:nvPicPr>
        <xdr:cNvPr id="17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9438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19050</xdr:rowOff>
    </xdr:to>
    <xdr:pic>
      <xdr:nvPicPr>
        <xdr:cNvPr id="18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267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46</xdr:row>
      <xdr:rowOff>0</xdr:rowOff>
    </xdr:from>
    <xdr:to>
      <xdr:col>2</xdr:col>
      <xdr:colOff>28575</xdr:colOff>
      <xdr:row>46</xdr:row>
      <xdr:rowOff>19050</xdr:rowOff>
    </xdr:to>
    <xdr:pic>
      <xdr:nvPicPr>
        <xdr:cNvPr id="19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267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9525</xdr:rowOff>
    </xdr:to>
    <xdr:pic>
      <xdr:nvPicPr>
        <xdr:cNvPr id="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116</xdr:row>
      <xdr:rowOff>0</xdr:rowOff>
    </xdr:from>
    <xdr:to>
      <xdr:col>2</xdr:col>
      <xdr:colOff>28575</xdr:colOff>
      <xdr:row>116</xdr:row>
      <xdr:rowOff>9525</xdr:rowOff>
    </xdr:to>
    <xdr:pic>
      <xdr:nvPicPr>
        <xdr:cNvPr id="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67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9525</xdr:rowOff>
    </xdr:to>
    <xdr:pic>
      <xdr:nvPicPr>
        <xdr:cNvPr id="5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107</xdr:row>
      <xdr:rowOff>0</xdr:rowOff>
    </xdr:from>
    <xdr:to>
      <xdr:col>2</xdr:col>
      <xdr:colOff>28575</xdr:colOff>
      <xdr:row>107</xdr:row>
      <xdr:rowOff>9525</xdr:rowOff>
    </xdr:to>
    <xdr:pic>
      <xdr:nvPicPr>
        <xdr:cNvPr id="6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04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9525</xdr:rowOff>
    </xdr:to>
    <xdr:pic>
      <xdr:nvPicPr>
        <xdr:cNvPr id="7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108</xdr:row>
      <xdr:rowOff>0</xdr:rowOff>
    </xdr:from>
    <xdr:to>
      <xdr:col>2</xdr:col>
      <xdr:colOff>28575</xdr:colOff>
      <xdr:row>108</xdr:row>
      <xdr:rowOff>9525</xdr:rowOff>
    </xdr:to>
    <xdr:pic>
      <xdr:nvPicPr>
        <xdr:cNvPr id="8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211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9525</xdr:rowOff>
    </xdr:to>
    <xdr:pic>
      <xdr:nvPicPr>
        <xdr:cNvPr id="9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110</xdr:row>
      <xdr:rowOff>0</xdr:rowOff>
    </xdr:from>
    <xdr:to>
      <xdr:col>2</xdr:col>
      <xdr:colOff>28575</xdr:colOff>
      <xdr:row>110</xdr:row>
      <xdr:rowOff>9525</xdr:rowOff>
    </xdr:to>
    <xdr:pic>
      <xdr:nvPicPr>
        <xdr:cNvPr id="10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53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9525</xdr:rowOff>
    </xdr:to>
    <xdr:pic>
      <xdr:nvPicPr>
        <xdr:cNvPr id="11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112</xdr:row>
      <xdr:rowOff>0</xdr:rowOff>
    </xdr:from>
    <xdr:to>
      <xdr:col>2</xdr:col>
      <xdr:colOff>28575</xdr:colOff>
      <xdr:row>112</xdr:row>
      <xdr:rowOff>9525</xdr:rowOff>
    </xdr:to>
    <xdr:pic>
      <xdr:nvPicPr>
        <xdr:cNvPr id="12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885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9525</xdr:rowOff>
    </xdr:to>
    <xdr:pic>
      <xdr:nvPicPr>
        <xdr:cNvPr id="13" name="autorizareCerereRambursareDetailForm:j_idt218:0:j_idt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115</xdr:row>
      <xdr:rowOff>0</xdr:rowOff>
    </xdr:from>
    <xdr:to>
      <xdr:col>2</xdr:col>
      <xdr:colOff>28575</xdr:colOff>
      <xdr:row>115</xdr:row>
      <xdr:rowOff>9525</xdr:rowOff>
    </xdr:to>
    <xdr:pic>
      <xdr:nvPicPr>
        <xdr:cNvPr id="14" name="autorizareCerereRambursareDetailForm:j_idt218:0:j_idt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9516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9525</xdr:rowOff>
    </xdr:to>
    <xdr:pic>
      <xdr:nvPicPr>
        <xdr:cNvPr id="15" name="autorizareCerereRambursareDetailForm:j_idt218:1:j_idt223" descr="https://aplicatii2014.smis.fonduri-ue.ro/smis2014intro/faces/javax.faces.resource/spacer/dot_clear.gif?ln=primefaces&amp;v=6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840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G34" sqref="G34"/>
    </sheetView>
  </sheetViews>
  <sheetFormatPr defaultColWidth="8.8515625" defaultRowHeight="12.75"/>
  <cols>
    <col min="1" max="1" width="4.140625" style="4" customWidth="1"/>
    <col min="2" max="2" width="18.00390625" style="3" customWidth="1"/>
    <col min="3" max="3" width="13.8515625" style="3" customWidth="1"/>
    <col min="4" max="4" width="19.140625" style="3" customWidth="1"/>
    <col min="5" max="5" width="15.421875" style="3" bestFit="1" customWidth="1"/>
    <col min="6" max="6" width="17.00390625" style="3" customWidth="1"/>
    <col min="7" max="7" width="14.421875" style="3" customWidth="1"/>
    <col min="8" max="8" width="16.421875" style="3" bestFit="1" customWidth="1"/>
    <col min="9" max="9" width="16.28125" style="3" bestFit="1" customWidth="1"/>
    <col min="10" max="10" width="16.140625" style="5" customWidth="1"/>
    <col min="11" max="11" width="15.28125" style="5" bestFit="1" customWidth="1"/>
    <col min="12" max="12" width="15.140625" style="4" customWidth="1"/>
    <col min="13" max="13" width="16.28125" style="17" customWidth="1"/>
    <col min="14" max="14" width="12.57421875" style="17" customWidth="1"/>
    <col min="15" max="15" width="6.421875" style="2" customWidth="1"/>
    <col min="16" max="16" width="10.140625" style="2" bestFit="1" customWidth="1"/>
    <col min="17" max="17" width="12.7109375" style="17" bestFit="1" customWidth="1"/>
    <col min="18" max="18" width="11.7109375" style="2" bestFit="1" customWidth="1"/>
    <col min="19" max="16384" width="8.8515625" style="2" customWidth="1"/>
  </cols>
  <sheetData>
    <row r="1" spans="1:17" ht="12.75">
      <c r="A1" s="45" t="s">
        <v>42</v>
      </c>
      <c r="B1" s="45"/>
      <c r="C1" s="45"/>
      <c r="D1" s="45"/>
      <c r="E1" s="45"/>
      <c r="F1" s="45"/>
      <c r="G1" s="45"/>
      <c r="N1" s="2"/>
      <c r="P1" s="17"/>
      <c r="Q1" s="2"/>
    </row>
    <row r="2" spans="1:17" ht="12.75">
      <c r="A2" s="45" t="s">
        <v>24</v>
      </c>
      <c r="B2" s="45"/>
      <c r="C2" s="45"/>
      <c r="D2" s="45"/>
      <c r="N2" s="2"/>
      <c r="P2" s="17"/>
      <c r="Q2" s="2"/>
    </row>
    <row r="3" spans="10:11" ht="12.75">
      <c r="J3" s="3"/>
      <c r="K3" s="4"/>
    </row>
    <row r="4" spans="1:17" ht="15" customHeight="1">
      <c r="A4" s="100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7"/>
      <c r="N4" s="7"/>
      <c r="O4" s="7"/>
      <c r="P4" s="7"/>
      <c r="Q4" s="7"/>
    </row>
    <row r="5" spans="1:17" ht="15" customHeight="1">
      <c r="A5" s="100" t="s">
        <v>49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7"/>
      <c r="N5" s="7"/>
      <c r="O5" s="7"/>
      <c r="P5" s="7"/>
      <c r="Q5" s="7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7"/>
      <c r="O6" s="7"/>
      <c r="P6" s="7"/>
      <c r="Q6" s="7"/>
    </row>
    <row r="7" spans="1:17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"/>
      <c r="N7" s="7"/>
      <c r="O7" s="7"/>
      <c r="P7" s="7"/>
      <c r="Q7" s="7"/>
    </row>
    <row r="8" spans="11:13" ht="12.75">
      <c r="K8" s="6"/>
      <c r="M8" s="6" t="s">
        <v>13</v>
      </c>
    </row>
    <row r="9" spans="1:17" s="62" customFormat="1" ht="12.75" customHeight="1">
      <c r="A9" s="96" t="s">
        <v>1</v>
      </c>
      <c r="B9" s="96" t="s">
        <v>2</v>
      </c>
      <c r="C9" s="96" t="s">
        <v>0</v>
      </c>
      <c r="D9" s="96" t="s">
        <v>14</v>
      </c>
      <c r="E9" s="96"/>
      <c r="F9" s="96"/>
      <c r="G9" s="96"/>
      <c r="H9" s="96"/>
      <c r="I9" s="96"/>
      <c r="J9" s="96"/>
      <c r="K9" s="96"/>
      <c r="L9" s="96"/>
      <c r="M9" s="96"/>
      <c r="N9" s="63"/>
      <c r="Q9" s="63"/>
    </row>
    <row r="10" spans="1:17" s="62" customFormat="1" ht="21.75" customHeight="1">
      <c r="A10" s="96"/>
      <c r="B10" s="96"/>
      <c r="C10" s="96"/>
      <c r="D10" s="104" t="s">
        <v>20</v>
      </c>
      <c r="E10" s="101" t="s">
        <v>7</v>
      </c>
      <c r="F10" s="102"/>
      <c r="G10" s="103"/>
      <c r="H10" s="96" t="s">
        <v>8</v>
      </c>
      <c r="I10" s="96"/>
      <c r="J10" s="96"/>
      <c r="K10" s="96" t="s">
        <v>12</v>
      </c>
      <c r="L10" s="96" t="s">
        <v>35</v>
      </c>
      <c r="M10" s="96" t="s">
        <v>36</v>
      </c>
      <c r="N10" s="63"/>
      <c r="Q10" s="63"/>
    </row>
    <row r="11" spans="1:17" s="62" customFormat="1" ht="33" customHeight="1">
      <c r="A11" s="96"/>
      <c r="B11" s="96"/>
      <c r="C11" s="96"/>
      <c r="D11" s="105"/>
      <c r="E11" s="8" t="s">
        <v>9</v>
      </c>
      <c r="F11" s="8" t="s">
        <v>10</v>
      </c>
      <c r="G11" s="12" t="s">
        <v>11</v>
      </c>
      <c r="H11" s="8" t="s">
        <v>9</v>
      </c>
      <c r="I11" s="8" t="s">
        <v>10</v>
      </c>
      <c r="J11" s="12" t="s">
        <v>11</v>
      </c>
      <c r="K11" s="96"/>
      <c r="L11" s="96"/>
      <c r="M11" s="96"/>
      <c r="N11" s="63"/>
      <c r="Q11" s="63"/>
    </row>
    <row r="12" spans="1:17" s="15" customFormat="1" ht="11.25">
      <c r="A12" s="13">
        <v>0</v>
      </c>
      <c r="B12" s="14">
        <v>1</v>
      </c>
      <c r="C12" s="14">
        <v>2</v>
      </c>
      <c r="D12" s="13">
        <v>3</v>
      </c>
      <c r="E12" s="14">
        <v>4</v>
      </c>
      <c r="F12" s="13">
        <v>5</v>
      </c>
      <c r="G12" s="14">
        <v>6</v>
      </c>
      <c r="H12" s="13">
        <v>7</v>
      </c>
      <c r="I12" s="14">
        <v>8</v>
      </c>
      <c r="J12" s="13">
        <v>9</v>
      </c>
      <c r="K12" s="14">
        <v>10</v>
      </c>
      <c r="L12" s="13">
        <v>11</v>
      </c>
      <c r="M12" s="14">
        <v>12</v>
      </c>
      <c r="N12" s="16"/>
      <c r="Q12" s="16"/>
    </row>
    <row r="13" spans="1:13" ht="12.75">
      <c r="A13" s="97" t="s">
        <v>4</v>
      </c>
      <c r="B13" s="98"/>
      <c r="C13" s="99"/>
      <c r="D13" s="31">
        <f aca="true" t="shared" si="0" ref="D13:D24">E13+F13+G13+H13+I13+J13+K13+L13+M13</f>
        <v>17422591719.16</v>
      </c>
      <c r="E13" s="84">
        <f>'TOTAL 2024'!E13</f>
        <v>0</v>
      </c>
      <c r="F13" s="84">
        <f>49665000+'TOTAL 2024'!F13</f>
        <v>49665000</v>
      </c>
      <c r="G13" s="84">
        <f>'TOTAL 2024'!G13</f>
        <v>0</v>
      </c>
      <c r="H13" s="84">
        <f>'TOTAL 2024'!H13</f>
        <v>0</v>
      </c>
      <c r="I13" s="84">
        <f>17065615750.69+'TOTAL 2024'!I13</f>
        <v>17266035373.77</v>
      </c>
      <c r="J13" s="84">
        <f>61795369.06+'TOTAL 2024'!J13</f>
        <v>64635121.02</v>
      </c>
      <c r="K13" s="84">
        <f>42256224.37+'TOTAL 2024'!K13</f>
        <v>42256224.37</v>
      </c>
      <c r="L13" s="84">
        <f>'TOTAL 2024'!L13</f>
        <v>0</v>
      </c>
      <c r="M13" s="84">
        <f>'TOTAL 2024'!M13</f>
        <v>0</v>
      </c>
    </row>
    <row r="14" spans="1:13" ht="12.75">
      <c r="A14" s="97" t="s">
        <v>17</v>
      </c>
      <c r="B14" s="98"/>
      <c r="C14" s="99"/>
      <c r="D14" s="31">
        <f t="shared" si="0"/>
        <v>8311357399.17</v>
      </c>
      <c r="E14" s="84">
        <f>122669616.65+'TOTAL 2024'!E14</f>
        <v>122669616.65</v>
      </c>
      <c r="F14" s="84">
        <f>'TOTAL 2024'!F14</f>
        <v>0</v>
      </c>
      <c r="G14" s="84">
        <f>'TOTAL 2024'!G14</f>
        <v>0</v>
      </c>
      <c r="H14" s="84">
        <f>7364253071.87+'TOTAL 2024'!H14</f>
        <v>7493877009.63</v>
      </c>
      <c r="I14" s="84">
        <f>'TOTAL 2024'!I14</f>
        <v>0</v>
      </c>
      <c r="J14" s="84">
        <f>329596158.3+'TOTAL 2024'!J14</f>
        <v>330654808.01</v>
      </c>
      <c r="K14" s="84">
        <f>363421669.77+'TOTAL 2024'!K14</f>
        <v>364155964.88</v>
      </c>
      <c r="L14" s="84">
        <f>'TOTAL 2024'!L14</f>
        <v>0</v>
      </c>
      <c r="M14" s="84">
        <f>'TOTAL 2024'!M14</f>
        <v>0</v>
      </c>
    </row>
    <row r="15" spans="1:13" ht="12.75">
      <c r="A15" s="97" t="s">
        <v>18</v>
      </c>
      <c r="B15" s="98"/>
      <c r="C15" s="99"/>
      <c r="D15" s="31">
        <f t="shared" si="0"/>
        <v>15990970807.699999</v>
      </c>
      <c r="E15" s="84">
        <f>'TOTAL 2024'!E15</f>
        <v>0</v>
      </c>
      <c r="F15" s="84">
        <f>2388383350.64+'TOTAL 2024'!F15</f>
        <v>2382377832.7</v>
      </c>
      <c r="G15" s="84">
        <f>'TOTAL 2024'!G15</f>
        <v>0</v>
      </c>
      <c r="H15" s="84">
        <f>'TOTAL 2024'!H15</f>
        <v>0</v>
      </c>
      <c r="I15" s="84">
        <f>8524834855.37+'TOTAL 2024'!I15</f>
        <v>8790248111.24</v>
      </c>
      <c r="J15" s="84">
        <f>1647670091.73+'TOTAL 2024'!J15</f>
        <v>1700054442.67</v>
      </c>
      <c r="K15" s="84">
        <f>2183059473.59+'TOTAL 2024'!K15</f>
        <v>2249841276.25</v>
      </c>
      <c r="L15" s="84">
        <f>732431035.59+'TOTAL 2024'!L15</f>
        <v>754099551.3000001</v>
      </c>
      <c r="M15" s="84">
        <f>111156629.17+'TOTAL 2024'!M15</f>
        <v>114349593.54</v>
      </c>
    </row>
    <row r="16" spans="1:13" ht="12.75">
      <c r="A16" s="97" t="s">
        <v>15</v>
      </c>
      <c r="B16" s="98"/>
      <c r="C16" s="99"/>
      <c r="D16" s="31">
        <f t="shared" si="0"/>
        <v>1147926217.6100001</v>
      </c>
      <c r="E16" s="84">
        <f>504880668.95+'TOTAL 2024'!E16</f>
        <v>500111863.92</v>
      </c>
      <c r="F16" s="84">
        <f>'TOTAL 2024'!F16</f>
        <v>0</v>
      </c>
      <c r="G16" s="84">
        <f>2076528.06+'TOTAL 2024'!G16</f>
        <v>2076528.06</v>
      </c>
      <c r="H16" s="84">
        <f>479606138.49+'TOTAL 2024'!H16</f>
        <v>504159621.39</v>
      </c>
      <c r="I16" s="84">
        <f>'TOTAL 2024'!I16</f>
        <v>0</v>
      </c>
      <c r="J16" s="84">
        <f>117289328.88+'TOTAL 2024'!J16</f>
        <v>122574218.06</v>
      </c>
      <c r="K16" s="84">
        <f>17406705.03+'TOTAL 2024'!K16</f>
        <v>17406705.03</v>
      </c>
      <c r="L16" s="84">
        <f>'TOTAL 2024'!L16</f>
        <v>0</v>
      </c>
      <c r="M16" s="84">
        <f>1597281.15+'TOTAL 2024'!M16</f>
        <v>1597281.15</v>
      </c>
    </row>
    <row r="17" spans="1:13" ht="12.75">
      <c r="A17" s="97" t="s">
        <v>19</v>
      </c>
      <c r="B17" s="98"/>
      <c r="C17" s="99"/>
      <c r="D17" s="31">
        <f t="shared" si="0"/>
        <v>3314015592.46</v>
      </c>
      <c r="E17" s="84">
        <f>'TOTAL 2024'!E17</f>
        <v>0</v>
      </c>
      <c r="F17" s="84">
        <f>'TOTAL 2024'!F17</f>
        <v>0</v>
      </c>
      <c r="G17" s="84">
        <f>'TOTAL 2024'!G17</f>
        <v>0</v>
      </c>
      <c r="H17" s="84">
        <f>'TOTAL 2024'!H17</f>
        <v>0</v>
      </c>
      <c r="I17" s="84">
        <f>3084389549.82+'TOTAL 2024'!I17</f>
        <v>3313462881.63</v>
      </c>
      <c r="J17" s="84">
        <f>'TOTAL 2024'!J17</f>
        <v>0</v>
      </c>
      <c r="K17" s="84">
        <f>'TOTAL 2024'!K17</f>
        <v>0</v>
      </c>
      <c r="L17" s="84">
        <f>552710.83+'TOTAL 2024'!L17</f>
        <v>552710.83</v>
      </c>
      <c r="M17" s="84">
        <f>'TOTAL 2024'!M17</f>
        <v>0</v>
      </c>
    </row>
    <row r="18" spans="1:13" ht="12.75">
      <c r="A18" s="97" t="s">
        <v>6</v>
      </c>
      <c r="B18" s="98"/>
      <c r="C18" s="99"/>
      <c r="D18" s="31">
        <f t="shared" si="0"/>
        <v>319064608.06</v>
      </c>
      <c r="E18" s="84">
        <f>7316496.55+'TOTAL 2024'!E18</f>
        <v>7316496.55</v>
      </c>
      <c r="F18" s="84">
        <f>'TOTAL 2024'!F18</f>
        <v>0</v>
      </c>
      <c r="G18" s="84">
        <f>'TOTAL 2024'!G18</f>
        <v>0</v>
      </c>
      <c r="H18" s="84">
        <f>233334793.37+'TOTAL 2024'!H18</f>
        <v>260897609.11</v>
      </c>
      <c r="I18" s="84">
        <f>'TOTAL 2024'!I18</f>
        <v>221079.42</v>
      </c>
      <c r="J18" s="84">
        <f>40616354.54+'TOTAL 2024'!J18</f>
        <v>45193362.55</v>
      </c>
      <c r="K18" s="84">
        <f>5436060.43+'TOTAL 2024'!K18</f>
        <v>5436060.43</v>
      </c>
      <c r="L18" s="84">
        <f>'TOTAL 2024'!L18</f>
        <v>0</v>
      </c>
      <c r="M18" s="84">
        <f>'TOTAL 2024'!M18</f>
        <v>0</v>
      </c>
    </row>
    <row r="19" spans="1:13" ht="12.75">
      <c r="A19" s="97" t="s">
        <v>22</v>
      </c>
      <c r="B19" s="98"/>
      <c r="C19" s="99"/>
      <c r="D19" s="31">
        <f t="shared" si="0"/>
        <v>612357757.45</v>
      </c>
      <c r="E19" s="84">
        <f>134627197.53+'TOTAL 2024'!E19</f>
        <v>134627197.53</v>
      </c>
      <c r="F19" s="84">
        <f>'TOTAL 2024'!F19</f>
        <v>0</v>
      </c>
      <c r="G19" s="84">
        <f>'TOTAL 2024'!G19</f>
        <v>0</v>
      </c>
      <c r="H19" s="84">
        <f>271159738.1+'TOTAL 2024'!H19</f>
        <v>293509547.81</v>
      </c>
      <c r="I19" s="84">
        <f>12176039.17+'TOTAL 2024'!I19</f>
        <v>19872132.42</v>
      </c>
      <c r="J19" s="84">
        <f>64385929.66+'TOTAL 2024'!J19</f>
        <v>66193577.26</v>
      </c>
      <c r="K19" s="84">
        <f>92306593.79+'TOTAL 2024'!K19</f>
        <v>94733855.36</v>
      </c>
      <c r="L19" s="84">
        <f>'TOTAL 2024'!L19</f>
        <v>0</v>
      </c>
      <c r="M19" s="84">
        <f>3421447.07+'TOTAL 2024'!M19</f>
        <v>3421447.07</v>
      </c>
    </row>
    <row r="20" spans="1:13" ht="12.75">
      <c r="A20" s="97" t="s">
        <v>23</v>
      </c>
      <c r="B20" s="98"/>
      <c r="C20" s="99"/>
      <c r="D20" s="31">
        <f t="shared" si="0"/>
        <v>1061753679.6299999</v>
      </c>
      <c r="E20" s="84">
        <f>338448409.36+'TOTAL 2024'!E20</f>
        <v>334734736.42</v>
      </c>
      <c r="F20" s="84">
        <f>'TOTAL 2024'!F20</f>
        <v>0</v>
      </c>
      <c r="G20" s="84">
        <f>'TOTAL 2024'!G20</f>
        <v>0</v>
      </c>
      <c r="H20" s="84">
        <f>528431391.94+'TOTAL 2024'!H20</f>
        <v>532031828.11</v>
      </c>
      <c r="I20" s="84">
        <f>'TOTAL 2024'!I20</f>
        <v>0</v>
      </c>
      <c r="J20" s="84">
        <f>106021077.22+'TOTAL 2024'!J20</f>
        <v>112205483.42</v>
      </c>
      <c r="K20" s="84">
        <f>70657408.76+'TOTAL 2024'!K20</f>
        <v>79662787.18</v>
      </c>
      <c r="L20" s="84">
        <f>3118844.5+'TOTAL 2024'!L20</f>
        <v>3118844.5</v>
      </c>
      <c r="M20" s="84">
        <f>'TOTAL 2024'!M20</f>
        <v>0</v>
      </c>
    </row>
    <row r="21" spans="1:13" ht="12.75">
      <c r="A21" s="97" t="s">
        <v>40</v>
      </c>
      <c r="B21" s="98"/>
      <c r="C21" s="99"/>
      <c r="D21" s="31">
        <f t="shared" si="0"/>
        <v>1623394541.2299998</v>
      </c>
      <c r="E21" s="84">
        <f>37539246.83+'TOTAL 2024'!E21</f>
        <v>36249286.83</v>
      </c>
      <c r="F21" s="84">
        <f>'TOTAL 2024'!F21</f>
        <v>0</v>
      </c>
      <c r="G21" s="84">
        <f>'TOTAL 2024'!G21</f>
        <v>0</v>
      </c>
      <c r="H21" s="84">
        <f>1418168085.32+'TOTAL 2024'!H21</f>
        <v>1429265096.8899999</v>
      </c>
      <c r="I21" s="84">
        <f>'TOTAL 2024'!I21</f>
        <v>0</v>
      </c>
      <c r="J21" s="84">
        <f>155494212.43+'TOTAL 2024'!J21</f>
        <v>157880157.51000002</v>
      </c>
      <c r="K21" s="84">
        <f>'TOTAL 2024'!K21</f>
        <v>0</v>
      </c>
      <c r="L21" s="84">
        <f>'TOTAL 2024'!L21</f>
        <v>0</v>
      </c>
      <c r="M21" s="84">
        <f>'TOTAL 2024'!M21</f>
        <v>0</v>
      </c>
    </row>
    <row r="22" spans="1:13" ht="12.75">
      <c r="A22" s="97" t="s">
        <v>44</v>
      </c>
      <c r="B22" s="98"/>
      <c r="C22" s="99"/>
      <c r="D22" s="31">
        <f t="shared" si="0"/>
        <v>2907176572.68</v>
      </c>
      <c r="E22" s="84">
        <f>365623447.5+'TOTAL 2024'!E22</f>
        <v>365623447.5</v>
      </c>
      <c r="F22" s="84">
        <f>'TOTAL 2024'!F22</f>
        <v>0</v>
      </c>
      <c r="G22" s="84">
        <f>'TOTAL 2024'!G22</f>
        <v>0</v>
      </c>
      <c r="H22" s="84">
        <f>2471516422.68+'TOTAL 2024'!H22</f>
        <v>2498789775.16</v>
      </c>
      <c r="I22" s="84">
        <f>'TOTAL 2024'!I22</f>
        <v>0</v>
      </c>
      <c r="J22" s="84">
        <f>17866.4+'TOTAL 2024'!J22</f>
        <v>80703.20000000001</v>
      </c>
      <c r="K22" s="84">
        <f>35390276.58+'TOTAL 2024'!K22</f>
        <v>35433172.19</v>
      </c>
      <c r="L22" s="84">
        <f>7249474.63+'TOTAL 2024'!L22</f>
        <v>7249474.63</v>
      </c>
      <c r="M22" s="84">
        <f>'TOTAL 2024'!M22</f>
        <v>0</v>
      </c>
    </row>
    <row r="23" spans="1:13" ht="12.75">
      <c r="A23" s="97" t="s">
        <v>48</v>
      </c>
      <c r="B23" s="98"/>
      <c r="C23" s="99"/>
      <c r="D23" s="31">
        <f t="shared" si="0"/>
        <v>243431853.74000004</v>
      </c>
      <c r="E23" s="84">
        <f>'TOTAL 2024'!E23</f>
        <v>0</v>
      </c>
      <c r="F23" s="84">
        <f>47074414.39+'TOTAL 2024'!F23</f>
        <v>39321860.05</v>
      </c>
      <c r="G23" s="84">
        <f>'TOTAL 2024'!G23</f>
        <v>0</v>
      </c>
      <c r="H23" s="84">
        <f>'TOTAL 2024'!H23</f>
        <v>0</v>
      </c>
      <c r="I23" s="84">
        <f>134316521.87+'TOTAL 2024'!I23</f>
        <v>159856122.24</v>
      </c>
      <c r="J23" s="84">
        <f>23860313.14+'TOTAL 2024'!J23</f>
        <v>28126994.240000002</v>
      </c>
      <c r="K23" s="84">
        <f>14842653.97+'TOTAL 2024'!K23</f>
        <v>16126877.21</v>
      </c>
      <c r="L23" s="84">
        <f>'TOTAL 2024'!L23</f>
        <v>0</v>
      </c>
      <c r="M23" s="84">
        <f>'TOTAL 2024'!M23</f>
        <v>0</v>
      </c>
    </row>
    <row r="24" spans="1:13" ht="12.75">
      <c r="A24" s="97" t="s">
        <v>52</v>
      </c>
      <c r="B24" s="98"/>
      <c r="C24" s="99"/>
      <c r="D24" s="31">
        <f t="shared" si="0"/>
        <v>870695000</v>
      </c>
      <c r="E24" s="84">
        <f>'TOTAL 2024'!E24</f>
        <v>0</v>
      </c>
      <c r="F24" s="84">
        <f>'TOTAL 2024'!F24</f>
        <v>0</v>
      </c>
      <c r="G24" s="84">
        <f>'TOTAL 2024'!G24</f>
        <v>0</v>
      </c>
      <c r="H24" s="84">
        <f>'TOTAL 2024'!H24</f>
        <v>0</v>
      </c>
      <c r="I24" s="84">
        <f>'TOTAL 2024'!I24</f>
        <v>870695000</v>
      </c>
      <c r="J24" s="84">
        <f>'TOTAL 2024'!J24</f>
        <v>0</v>
      </c>
      <c r="K24" s="84">
        <f>'TOTAL 2024'!K24</f>
        <v>0</v>
      </c>
      <c r="L24" s="84">
        <f>'TOTAL 2024'!L24</f>
        <v>0</v>
      </c>
      <c r="M24" s="84">
        <f>'TOTAL 2024'!M24</f>
        <v>0</v>
      </c>
    </row>
    <row r="25" spans="1:13" ht="12.75">
      <c r="A25" s="97" t="s">
        <v>5</v>
      </c>
      <c r="B25" s="98"/>
      <c r="C25" s="99"/>
      <c r="D25" s="31">
        <f>SUM(D13:D24)</f>
        <v>53824735748.88999</v>
      </c>
      <c r="E25" s="31">
        <f aca="true" t="shared" si="1" ref="E25:M25">SUM(E13:E24)</f>
        <v>1501332645.3999999</v>
      </c>
      <c r="F25" s="31">
        <f t="shared" si="1"/>
        <v>2471364692.75</v>
      </c>
      <c r="G25" s="31">
        <f t="shared" si="1"/>
        <v>2076528.06</v>
      </c>
      <c r="H25" s="31">
        <f t="shared" si="1"/>
        <v>13012530488.1</v>
      </c>
      <c r="I25" s="31">
        <f t="shared" si="1"/>
        <v>30420390700.72</v>
      </c>
      <c r="J25" s="31">
        <f t="shared" si="1"/>
        <v>2627598867.9400005</v>
      </c>
      <c r="K25" s="31">
        <f t="shared" si="1"/>
        <v>2905052922.9</v>
      </c>
      <c r="L25" s="31">
        <f t="shared" si="1"/>
        <v>765020581.2600001</v>
      </c>
      <c r="M25" s="31">
        <f t="shared" si="1"/>
        <v>119368321.76</v>
      </c>
    </row>
    <row r="27" spans="5:12" ht="12.75">
      <c r="E27" s="42"/>
      <c r="F27" s="42"/>
      <c r="G27" s="42"/>
      <c r="H27" s="42"/>
      <c r="I27" s="42"/>
      <c r="J27" s="43"/>
      <c r="K27" s="43"/>
      <c r="L27" s="43"/>
    </row>
    <row r="28" spans="5:12" ht="12.75">
      <c r="E28" s="42"/>
      <c r="F28" s="42"/>
      <c r="G28" s="42"/>
      <c r="H28" s="42"/>
      <c r="I28" s="42"/>
      <c r="J28" s="43"/>
      <c r="K28" s="43"/>
      <c r="L28" s="43"/>
    </row>
    <row r="29" spans="4:6" ht="12.75">
      <c r="D29" s="85"/>
      <c r="E29" s="85"/>
      <c r="F29" s="85"/>
    </row>
    <row r="30" spans="1:6" ht="15">
      <c r="A30" s="39"/>
      <c r="B30" s="40"/>
      <c r="C30" s="41"/>
      <c r="D30" s="85"/>
      <c r="E30" s="85"/>
      <c r="F30" s="85"/>
    </row>
    <row r="31" spans="1:6" ht="14.25">
      <c r="A31" s="40"/>
      <c r="B31" s="40"/>
      <c r="C31" s="41"/>
      <c r="D31" s="85"/>
      <c r="E31" s="85"/>
      <c r="F31" s="85"/>
    </row>
    <row r="32" spans="1:6" ht="15">
      <c r="A32" s="39"/>
      <c r="B32" s="39"/>
      <c r="C32" s="39"/>
      <c r="D32" s="85"/>
      <c r="E32" s="85"/>
      <c r="F32" s="85"/>
    </row>
    <row r="33" spans="1:6" ht="12.75">
      <c r="A33" s="9"/>
      <c r="B33" s="18"/>
      <c r="C33" s="18"/>
      <c r="D33" s="85"/>
      <c r="E33" s="85"/>
      <c r="F33" s="85"/>
    </row>
    <row r="34" spans="4:6" ht="12.75">
      <c r="D34" s="85"/>
      <c r="E34" s="85"/>
      <c r="F34" s="85"/>
    </row>
    <row r="35" spans="4:6" ht="12.75">
      <c r="D35" s="85"/>
      <c r="E35" s="85"/>
      <c r="F35" s="85"/>
    </row>
  </sheetData>
  <sheetProtection/>
  <mergeCells count="25">
    <mergeCell ref="A25:C25"/>
    <mergeCell ref="K10:K11"/>
    <mergeCell ref="C9:C11"/>
    <mergeCell ref="D10:D11"/>
    <mergeCell ref="A15:C15"/>
    <mergeCell ref="A19:C19"/>
    <mergeCell ref="A21:C21"/>
    <mergeCell ref="A22:C22"/>
    <mergeCell ref="A23:C23"/>
    <mergeCell ref="A24:C24"/>
    <mergeCell ref="A4:L4"/>
    <mergeCell ref="A5:L5"/>
    <mergeCell ref="A9:A11"/>
    <mergeCell ref="B9:B11"/>
    <mergeCell ref="A17:C17"/>
    <mergeCell ref="A18:C18"/>
    <mergeCell ref="E10:G10"/>
    <mergeCell ref="A16:C16"/>
    <mergeCell ref="M10:M11"/>
    <mergeCell ref="D9:M9"/>
    <mergeCell ref="A20:C20"/>
    <mergeCell ref="H10:J10"/>
    <mergeCell ref="L10:L11"/>
    <mergeCell ref="A13:C13"/>
    <mergeCell ref="A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59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61:C161"/>
    <mergeCell ref="A172:C172"/>
    <mergeCell ref="A335:C335"/>
    <mergeCell ref="G350:K350"/>
    <mergeCell ref="A38:C38"/>
    <mergeCell ref="A45:C45"/>
    <mergeCell ref="A94:C94"/>
    <mergeCell ref="A138:C138"/>
    <mergeCell ref="A141:C141"/>
    <mergeCell ref="A152:C152"/>
    <mergeCell ref="A346:C346"/>
    <mergeCell ref="A347:C347"/>
    <mergeCell ref="A156:C156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60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61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62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63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.140625" style="4" customWidth="1"/>
    <col min="2" max="2" width="18.00390625" style="3" customWidth="1"/>
    <col min="3" max="3" width="15.421875" style="3" customWidth="1"/>
    <col min="4" max="4" width="19.140625" style="3" customWidth="1"/>
    <col min="5" max="5" width="17.140625" style="3" customWidth="1"/>
    <col min="6" max="7" width="14.421875" style="3" customWidth="1"/>
    <col min="8" max="8" width="15.57421875" style="3" customWidth="1"/>
    <col min="9" max="9" width="15.421875" style="3" bestFit="1" customWidth="1"/>
    <col min="10" max="10" width="13.421875" style="5" customWidth="1"/>
    <col min="11" max="11" width="15.28125" style="5" bestFit="1" customWidth="1"/>
    <col min="12" max="12" width="15.140625" style="4" customWidth="1"/>
    <col min="13" max="13" width="15.00390625" style="1" customWidth="1"/>
    <col min="14" max="14" width="12.57421875" style="1" customWidth="1"/>
    <col min="15" max="15" width="21.7109375" style="1" customWidth="1"/>
    <col min="16" max="16" width="20.8515625" style="1" customWidth="1"/>
    <col min="17" max="17" width="12.7109375" style="1" bestFit="1" customWidth="1"/>
    <col min="18" max="18" width="11.7109375" style="1" bestFit="1" customWidth="1"/>
  </cols>
  <sheetData>
    <row r="1" spans="1:18" s="38" customFormat="1" ht="12.75">
      <c r="A1" s="45" t="s">
        <v>42</v>
      </c>
      <c r="B1" s="45"/>
      <c r="C1" s="45"/>
      <c r="D1" s="45"/>
      <c r="E1" s="45"/>
      <c r="F1" s="45"/>
      <c r="G1" s="45"/>
      <c r="H1" s="3"/>
      <c r="I1" s="3"/>
      <c r="J1" s="5"/>
      <c r="K1" s="5"/>
      <c r="L1" s="4"/>
      <c r="M1" s="37"/>
      <c r="O1" s="37"/>
      <c r="P1" s="37"/>
      <c r="Q1" s="37"/>
      <c r="R1" s="37"/>
    </row>
    <row r="2" spans="1:18" s="38" customFormat="1" ht="12.75">
      <c r="A2" s="45" t="s">
        <v>24</v>
      </c>
      <c r="B2" s="45"/>
      <c r="C2" s="45"/>
      <c r="D2" s="45"/>
      <c r="E2" s="3"/>
      <c r="F2" s="3"/>
      <c r="G2" s="3"/>
      <c r="H2" s="3"/>
      <c r="I2" s="3"/>
      <c r="J2" s="5"/>
      <c r="K2" s="5"/>
      <c r="L2" s="4"/>
      <c r="M2" s="37"/>
      <c r="O2" s="37"/>
      <c r="P2" s="37"/>
      <c r="Q2" s="37"/>
      <c r="R2" s="37"/>
    </row>
    <row r="3" spans="10:11" ht="12.75">
      <c r="J3" s="3"/>
      <c r="K3" s="4"/>
    </row>
    <row r="4" spans="1:17" ht="15" customHeight="1">
      <c r="A4" s="100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7"/>
      <c r="N4" s="7"/>
      <c r="O4" s="89"/>
      <c r="P4" s="89"/>
      <c r="Q4" s="89"/>
    </row>
    <row r="5" spans="1:17" ht="15" customHeight="1">
      <c r="A5" s="100" t="s">
        <v>50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7"/>
      <c r="N5" s="7"/>
      <c r="O5" s="89"/>
      <c r="P5" s="89"/>
      <c r="Q5" s="89"/>
    </row>
    <row r="6" spans="1:17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  <c r="N6" s="7"/>
      <c r="O6" s="89"/>
      <c r="P6" s="89"/>
      <c r="Q6" s="89"/>
    </row>
    <row r="7" spans="1:17" ht="1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7"/>
      <c r="N7" s="7"/>
      <c r="O7" s="89"/>
      <c r="P7" s="89"/>
      <c r="Q7" s="89"/>
    </row>
    <row r="8" spans="11:13" ht="12.75">
      <c r="K8" s="6"/>
      <c r="M8" s="6" t="s">
        <v>13</v>
      </c>
    </row>
    <row r="9" spans="1:18" s="11" customFormat="1" ht="12.75" customHeight="1">
      <c r="A9" s="96" t="s">
        <v>1</v>
      </c>
      <c r="B9" s="96" t="s">
        <v>2</v>
      </c>
      <c r="C9" s="96" t="s">
        <v>0</v>
      </c>
      <c r="D9" s="96" t="s">
        <v>14</v>
      </c>
      <c r="E9" s="96"/>
      <c r="F9" s="96"/>
      <c r="G9" s="96"/>
      <c r="H9" s="96"/>
      <c r="I9" s="96"/>
      <c r="J9" s="96"/>
      <c r="K9" s="96"/>
      <c r="L9" s="96"/>
      <c r="M9" s="96"/>
      <c r="N9" s="10"/>
      <c r="O9" s="10"/>
      <c r="P9" s="10"/>
      <c r="Q9" s="10"/>
      <c r="R9" s="10"/>
    </row>
    <row r="10" spans="1:18" s="11" customFormat="1" ht="14.25" customHeight="1">
      <c r="A10" s="96"/>
      <c r="B10" s="96"/>
      <c r="C10" s="96"/>
      <c r="D10" s="104" t="s">
        <v>20</v>
      </c>
      <c r="E10" s="101" t="s">
        <v>7</v>
      </c>
      <c r="F10" s="102"/>
      <c r="G10" s="103"/>
      <c r="H10" s="96" t="s">
        <v>8</v>
      </c>
      <c r="I10" s="96"/>
      <c r="J10" s="96"/>
      <c r="K10" s="96" t="s">
        <v>12</v>
      </c>
      <c r="L10" s="96" t="s">
        <v>35</v>
      </c>
      <c r="M10" s="96" t="s">
        <v>36</v>
      </c>
      <c r="N10" s="10"/>
      <c r="O10" s="10"/>
      <c r="P10" s="10"/>
      <c r="Q10" s="10"/>
      <c r="R10" s="10"/>
    </row>
    <row r="11" spans="1:18" s="11" customFormat="1" ht="37.5" customHeight="1">
      <c r="A11" s="96"/>
      <c r="B11" s="96"/>
      <c r="C11" s="96"/>
      <c r="D11" s="105"/>
      <c r="E11" s="8" t="s">
        <v>9</v>
      </c>
      <c r="F11" s="8" t="s">
        <v>10</v>
      </c>
      <c r="G11" s="12" t="s">
        <v>11</v>
      </c>
      <c r="H11" s="8" t="s">
        <v>9</v>
      </c>
      <c r="I11" s="8" t="s">
        <v>10</v>
      </c>
      <c r="J11" s="12" t="s">
        <v>11</v>
      </c>
      <c r="K11" s="96"/>
      <c r="L11" s="96"/>
      <c r="M11" s="96"/>
      <c r="N11" s="10"/>
      <c r="O11" s="10"/>
      <c r="P11" s="10"/>
      <c r="Q11" s="10"/>
      <c r="R11" s="10"/>
    </row>
    <row r="12" spans="1:18" s="15" customFormat="1" ht="11.25">
      <c r="A12" s="13">
        <v>0</v>
      </c>
      <c r="B12" s="14">
        <v>1</v>
      </c>
      <c r="C12" s="14">
        <v>2</v>
      </c>
      <c r="D12" s="13">
        <v>3</v>
      </c>
      <c r="E12" s="14">
        <v>4</v>
      </c>
      <c r="F12" s="13">
        <v>5</v>
      </c>
      <c r="G12" s="14">
        <v>6</v>
      </c>
      <c r="H12" s="13">
        <v>7</v>
      </c>
      <c r="I12" s="14">
        <v>8</v>
      </c>
      <c r="J12" s="13">
        <v>9</v>
      </c>
      <c r="K12" s="14">
        <v>10</v>
      </c>
      <c r="L12" s="13">
        <v>11</v>
      </c>
      <c r="M12" s="13">
        <v>12</v>
      </c>
      <c r="N12" s="16"/>
      <c r="P12" s="16"/>
      <c r="Q12" s="16"/>
      <c r="R12" s="16"/>
    </row>
    <row r="13" spans="1:18" s="81" customFormat="1" ht="12.75">
      <c r="A13" s="106" t="s">
        <v>4</v>
      </c>
      <c r="B13" s="107"/>
      <c r="C13" s="108"/>
      <c r="D13" s="78">
        <f>E13+F13+G13+H13+I13+J13+K13+L13+M13</f>
        <v>203259375.04</v>
      </c>
      <c r="E13" s="79">
        <f>'ianuarie 2024'!H38+'februarie 2024'!H38+'martie 2024'!H38+'aprilie 2024'!H38+'mai 2024'!H38+'iunie 2024'!H38+'iulie 2024'!H38+'august 2024'!H38+'septembrie 2024'!H38+'octombrie 2024'!H38+'noiembrie 2024'!H38+'decembrie 2024'!H38</f>
        <v>0</v>
      </c>
      <c r="F13" s="79">
        <f>'ianuarie 2024'!I38+'februarie 2024'!I38+'martie 2024'!I38+'aprilie 2024'!I38+'mai 2024'!I38+'iunie 2024'!I38+'iulie 2024'!I38+'august 2024'!I38+'septembrie 2024'!I38+'octombrie 2024'!I38+'noiembrie 2024'!I38+'decembrie 2024'!I38</f>
        <v>0</v>
      </c>
      <c r="G13" s="79">
        <f>'ianuarie 2024'!J38+'februarie 2024'!J38+'martie 2024'!J38+'aprilie 2024'!J38+'mai 2024'!J38+'iunie 2024'!J38+'iulie 2024'!J38+'august 2024'!J38+'septembrie 2024'!J38+'octombrie 2024'!J38+'noiembrie 2024'!J38+'decembrie 2024'!J38</f>
        <v>0</v>
      </c>
      <c r="H13" s="79">
        <f>'ianuarie 2024'!K38+'februarie 2024'!K38+'martie 2024'!K38+'aprilie 2024'!K38+'mai 2024'!K38+'iunie 2024'!K38+'iulie 2024'!K38+'august 2024'!K38+'septembrie 2024'!K38+'octombrie 2024'!K38+'noiembrie 2024'!K38+'decembrie 2024'!K38</f>
        <v>0</v>
      </c>
      <c r="I13" s="79">
        <f>'ianuarie 2024'!L38+'februarie 2024'!L38+'martie 2024'!L38+'aprilie 2024'!L38+'mai 2024'!L38+'iunie 2024'!L38+'iulie 2024'!L38+'august 2024'!L38+'septembrie 2024'!L38+'octombrie 2024'!L38+'noiembrie 2024'!L38+'decembrie 2024'!L38</f>
        <v>200419623.07999998</v>
      </c>
      <c r="J13" s="79">
        <f>'ianuarie 2024'!M38+'februarie 2024'!M38+'martie 2024'!M38+'aprilie 2024'!M38+'mai 2024'!M38+'iunie 2024'!M38+'iulie 2024'!M38+'august 2024'!M38+'septembrie 2024'!M38+'octombrie 2024'!M38+'noiembrie 2024'!M38+'decembrie 2024'!M38</f>
        <v>2839751.9599999995</v>
      </c>
      <c r="K13" s="79">
        <f>'ianuarie 2024'!N38+'februarie 2024'!N38+'martie 2024'!N38+'aprilie 2024'!N38+'mai 2024'!N38+'iunie 2024'!N38+'iulie 2024'!N38+'august 2024'!N38+'septembrie 2024'!N38+'octombrie 2024'!N38+'noiembrie 2024'!N38+'decembrie 2024'!N38</f>
        <v>0</v>
      </c>
      <c r="L13" s="79">
        <f>'ianuarie 2024'!O38+'februarie 2024'!O38+'martie 2024'!O38+'aprilie 2024'!O38+'mai 2024'!O38+'iunie 2024'!O38+'iulie 2024'!O38+'august 2024'!O38+'septembrie 2024'!O38+'octombrie 2024'!O38+'noiembrie 2024'!O38+'decembrie 2024'!O38</f>
        <v>0</v>
      </c>
      <c r="M13" s="79">
        <f>'ianuarie 2024'!P38+'februarie 2024'!P38+'martie 2024'!P38+'aprilie 2024'!P38+'mai 2024'!P38+'iunie 2024'!P38+'iulie 2024'!P38+'august 2024'!P38+'septembrie 2024'!P38+'octombrie 2024'!P38+'noiembrie 2024'!P38+'decembrie 2024'!P38</f>
        <v>0</v>
      </c>
      <c r="N13" s="80"/>
      <c r="O13" s="80"/>
      <c r="P13" s="80"/>
      <c r="Q13" s="80"/>
      <c r="R13" s="80"/>
    </row>
    <row r="14" spans="1:18" s="81" customFormat="1" ht="12.75">
      <c r="A14" s="106" t="s">
        <v>17</v>
      </c>
      <c r="B14" s="107"/>
      <c r="C14" s="108"/>
      <c r="D14" s="78">
        <f aca="true" t="shared" si="0" ref="D14:D20">E14+F14+G14+H14+I14+J14+K14+L14+M14</f>
        <v>131416882.58</v>
      </c>
      <c r="E14" s="79">
        <f>'ianuarie 2024'!H50+'februarie 2024'!H57+'martie 2024'!H45+'aprilie 2024'!H45+'mai 2024'!H45+'iunie 2024'!H45+'iulie 2024'!H45+'august 2024'!H45+'septembrie 2024'!H45+'octombrie 2024'!H45+'noiembrie 2024'!H45+'decembrie 2024'!H45</f>
        <v>0</v>
      </c>
      <c r="F14" s="79">
        <f>'ianuarie 2024'!I50+'februarie 2024'!I57+'martie 2024'!I45+'aprilie 2024'!I45+'mai 2024'!I45+'iunie 2024'!I45+'iulie 2024'!I45+'august 2024'!I45+'septembrie 2024'!I45+'octombrie 2024'!I45+'noiembrie 2024'!I45+'decembrie 2024'!I45</f>
        <v>0</v>
      </c>
      <c r="G14" s="79">
        <f>'ianuarie 2024'!J50+'februarie 2024'!J57+'martie 2024'!J45+'aprilie 2024'!J45+'mai 2024'!J45+'iunie 2024'!J45+'iulie 2024'!J45+'august 2024'!J45+'septembrie 2024'!J45+'octombrie 2024'!J45+'noiembrie 2024'!J45+'decembrie 2024'!J45</f>
        <v>0</v>
      </c>
      <c r="H14" s="79">
        <f>'ianuarie 2024'!K50+'februarie 2024'!K57+'martie 2024'!K45+'aprilie 2024'!K45+'mai 2024'!K45+'iunie 2024'!K45+'iulie 2024'!K45+'august 2024'!K45+'septembrie 2024'!K45+'octombrie 2024'!K45+'noiembrie 2024'!K45+'decembrie 2024'!K45</f>
        <v>129623937.76</v>
      </c>
      <c r="I14" s="79">
        <f>'ianuarie 2024'!L50+'februarie 2024'!L57+'martie 2024'!L45+'aprilie 2024'!L45+'mai 2024'!L45+'iunie 2024'!L45+'iulie 2024'!L45+'august 2024'!L45+'septembrie 2024'!L45+'octombrie 2024'!L45+'noiembrie 2024'!L45+'decembrie 2024'!L45</f>
        <v>0</v>
      </c>
      <c r="J14" s="79">
        <f>'ianuarie 2024'!M50+'februarie 2024'!M57+'martie 2024'!M45+'aprilie 2024'!M45+'mai 2024'!M45+'iunie 2024'!M45+'iulie 2024'!M45+'august 2024'!M45+'septembrie 2024'!M45+'octombrie 2024'!M45+'noiembrie 2024'!M45+'decembrie 2024'!M45</f>
        <v>1058649.71</v>
      </c>
      <c r="K14" s="79">
        <f>'ianuarie 2024'!N50+'februarie 2024'!N57+'martie 2024'!N45+'aprilie 2024'!N45+'mai 2024'!N45+'iunie 2024'!N45+'iulie 2024'!N45+'august 2024'!N45+'septembrie 2024'!N45+'octombrie 2024'!N45+'noiembrie 2024'!N45+'decembrie 2024'!N45</f>
        <v>734295.1100000001</v>
      </c>
      <c r="L14" s="79">
        <f>'ianuarie 2024'!O50+'februarie 2024'!O57+'martie 2024'!O45+'aprilie 2024'!O45+'mai 2024'!O45+'iunie 2024'!O45+'iulie 2024'!O45+'august 2024'!O45+'septembrie 2024'!O45+'octombrie 2024'!O45+'noiembrie 2024'!O45+'decembrie 2024'!O45</f>
        <v>0</v>
      </c>
      <c r="M14" s="79">
        <f>'ianuarie 2024'!P50+'februarie 2024'!P57+'martie 2024'!P45+'aprilie 2024'!P45+'mai 2024'!P45+'iunie 2024'!P45+'iulie 2024'!P45+'august 2024'!P45+'septembrie 2024'!P45+'octombrie 2024'!P45+'noiembrie 2024'!P45+'decembrie 2024'!P45</f>
        <v>0</v>
      </c>
      <c r="N14" s="80"/>
      <c r="O14" s="80"/>
      <c r="P14" s="80"/>
      <c r="Q14" s="80"/>
      <c r="R14" s="80"/>
    </row>
    <row r="15" spans="1:18" s="81" customFormat="1" ht="12.75">
      <c r="A15" s="106" t="s">
        <v>18</v>
      </c>
      <c r="B15" s="107"/>
      <c r="C15" s="108"/>
      <c r="D15" s="78">
        <f t="shared" si="0"/>
        <v>403435371.6100001</v>
      </c>
      <c r="E15" s="79">
        <f>'ianuarie 2024'!H119+'februarie 2024'!H116+'martie 2024'!H94+'aprilie 2024'!H94+'mai 2024'!H94+'iunie 2024'!H94+'iulie 2024'!H94+'august 2024'!H94+'septembrie 2024'!H94+'octombrie 2024'!H94+'noiembrie 2024'!H94+'decembrie 2024'!H94</f>
        <v>0</v>
      </c>
      <c r="F15" s="79">
        <f>'ianuarie 2024'!I119+'februarie 2024'!I116+'martie 2024'!I94+'aprilie 2024'!I94+'mai 2024'!I94+'iunie 2024'!I94+'iulie 2024'!I94+'august 2024'!I94+'septembrie 2024'!I94+'octombrie 2024'!I94+'noiembrie 2024'!I94+'decembrie 2024'!I94</f>
        <v>-6005517.9399999995</v>
      </c>
      <c r="G15" s="79">
        <f>'ianuarie 2024'!J119+'februarie 2024'!J116+'martie 2024'!J94+'aprilie 2024'!J94+'mai 2024'!J94+'iunie 2024'!J94+'iulie 2024'!J94+'august 2024'!J94+'septembrie 2024'!J94+'octombrie 2024'!J94+'noiembrie 2024'!J94+'decembrie 2024'!J94</f>
        <v>0</v>
      </c>
      <c r="H15" s="79">
        <f>'ianuarie 2024'!K119+'februarie 2024'!K116+'martie 2024'!K94+'aprilie 2024'!K94+'mai 2024'!K94+'iunie 2024'!K94+'iulie 2024'!K94+'august 2024'!K94+'septembrie 2024'!K94+'octombrie 2024'!K94+'noiembrie 2024'!K94+'decembrie 2024'!K94</f>
        <v>0</v>
      </c>
      <c r="I15" s="79">
        <f>'ianuarie 2024'!L119+'februarie 2024'!L116+'martie 2024'!L94+'aprilie 2024'!L94+'mai 2024'!L94+'iunie 2024'!L94+'iulie 2024'!L94+'august 2024'!L94+'septembrie 2024'!L94+'octombrie 2024'!L94+'noiembrie 2024'!L94+'decembrie 2024'!L94</f>
        <v>265413255.8700001</v>
      </c>
      <c r="J15" s="79">
        <f>'ianuarie 2024'!M119+'februarie 2024'!M116+'martie 2024'!M94+'aprilie 2024'!M94+'mai 2024'!M94+'iunie 2024'!M94+'iulie 2024'!M94+'august 2024'!M94+'septembrie 2024'!M94+'octombrie 2024'!M94+'noiembrie 2024'!M94+'decembrie 2024'!M94</f>
        <v>52384350.94000001</v>
      </c>
      <c r="K15" s="79">
        <f>'ianuarie 2024'!N119+'februarie 2024'!N116+'martie 2024'!N94+'aprilie 2024'!N94+'mai 2024'!N94+'iunie 2024'!N94+'iulie 2024'!N94+'august 2024'!N94+'septembrie 2024'!N94+'octombrie 2024'!N94+'noiembrie 2024'!N94+'decembrie 2024'!N94</f>
        <v>66781802.66</v>
      </c>
      <c r="L15" s="79">
        <f>'ianuarie 2024'!O119+'februarie 2024'!O116+'martie 2024'!O94+'aprilie 2024'!O94+'mai 2024'!O94+'iunie 2024'!O94+'iulie 2024'!O94+'august 2024'!O94+'septembrie 2024'!O94+'octombrie 2024'!O94+'noiembrie 2024'!O94+'decembrie 2024'!O94</f>
        <v>21668515.710000005</v>
      </c>
      <c r="M15" s="79">
        <f>'ianuarie 2024'!P119+'februarie 2024'!P116+'martie 2024'!P94+'aprilie 2024'!P94+'mai 2024'!P94+'iunie 2024'!P94+'iulie 2024'!P94+'august 2024'!P94+'septembrie 2024'!P94+'octombrie 2024'!P94+'noiembrie 2024'!P94+'decembrie 2024'!P94</f>
        <v>3192964.37</v>
      </c>
      <c r="N15" s="80"/>
      <c r="O15" s="80"/>
      <c r="P15" s="80"/>
      <c r="Q15" s="80"/>
      <c r="R15" s="80"/>
    </row>
    <row r="16" spans="1:18" s="81" customFormat="1" ht="12.75">
      <c r="A16" s="106" t="s">
        <v>15</v>
      </c>
      <c r="B16" s="107"/>
      <c r="C16" s="108"/>
      <c r="D16" s="78">
        <f t="shared" si="0"/>
        <v>25069567.049999997</v>
      </c>
      <c r="E16" s="79">
        <f>'ianuarie 2024'!H163+'februarie 2024'!H160+'martie 2024'!H138+'aprilie 2024'!H138+'mai 2024'!H138+'iunie 2024'!H138+'iulie 2024'!H138+'august 2024'!H138+'septembrie 2024'!H138+'octombrie 2024'!H138+'noiembrie 2024'!H138+'decembrie 2024'!H138</f>
        <v>-4768805.03</v>
      </c>
      <c r="F16" s="79">
        <f>'ianuarie 2024'!I163+'februarie 2024'!I160+'martie 2024'!I138+'aprilie 2024'!I138+'mai 2024'!I138+'iunie 2024'!I138+'iulie 2024'!I138+'august 2024'!I138+'septembrie 2024'!I138+'octombrie 2024'!I138+'noiembrie 2024'!I138+'decembrie 2024'!I138</f>
        <v>0</v>
      </c>
      <c r="G16" s="79">
        <f>'ianuarie 2024'!J163+'februarie 2024'!J160+'martie 2024'!J138+'aprilie 2024'!J138+'mai 2024'!J138+'iunie 2024'!J138+'iulie 2024'!J138+'august 2024'!J138+'septembrie 2024'!J138+'octombrie 2024'!J138+'noiembrie 2024'!J138+'decembrie 2024'!J138</f>
        <v>0</v>
      </c>
      <c r="H16" s="79">
        <f>'ianuarie 2024'!K163+'februarie 2024'!K160+'martie 2024'!K138+'aprilie 2024'!K138+'mai 2024'!K138+'iunie 2024'!K138+'iulie 2024'!K138+'august 2024'!K138+'septembrie 2024'!K138+'octombrie 2024'!K138+'noiembrie 2024'!K138+'decembrie 2024'!K138</f>
        <v>24553482.9</v>
      </c>
      <c r="I16" s="79">
        <f>'ianuarie 2024'!L163+'februarie 2024'!L160+'martie 2024'!L138+'aprilie 2024'!L138+'mai 2024'!L138+'iunie 2024'!L138+'iulie 2024'!L138+'august 2024'!L138+'septembrie 2024'!L138+'octombrie 2024'!L138+'noiembrie 2024'!L138+'decembrie 2024'!L138</f>
        <v>0</v>
      </c>
      <c r="J16" s="79">
        <f>'ianuarie 2024'!M163+'februarie 2024'!M160+'martie 2024'!M138+'aprilie 2024'!M138+'mai 2024'!M138+'iunie 2024'!M138+'iulie 2024'!M138+'august 2024'!M138+'septembrie 2024'!M138+'octombrie 2024'!M138+'noiembrie 2024'!M138+'decembrie 2024'!M138</f>
        <v>5284889.180000002</v>
      </c>
      <c r="K16" s="79">
        <f>'ianuarie 2024'!N163+'februarie 2024'!N160+'martie 2024'!N138+'aprilie 2024'!N138+'mai 2024'!N138+'iunie 2024'!N138+'iulie 2024'!N138+'august 2024'!N138+'septembrie 2024'!N138+'octombrie 2024'!N138+'noiembrie 2024'!N138+'decembrie 2024'!N138</f>
        <v>0</v>
      </c>
      <c r="L16" s="79">
        <f>'ianuarie 2024'!O163+'februarie 2024'!O160+'martie 2024'!O138+'aprilie 2024'!O138+'mai 2024'!O138+'iunie 2024'!O138+'iulie 2024'!O138+'august 2024'!O138+'septembrie 2024'!O138+'octombrie 2024'!O138+'noiembrie 2024'!O138+'decembrie 2024'!O138</f>
        <v>0</v>
      </c>
      <c r="M16" s="79">
        <f>'ianuarie 2024'!P163+'februarie 2024'!P160+'martie 2024'!P138+'aprilie 2024'!P138+'mai 2024'!P138+'iunie 2024'!P138+'iulie 2024'!P138+'august 2024'!P138+'septembrie 2024'!P138+'octombrie 2024'!P138+'noiembrie 2024'!P138+'decembrie 2024'!P138</f>
        <v>0</v>
      </c>
      <c r="N16" s="80"/>
      <c r="O16" s="80"/>
      <c r="P16" s="80"/>
      <c r="Q16" s="80"/>
      <c r="R16" s="80"/>
    </row>
    <row r="17" spans="1:18" s="81" customFormat="1" ht="12.75">
      <c r="A17" s="106" t="s">
        <v>19</v>
      </c>
      <c r="B17" s="107"/>
      <c r="C17" s="108"/>
      <c r="D17" s="78">
        <f t="shared" si="0"/>
        <v>229073331.81</v>
      </c>
      <c r="E17" s="79">
        <f>'ianuarie 2024'!H173+'februarie 2024'!H164+'martie 2024'!H141+'aprilie 2024'!H141+'mai 2024'!H141+'iunie 2024'!H141+'iulie 2024'!H141+'august 2024'!H141+'septembrie 2024'!H141+'octombrie 2024'!H141+'noiembrie 2024'!H141+'decembrie 2024'!H141</f>
        <v>0</v>
      </c>
      <c r="F17" s="79">
        <f>'ianuarie 2024'!I173+'februarie 2024'!I164+'martie 2024'!I141+'aprilie 2024'!I141+'mai 2024'!I141+'iunie 2024'!I141+'iulie 2024'!I141+'august 2024'!I141+'septembrie 2024'!I141+'octombrie 2024'!I141+'noiembrie 2024'!I141+'decembrie 2024'!I141</f>
        <v>0</v>
      </c>
      <c r="G17" s="79">
        <f>'ianuarie 2024'!J173+'februarie 2024'!J164+'martie 2024'!J141+'aprilie 2024'!J141+'mai 2024'!J141+'iunie 2024'!J141+'iulie 2024'!J141+'august 2024'!J141+'septembrie 2024'!J141+'octombrie 2024'!J141+'noiembrie 2024'!J141+'decembrie 2024'!J141</f>
        <v>0</v>
      </c>
      <c r="H17" s="79">
        <f>'ianuarie 2024'!K173+'februarie 2024'!K164+'martie 2024'!K141+'aprilie 2024'!K141+'mai 2024'!K141+'iunie 2024'!K141+'iulie 2024'!K141+'august 2024'!K141+'septembrie 2024'!K141+'octombrie 2024'!K141+'noiembrie 2024'!K141+'decembrie 2024'!K141</f>
        <v>0</v>
      </c>
      <c r="I17" s="79">
        <f>'ianuarie 2024'!L173+'februarie 2024'!L164+'martie 2024'!L141+'aprilie 2024'!L141+'mai 2024'!L141+'iunie 2024'!L141+'iulie 2024'!L141+'august 2024'!L141+'septembrie 2024'!L141+'octombrie 2024'!L141+'noiembrie 2024'!L141+'decembrie 2024'!L141</f>
        <v>229073331.81</v>
      </c>
      <c r="J17" s="79">
        <f>'ianuarie 2024'!M173+'februarie 2024'!M164+'martie 2024'!M141+'aprilie 2024'!M141+'mai 2024'!M141+'iunie 2024'!M141+'iulie 2024'!M141+'august 2024'!M141+'septembrie 2024'!M141+'octombrie 2024'!M141+'noiembrie 2024'!M141+'decembrie 2024'!M141</f>
        <v>0</v>
      </c>
      <c r="K17" s="79">
        <f>'ianuarie 2024'!N173+'februarie 2024'!N164+'martie 2024'!N141+'aprilie 2024'!N141+'mai 2024'!N141+'iunie 2024'!N141+'iulie 2024'!N141+'august 2024'!N141+'septembrie 2024'!N141+'octombrie 2024'!N141+'noiembrie 2024'!N141+'decembrie 2024'!N141</f>
        <v>0</v>
      </c>
      <c r="L17" s="79">
        <f>'ianuarie 2024'!O173+'februarie 2024'!O164+'martie 2024'!O141+'aprilie 2024'!O141+'mai 2024'!O141+'iunie 2024'!O141+'iulie 2024'!O141+'august 2024'!O141+'septembrie 2024'!O141+'octombrie 2024'!O141+'noiembrie 2024'!O141+'decembrie 2024'!O141</f>
        <v>0</v>
      </c>
      <c r="M17" s="79">
        <f>'ianuarie 2024'!P173+'februarie 2024'!P164+'martie 2024'!P141+'aprilie 2024'!P141+'mai 2024'!P141+'iunie 2024'!P141+'iulie 2024'!P141+'august 2024'!P141+'septembrie 2024'!P141+'octombrie 2024'!P141+'noiembrie 2024'!P141+'decembrie 2024'!P141</f>
        <v>0</v>
      </c>
      <c r="N17" s="80"/>
      <c r="O17" s="80"/>
      <c r="P17" s="80"/>
      <c r="Q17" s="80"/>
      <c r="R17" s="80"/>
    </row>
    <row r="18" spans="1:18" s="81" customFormat="1" ht="12.75">
      <c r="A18" s="106" t="s">
        <v>6</v>
      </c>
      <c r="B18" s="107"/>
      <c r="C18" s="108"/>
      <c r="D18" s="78">
        <f t="shared" si="0"/>
        <v>32360903.17</v>
      </c>
      <c r="E18" s="79">
        <f>'ianuarie 2024'!H184+'februarie 2024'!H175+'martie 2024'!H152+'aprilie 2024'!H152+'mai 2024'!H152+'iunie 2024'!H152+'iulie 2024'!H152+'august 2024'!H152+'septembrie 2024'!H152+'octombrie 2024'!H152+'noiembrie 2024'!H152+'decembrie 2024'!H152</f>
        <v>0</v>
      </c>
      <c r="F18" s="79">
        <f>'ianuarie 2024'!I184+'februarie 2024'!I175+'martie 2024'!I152+'aprilie 2024'!I152+'mai 2024'!I152+'iunie 2024'!I152+'iulie 2024'!I152+'august 2024'!I152+'septembrie 2024'!I152+'octombrie 2024'!I152+'noiembrie 2024'!I152+'decembrie 2024'!I152</f>
        <v>0</v>
      </c>
      <c r="G18" s="79">
        <f>'ianuarie 2024'!J184+'februarie 2024'!J175+'martie 2024'!J152+'aprilie 2024'!J152+'mai 2024'!J152+'iunie 2024'!J152+'iulie 2024'!J152+'august 2024'!J152+'septembrie 2024'!J152+'octombrie 2024'!J152+'noiembrie 2024'!J152+'decembrie 2024'!J152</f>
        <v>0</v>
      </c>
      <c r="H18" s="79">
        <f>'ianuarie 2024'!K184+'februarie 2024'!K175+'martie 2024'!K152+'aprilie 2024'!K152+'mai 2024'!K152+'iunie 2024'!K152+'iulie 2024'!K152+'august 2024'!K152+'septembrie 2024'!K152+'octombrie 2024'!K152+'noiembrie 2024'!K152+'decembrie 2024'!K152</f>
        <v>27562815.74</v>
      </c>
      <c r="I18" s="79">
        <f>'ianuarie 2024'!L184+'februarie 2024'!L175+'martie 2024'!L152+'aprilie 2024'!L152+'mai 2024'!L152+'iunie 2024'!L152+'iulie 2024'!L152+'august 2024'!L152+'septembrie 2024'!L152+'octombrie 2024'!L152+'noiembrie 2024'!L152+'decembrie 2024'!L152</f>
        <v>221079.42</v>
      </c>
      <c r="J18" s="79">
        <f>'ianuarie 2024'!M184+'februarie 2024'!M175+'martie 2024'!M152+'aprilie 2024'!M152+'mai 2024'!M152+'iunie 2024'!M152+'iulie 2024'!M152+'august 2024'!M152+'septembrie 2024'!M152+'octombrie 2024'!M152+'noiembrie 2024'!M152+'decembrie 2024'!M152</f>
        <v>4577008.01</v>
      </c>
      <c r="K18" s="79">
        <f>'ianuarie 2024'!N184+'februarie 2024'!N175+'martie 2024'!N152+'aprilie 2024'!N152+'mai 2024'!N152+'iunie 2024'!N152+'iulie 2024'!N152+'august 2024'!N152+'septembrie 2024'!N152+'octombrie 2024'!N152+'noiembrie 2024'!N152+'decembrie 2024'!N152</f>
        <v>0</v>
      </c>
      <c r="L18" s="79">
        <f>'ianuarie 2024'!O184+'februarie 2024'!O175+'martie 2024'!O152+'aprilie 2024'!O152+'mai 2024'!O152+'iunie 2024'!O152+'iulie 2024'!O152+'august 2024'!O152+'septembrie 2024'!O152+'octombrie 2024'!O152+'noiembrie 2024'!O152+'decembrie 2024'!O152</f>
        <v>0</v>
      </c>
      <c r="M18" s="79">
        <f>'ianuarie 2024'!P184+'februarie 2024'!P175+'martie 2024'!P152+'aprilie 2024'!P152+'mai 2024'!P152+'iunie 2024'!P152+'iulie 2024'!P152+'august 2024'!P152+'septembrie 2024'!P152+'octombrie 2024'!P152+'noiembrie 2024'!P152+'decembrie 2024'!P152</f>
        <v>0</v>
      </c>
      <c r="N18" s="80"/>
      <c r="O18" s="80"/>
      <c r="P18" s="80"/>
      <c r="Q18" s="80"/>
      <c r="R18" s="80"/>
    </row>
    <row r="19" spans="1:18" s="81" customFormat="1" ht="12.75">
      <c r="A19" s="106" t="s">
        <v>22</v>
      </c>
      <c r="B19" s="107"/>
      <c r="C19" s="108"/>
      <c r="D19" s="78">
        <f t="shared" si="0"/>
        <v>34280812.13</v>
      </c>
      <c r="E19" s="79">
        <f>'ianuarie 2024'!H189+'februarie 2024'!H179+'martie 2024'!H156+'aprilie 2024'!H156+'mai 2024'!H156+'iunie 2024'!H156+'iulie 2024'!H156+'august 2024'!H156+'septembrie 2024'!H156+'octombrie 2024'!H156+'noiembrie 2024'!H156+'decembrie 2024'!H156</f>
        <v>0</v>
      </c>
      <c r="F19" s="79">
        <f>'ianuarie 2024'!I189+'februarie 2024'!I179+'martie 2024'!I156+'aprilie 2024'!I156+'mai 2024'!I156+'iunie 2024'!I156+'iulie 2024'!I156+'august 2024'!I156+'septembrie 2024'!I156+'octombrie 2024'!I156+'noiembrie 2024'!I156+'decembrie 2024'!I156</f>
        <v>0</v>
      </c>
      <c r="G19" s="79">
        <f>'ianuarie 2024'!J189+'februarie 2024'!J179+'martie 2024'!J156+'aprilie 2024'!J156+'mai 2024'!J156+'iunie 2024'!J156+'iulie 2024'!J156+'august 2024'!J156+'septembrie 2024'!J156+'octombrie 2024'!J156+'noiembrie 2024'!J156+'decembrie 2024'!J156</f>
        <v>0</v>
      </c>
      <c r="H19" s="79">
        <f>'ianuarie 2024'!K189+'februarie 2024'!K179+'martie 2024'!K156+'aprilie 2024'!K156+'mai 2024'!K156+'iunie 2024'!K156+'iulie 2024'!K156+'august 2024'!K156+'septembrie 2024'!K156+'octombrie 2024'!K156+'noiembrie 2024'!K156+'decembrie 2024'!K156</f>
        <v>22349809.71</v>
      </c>
      <c r="I19" s="79">
        <f>'ianuarie 2024'!L189+'februarie 2024'!L179+'martie 2024'!L156+'aprilie 2024'!L156+'mai 2024'!L156+'iunie 2024'!L156+'iulie 2024'!L156+'august 2024'!L156+'septembrie 2024'!L156+'octombrie 2024'!L156+'noiembrie 2024'!L156+'decembrie 2024'!L156</f>
        <v>7696093.25</v>
      </c>
      <c r="J19" s="79">
        <f>'ianuarie 2024'!M189+'februarie 2024'!M179+'martie 2024'!M156+'aprilie 2024'!M156+'mai 2024'!M156+'iunie 2024'!M156+'iulie 2024'!M156+'august 2024'!M156+'septembrie 2024'!M156+'octombrie 2024'!M156+'noiembrie 2024'!M156+'decembrie 2024'!M156</f>
        <v>1807647.6</v>
      </c>
      <c r="K19" s="79">
        <f>'ianuarie 2024'!N189+'februarie 2024'!N179+'martie 2024'!N156+'aprilie 2024'!N156+'mai 2024'!N156+'iunie 2024'!N156+'iulie 2024'!N156+'august 2024'!N156+'septembrie 2024'!N156+'octombrie 2024'!N156+'noiembrie 2024'!N156+'decembrie 2024'!N156</f>
        <v>2427261.57</v>
      </c>
      <c r="L19" s="79">
        <f>'ianuarie 2024'!O189+'februarie 2024'!O179+'martie 2024'!O156+'aprilie 2024'!O156+'mai 2024'!O156+'iunie 2024'!O156+'iulie 2024'!O156+'august 2024'!O156+'septembrie 2024'!O156+'octombrie 2024'!O156+'noiembrie 2024'!O156+'decembrie 2024'!O156</f>
        <v>0</v>
      </c>
      <c r="M19" s="79">
        <f>'ianuarie 2024'!P189+'februarie 2024'!P179+'martie 2024'!P156+'aprilie 2024'!P156+'mai 2024'!P156+'iunie 2024'!P156+'iulie 2024'!P156+'august 2024'!P156+'septembrie 2024'!P156+'octombrie 2024'!P156+'noiembrie 2024'!P156+'decembrie 2024'!P156</f>
        <v>0</v>
      </c>
      <c r="N19" s="80"/>
      <c r="O19" s="80"/>
      <c r="P19" s="80"/>
      <c r="Q19" s="80"/>
      <c r="R19" s="80"/>
    </row>
    <row r="20" spans="1:18" s="83" customFormat="1" ht="12.75">
      <c r="A20" s="106" t="s">
        <v>23</v>
      </c>
      <c r="B20" s="107"/>
      <c r="C20" s="108"/>
      <c r="D20" s="78">
        <f t="shared" si="0"/>
        <v>15076547.85</v>
      </c>
      <c r="E20" s="79">
        <f>'ianuarie 2024'!H194+'februarie 2024'!H196+'martie 2024'!H161+'aprilie 2024'!H161+'mai 2024'!H161+'iunie 2024'!H161+'iulie 2024'!H161+'august 2024'!H161+'septembrie 2024'!H161+'octombrie 2024'!H161+'noiembrie 2024'!H161+'decembrie 2024'!H161</f>
        <v>-3713672.94</v>
      </c>
      <c r="F20" s="79">
        <f>'ianuarie 2024'!I194+'februarie 2024'!I196+'martie 2024'!I161+'aprilie 2024'!I161+'mai 2024'!I161+'iunie 2024'!I161+'iulie 2024'!I161+'august 2024'!I161+'septembrie 2024'!I161+'octombrie 2024'!I161+'noiembrie 2024'!I161+'decembrie 2024'!I161</f>
        <v>0</v>
      </c>
      <c r="G20" s="79">
        <f>'ianuarie 2024'!J194+'februarie 2024'!J196+'martie 2024'!J161+'aprilie 2024'!J161+'mai 2024'!J161+'iunie 2024'!J161+'iulie 2024'!J161+'august 2024'!J161+'septembrie 2024'!J161+'octombrie 2024'!J161+'noiembrie 2024'!J161+'decembrie 2024'!J161</f>
        <v>0</v>
      </c>
      <c r="H20" s="79">
        <f>'ianuarie 2024'!K194+'februarie 2024'!K196+'martie 2024'!K161+'aprilie 2024'!K161+'mai 2024'!K161+'iunie 2024'!K161+'iulie 2024'!K161+'august 2024'!K161+'septembrie 2024'!K161+'octombrie 2024'!K161+'noiembrie 2024'!K161+'decembrie 2024'!K161</f>
        <v>3600436.17</v>
      </c>
      <c r="I20" s="79">
        <f>'ianuarie 2024'!L194+'februarie 2024'!L196+'martie 2024'!L161+'aprilie 2024'!L161+'mai 2024'!L161+'iunie 2024'!L161+'iulie 2024'!L161+'august 2024'!L161+'septembrie 2024'!L161+'octombrie 2024'!L161+'noiembrie 2024'!L161+'decembrie 2024'!L161</f>
        <v>0</v>
      </c>
      <c r="J20" s="79">
        <f>'ianuarie 2024'!M194+'februarie 2024'!M196+'martie 2024'!M161+'aprilie 2024'!M161+'mai 2024'!M161+'iunie 2024'!M161+'iulie 2024'!M161+'august 2024'!M161+'septembrie 2024'!M161+'octombrie 2024'!M161+'noiembrie 2024'!M161+'decembrie 2024'!M161</f>
        <v>6184406.2</v>
      </c>
      <c r="K20" s="79">
        <f>'ianuarie 2024'!N194+'februarie 2024'!N196+'martie 2024'!N161+'aprilie 2024'!N161+'mai 2024'!N161+'iunie 2024'!N161+'iulie 2024'!N161+'august 2024'!N161+'septembrie 2024'!N161+'octombrie 2024'!N161+'noiembrie 2024'!N161+'decembrie 2024'!N161</f>
        <v>9005378.42</v>
      </c>
      <c r="L20" s="79">
        <f>'ianuarie 2024'!O194+'februarie 2024'!O196+'martie 2024'!O161+'aprilie 2024'!O161+'mai 2024'!O161+'iunie 2024'!O161+'iulie 2024'!O161+'august 2024'!O161+'septembrie 2024'!O161+'octombrie 2024'!O161+'noiembrie 2024'!O161+'decembrie 2024'!O161</f>
        <v>0</v>
      </c>
      <c r="M20" s="79">
        <f>'ianuarie 2024'!P194+'februarie 2024'!P196+'martie 2024'!P161+'aprilie 2024'!P161+'mai 2024'!P161+'iunie 2024'!P161+'iulie 2024'!P161+'august 2024'!P161+'septembrie 2024'!P161+'octombrie 2024'!P161+'noiembrie 2024'!P161+'decembrie 2024'!P161</f>
        <v>0</v>
      </c>
      <c r="N20" s="82"/>
      <c r="O20" s="82"/>
      <c r="P20" s="80"/>
      <c r="Q20" s="82"/>
      <c r="R20" s="82"/>
    </row>
    <row r="21" spans="1:18" s="83" customFormat="1" ht="12.75">
      <c r="A21" s="106" t="s">
        <v>40</v>
      </c>
      <c r="B21" s="107"/>
      <c r="C21" s="108"/>
      <c r="D21" s="78">
        <f>E21+F21+G21+H21+I21+J21+K21+L21+M21</f>
        <v>12192996.649999999</v>
      </c>
      <c r="E21" s="79">
        <f>'ianuarie 2024'!H199+'februarie 2024'!H207+'martie 2024'!H172+'aprilie 2024'!H172+'mai 2024'!H172+'iunie 2024'!H172+'iulie 2024'!H172+'august 2024'!H172+'septembrie 2024'!H172+'octombrie 2024'!H172+'noiembrie 2024'!H172+'decembrie 2024'!H172</f>
        <v>-1289960</v>
      </c>
      <c r="F21" s="79">
        <f>'ianuarie 2024'!I199+'februarie 2024'!I207+'martie 2024'!I172+'aprilie 2024'!I172+'mai 2024'!I172+'iunie 2024'!I172+'iulie 2024'!I172+'august 2024'!I172+'septembrie 2024'!I172+'octombrie 2024'!I172+'noiembrie 2024'!I172+'decembrie 2024'!I172</f>
        <v>0</v>
      </c>
      <c r="G21" s="79">
        <f>'ianuarie 2024'!J199+'februarie 2024'!J207+'martie 2024'!J172+'aprilie 2024'!J172+'mai 2024'!J172+'iunie 2024'!J172+'iulie 2024'!J172+'august 2024'!J172+'septembrie 2024'!J172+'octombrie 2024'!J172+'noiembrie 2024'!J172+'decembrie 2024'!J172</f>
        <v>0</v>
      </c>
      <c r="H21" s="79">
        <f>'ianuarie 2024'!K199+'februarie 2024'!K207+'martie 2024'!K172+'aprilie 2024'!K172+'mai 2024'!K172+'iunie 2024'!K172+'iulie 2024'!K172+'august 2024'!K172+'septembrie 2024'!K172+'octombrie 2024'!K172+'noiembrie 2024'!K172+'decembrie 2024'!K172</f>
        <v>11097011.569999998</v>
      </c>
      <c r="I21" s="79">
        <f>'ianuarie 2024'!L199+'februarie 2024'!L207+'martie 2024'!L172+'aprilie 2024'!L172+'mai 2024'!L172+'iunie 2024'!L172+'iulie 2024'!L172+'august 2024'!L172+'septembrie 2024'!L172+'octombrie 2024'!L172+'noiembrie 2024'!L172+'decembrie 2024'!L172</f>
        <v>0</v>
      </c>
      <c r="J21" s="79">
        <f>'ianuarie 2024'!M199+'februarie 2024'!M207+'martie 2024'!M172+'aprilie 2024'!M172+'mai 2024'!M172+'iunie 2024'!M172+'iulie 2024'!M172+'august 2024'!M172+'septembrie 2024'!M172+'octombrie 2024'!M172+'noiembrie 2024'!M172+'decembrie 2024'!M172</f>
        <v>2385945.08</v>
      </c>
      <c r="K21" s="79">
        <f>'ianuarie 2024'!N199+'februarie 2024'!N207+'martie 2024'!N172+'aprilie 2024'!N172+'mai 2024'!N172+'iunie 2024'!N172+'iulie 2024'!N172+'august 2024'!N172+'septembrie 2024'!N172+'octombrie 2024'!N172+'noiembrie 2024'!N172+'decembrie 2024'!N172</f>
        <v>0</v>
      </c>
      <c r="L21" s="79">
        <f>'ianuarie 2024'!O199+'februarie 2024'!O207+'martie 2024'!O172+'aprilie 2024'!O172+'mai 2024'!O172+'iunie 2024'!O172+'iulie 2024'!O172+'august 2024'!O172+'septembrie 2024'!O172+'octombrie 2024'!O172+'noiembrie 2024'!O172+'decembrie 2024'!O172</f>
        <v>0</v>
      </c>
      <c r="M21" s="79">
        <f>'ianuarie 2024'!P199+'februarie 2024'!P207+'martie 2024'!P172+'aprilie 2024'!P172+'mai 2024'!P172+'iunie 2024'!P172+'iulie 2024'!P172+'august 2024'!P172+'septembrie 2024'!P172+'octombrie 2024'!P172+'noiembrie 2024'!P172+'decembrie 2024'!P172</f>
        <v>0</v>
      </c>
      <c r="N21" s="82"/>
      <c r="O21" s="82"/>
      <c r="P21" s="80"/>
      <c r="Q21" s="82"/>
      <c r="R21" s="82"/>
    </row>
    <row r="22" spans="1:18" s="83" customFormat="1" ht="12.75">
      <c r="A22" s="106" t="s">
        <v>44</v>
      </c>
      <c r="B22" s="107"/>
      <c r="C22" s="108"/>
      <c r="D22" s="78">
        <f>E22+F22+G22+H22+I22+J22+K22+L22+M22</f>
        <v>27379084.890000004</v>
      </c>
      <c r="E22" s="79">
        <f>'ianuarie 2024'!H243+'februarie 2024'!H259+'martie 2024'!H335+'aprilie 2024'!H335+'mai 2024'!H335+'iunie 2024'!H335+'iulie 2024'!H335+'august 2024'!H335+'septembrie 2024'!H335+'octombrie 2024'!H335+'noiembrie 2024'!H335+'decembrie 2024'!H335</f>
        <v>0</v>
      </c>
      <c r="F22" s="79">
        <f>'ianuarie 2024'!I243+'februarie 2024'!I259+'martie 2024'!I335+'aprilie 2024'!I335+'mai 2024'!I335+'iunie 2024'!I335+'iulie 2024'!I335+'august 2024'!I335+'septembrie 2024'!I335+'octombrie 2024'!I335+'noiembrie 2024'!I335+'decembrie 2024'!I335</f>
        <v>0</v>
      </c>
      <c r="G22" s="79">
        <f>'ianuarie 2024'!J243+'februarie 2024'!J259+'martie 2024'!J335+'aprilie 2024'!J335+'mai 2024'!J335+'iunie 2024'!J335+'iulie 2024'!J335+'august 2024'!J335+'septembrie 2024'!J335+'octombrie 2024'!J335+'noiembrie 2024'!J335+'decembrie 2024'!J335</f>
        <v>0</v>
      </c>
      <c r="H22" s="79">
        <f>'ianuarie 2024'!K243+'februarie 2024'!K259+'martie 2024'!K335+'aprilie 2024'!K335+'mai 2024'!K335+'iunie 2024'!K335+'iulie 2024'!K335+'august 2024'!K335+'septembrie 2024'!K335+'octombrie 2024'!K335+'noiembrie 2024'!K335+'decembrie 2024'!K335</f>
        <v>27273352.480000004</v>
      </c>
      <c r="I22" s="79">
        <f>'ianuarie 2024'!L243+'februarie 2024'!L259+'martie 2024'!L335+'aprilie 2024'!L335+'mai 2024'!L335+'iunie 2024'!L335+'iulie 2024'!L335+'august 2024'!L335+'septembrie 2024'!L335+'octombrie 2024'!L335+'noiembrie 2024'!L335+'decembrie 2024'!L335</f>
        <v>0</v>
      </c>
      <c r="J22" s="79">
        <f>'ianuarie 2024'!M243+'februarie 2024'!M259+'martie 2024'!M335+'aprilie 2024'!M335+'mai 2024'!M335+'iunie 2024'!M335+'iulie 2024'!M335+'august 2024'!M335+'septembrie 2024'!M335+'octombrie 2024'!M335+'noiembrie 2024'!M335+'decembrie 2024'!M335</f>
        <v>62836.8</v>
      </c>
      <c r="K22" s="79">
        <f>'ianuarie 2024'!N243+'februarie 2024'!N259+'martie 2024'!N335+'aprilie 2024'!N335+'mai 2024'!N335+'iunie 2024'!N335+'iulie 2024'!N335+'august 2024'!N335+'septembrie 2024'!N335+'octombrie 2024'!N335+'noiembrie 2024'!N335+'decembrie 2024'!N335</f>
        <v>42895.61</v>
      </c>
      <c r="L22" s="79">
        <f>'ianuarie 2024'!O243+'februarie 2024'!O259+'martie 2024'!O335+'aprilie 2024'!O335+'mai 2024'!O335+'iunie 2024'!O335+'iulie 2024'!O335+'august 2024'!O335+'septembrie 2024'!O335+'octombrie 2024'!O335+'noiembrie 2024'!O335+'decembrie 2024'!O335</f>
        <v>0</v>
      </c>
      <c r="M22" s="79">
        <f>'ianuarie 2024'!P243+'februarie 2024'!P259+'martie 2024'!P335+'aprilie 2024'!P335+'mai 2024'!P335+'iunie 2024'!P335+'iulie 2024'!P335+'august 2024'!P335+'septembrie 2024'!P335+'octombrie 2024'!P335+'noiembrie 2024'!P335+'decembrie 2024'!P335</f>
        <v>0</v>
      </c>
      <c r="N22" s="82"/>
      <c r="O22" s="82"/>
      <c r="P22" s="80"/>
      <c r="Q22" s="82"/>
      <c r="R22" s="82"/>
    </row>
    <row r="23" spans="1:18" s="83" customFormat="1" ht="12.75">
      <c r="A23" s="106" t="s">
        <v>48</v>
      </c>
      <c r="B23" s="107"/>
      <c r="C23" s="108"/>
      <c r="D23" s="78">
        <f>E23+F23+G23+H23+I23+J23+K23+L23+M23</f>
        <v>23337950.37</v>
      </c>
      <c r="E23" s="79">
        <f>'ianuarie 2024'!H308+'februarie 2024'!H305+'martie 2024'!H346+'aprilie 2024'!H346+'mai 2024'!H346+'iunie 2024'!H346+'iulie 2024'!H346+'august 2024'!H346+'septembrie 2024'!H346+'octombrie 2024'!H346+'noiembrie 2024'!H346+'decembrie 2024'!H346</f>
        <v>0</v>
      </c>
      <c r="F23" s="79">
        <f>'ianuarie 2024'!I308+'februarie 2024'!I305+'martie 2024'!I346+'aprilie 2024'!I346+'mai 2024'!I346+'iunie 2024'!I346+'iulie 2024'!I346+'august 2024'!I346+'septembrie 2024'!I346+'octombrie 2024'!I346+'noiembrie 2024'!I346+'decembrie 2024'!I346</f>
        <v>-7752554.340000001</v>
      </c>
      <c r="G23" s="79">
        <f>'ianuarie 2024'!J308+'februarie 2024'!J305+'martie 2024'!J346+'aprilie 2024'!J346+'mai 2024'!J346+'iunie 2024'!J346+'iulie 2024'!J346+'august 2024'!J346+'septembrie 2024'!J346+'octombrie 2024'!J346+'noiembrie 2024'!J346+'decembrie 2024'!J346</f>
        <v>0</v>
      </c>
      <c r="H23" s="79">
        <f>'ianuarie 2024'!K308+'februarie 2024'!K305+'martie 2024'!K346+'aprilie 2024'!K346+'mai 2024'!K346+'iunie 2024'!K346+'iulie 2024'!K346+'august 2024'!K346+'septembrie 2024'!K346+'octombrie 2024'!K346+'noiembrie 2024'!K346+'decembrie 2024'!K346</f>
        <v>0</v>
      </c>
      <c r="I23" s="79">
        <f>'ianuarie 2024'!L308+'februarie 2024'!L305+'martie 2024'!L346+'aprilie 2024'!L346+'mai 2024'!L346+'iunie 2024'!L346+'iulie 2024'!L346+'august 2024'!L346+'septembrie 2024'!L346+'octombrie 2024'!L346+'noiembrie 2024'!L346+'decembrie 2024'!L346</f>
        <v>25539600.37</v>
      </c>
      <c r="J23" s="79">
        <f>'ianuarie 2024'!M308+'februarie 2024'!M305+'martie 2024'!M346+'aprilie 2024'!M346+'mai 2024'!M346+'iunie 2024'!M346+'iulie 2024'!M346+'august 2024'!M346+'septembrie 2024'!M346+'octombrie 2024'!M346+'noiembrie 2024'!M346+'decembrie 2024'!M346</f>
        <v>4266681.100000001</v>
      </c>
      <c r="K23" s="79">
        <f>'ianuarie 2024'!N308+'februarie 2024'!N305+'martie 2024'!N346+'aprilie 2024'!N346+'mai 2024'!N346+'iunie 2024'!N346+'iulie 2024'!N346+'august 2024'!N346+'septembrie 2024'!N346+'octombrie 2024'!N346+'noiembrie 2024'!N346+'decembrie 2024'!N346</f>
        <v>1284223.24</v>
      </c>
      <c r="L23" s="79">
        <f>'ianuarie 2024'!O308+'februarie 2024'!O305+'martie 2024'!O346+'aprilie 2024'!O346+'mai 2024'!O346+'iunie 2024'!O346+'iulie 2024'!O346+'august 2024'!O346+'septembrie 2024'!O346+'octombrie 2024'!O346+'noiembrie 2024'!O346+'decembrie 2024'!O346</f>
        <v>0</v>
      </c>
      <c r="M23" s="79">
        <f>'ianuarie 2024'!P308+'februarie 2024'!P305+'martie 2024'!P346+'aprilie 2024'!P346+'mai 2024'!P346+'iunie 2024'!P346+'iulie 2024'!P346+'august 2024'!P346+'septembrie 2024'!P346+'octombrie 2024'!P346+'noiembrie 2024'!P346+'decembrie 2024'!P346</f>
        <v>0</v>
      </c>
      <c r="N23" s="82"/>
      <c r="O23" s="82"/>
      <c r="P23" s="80"/>
      <c r="Q23" s="82"/>
      <c r="R23" s="82"/>
    </row>
    <row r="24" spans="1:18" s="83" customFormat="1" ht="12.75">
      <c r="A24" s="106" t="s">
        <v>52</v>
      </c>
      <c r="B24" s="107"/>
      <c r="C24" s="108"/>
      <c r="D24" s="78">
        <f>E24+F24+G24+H24+I24+J24+K24+L24+M24</f>
        <v>870695000</v>
      </c>
      <c r="E24" s="79">
        <f>'ianuarie 2024'!H310</f>
        <v>0</v>
      </c>
      <c r="F24" s="79">
        <f>'ianuarie 2024'!H310</f>
        <v>0</v>
      </c>
      <c r="G24" s="79">
        <f>'ianuarie 2024'!I310</f>
        <v>0</v>
      </c>
      <c r="H24" s="79">
        <f>'ianuarie 2024'!J310</f>
        <v>0</v>
      </c>
      <c r="I24" s="79">
        <f>'ianuarie 2024'!K310</f>
        <v>870695000</v>
      </c>
      <c r="J24" s="79">
        <f>'ianuarie 2024'!L310</f>
        <v>0</v>
      </c>
      <c r="K24" s="79">
        <f>'ianuarie 2024'!M310</f>
        <v>0</v>
      </c>
      <c r="L24" s="79">
        <f>'ianuarie 2024'!N310</f>
        <v>0</v>
      </c>
      <c r="M24" s="79">
        <f>'ianuarie 2024'!O310</f>
        <v>0</v>
      </c>
      <c r="N24" s="82"/>
      <c r="O24" s="82"/>
      <c r="P24" s="82"/>
      <c r="Q24" s="82"/>
      <c r="R24" s="82"/>
    </row>
    <row r="25" spans="1:13" ht="12.75">
      <c r="A25" s="97" t="s">
        <v>5</v>
      </c>
      <c r="B25" s="98"/>
      <c r="C25" s="99"/>
      <c r="D25" s="31">
        <f>SUM(D13:D24)</f>
        <v>2007577823.1499999</v>
      </c>
      <c r="E25" s="31">
        <f aca="true" t="shared" si="1" ref="E25:M25">SUM(E13:E24)</f>
        <v>-9772437.97</v>
      </c>
      <c r="F25" s="31">
        <f t="shared" si="1"/>
        <v>-13758072.280000001</v>
      </c>
      <c r="G25" s="31">
        <f t="shared" si="1"/>
        <v>0</v>
      </c>
      <c r="H25" s="31">
        <f t="shared" si="1"/>
        <v>246060846.32999998</v>
      </c>
      <c r="I25" s="31">
        <f t="shared" si="1"/>
        <v>1599057983.8</v>
      </c>
      <c r="J25" s="31">
        <f t="shared" si="1"/>
        <v>80852166.58</v>
      </c>
      <c r="K25" s="31">
        <f t="shared" si="1"/>
        <v>80275856.60999998</v>
      </c>
      <c r="L25" s="31">
        <f t="shared" si="1"/>
        <v>21668515.710000005</v>
      </c>
      <c r="M25" s="31">
        <f t="shared" si="1"/>
        <v>3192964.37</v>
      </c>
    </row>
    <row r="27" spans="5:12" ht="12.75">
      <c r="E27" s="42"/>
      <c r="F27" s="42"/>
      <c r="G27" s="42"/>
      <c r="H27" s="42"/>
      <c r="I27" s="42"/>
      <c r="J27" s="43"/>
      <c r="K27" s="43"/>
      <c r="L27" s="43"/>
    </row>
    <row r="28" spans="4:12" ht="12.75">
      <c r="D28" s="77"/>
      <c r="E28" s="42"/>
      <c r="F28" s="42"/>
      <c r="G28" s="42"/>
      <c r="H28" s="42"/>
      <c r="I28" s="42"/>
      <c r="J28" s="43"/>
      <c r="K28" s="43"/>
      <c r="L28" s="43"/>
    </row>
    <row r="29" ht="12.75">
      <c r="E29" s="85"/>
    </row>
    <row r="30" spans="1:3" ht="15">
      <c r="A30" s="39"/>
      <c r="B30" s="40"/>
      <c r="C30" s="41"/>
    </row>
    <row r="31" spans="1:3" ht="15">
      <c r="A31" s="30"/>
      <c r="B31" s="30"/>
      <c r="C31" s="30"/>
    </row>
  </sheetData>
  <sheetProtection/>
  <mergeCells count="25">
    <mergeCell ref="A24:C24"/>
    <mergeCell ref="A23:C23"/>
    <mergeCell ref="A22:C22"/>
    <mergeCell ref="M10:M11"/>
    <mergeCell ref="D9:M9"/>
    <mergeCell ref="D10:D11"/>
    <mergeCell ref="C9:C11"/>
    <mergeCell ref="E10:G10"/>
    <mergeCell ref="H10:J10"/>
    <mergeCell ref="A25:C25"/>
    <mergeCell ref="A14:C14"/>
    <mergeCell ref="A15:C15"/>
    <mergeCell ref="A20:C20"/>
    <mergeCell ref="B9:B11"/>
    <mergeCell ref="A17:C17"/>
    <mergeCell ref="A19:C19"/>
    <mergeCell ref="A18:C18"/>
    <mergeCell ref="A16:C16"/>
    <mergeCell ref="A21:C21"/>
    <mergeCell ref="A4:L4"/>
    <mergeCell ref="A5:L5"/>
    <mergeCell ref="A9:A11"/>
    <mergeCell ref="L10:L11"/>
    <mergeCell ref="A13:C13"/>
    <mergeCell ref="K10:K11"/>
  </mergeCells>
  <printOptions/>
  <pageMargins left="0.17" right="0.08" top="0.35" bottom="0.36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9"/>
  <sheetViews>
    <sheetView workbookViewId="0" topLeftCell="A1">
      <pane ySplit="12" topLeftCell="A137" activePane="bottomLeft" state="frozen"/>
      <selection pane="topLeft" activeCell="A1" sqref="A1"/>
      <selection pane="bottomLeft" activeCell="L163" sqref="L163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8" width="15.8515625" style="32" customWidth="1"/>
    <col min="9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51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 t="s">
        <v>45</v>
      </c>
      <c r="D14" s="54">
        <v>140285</v>
      </c>
      <c r="E14" s="54"/>
      <c r="F14" s="59">
        <v>45300</v>
      </c>
      <c r="G14" s="56">
        <f aca="true" t="shared" si="0" ref="G14:G24">H14+I14+J14+K14+L14+M14+N14+O14+P14</f>
        <v>-7190783.15</v>
      </c>
      <c r="H14" s="56">
        <v>0</v>
      </c>
      <c r="I14" s="56">
        <v>0</v>
      </c>
      <c r="J14" s="57">
        <v>0</v>
      </c>
      <c r="K14" s="57">
        <v>0</v>
      </c>
      <c r="L14" s="23">
        <v>-7190783.15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2</v>
      </c>
      <c r="B15" s="54" t="s">
        <v>34</v>
      </c>
      <c r="C15" s="55" t="s">
        <v>45</v>
      </c>
      <c r="D15" s="54">
        <v>126715</v>
      </c>
      <c r="E15" s="54" t="s">
        <v>78</v>
      </c>
      <c r="F15" s="59">
        <v>45308</v>
      </c>
      <c r="G15" s="56">
        <f t="shared" si="0"/>
        <v>214317.39</v>
      </c>
      <c r="H15" s="56">
        <v>0</v>
      </c>
      <c r="I15" s="56">
        <v>0</v>
      </c>
      <c r="J15" s="57">
        <v>0</v>
      </c>
      <c r="K15" s="57">
        <v>0</v>
      </c>
      <c r="L15" s="23">
        <v>214317.39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3</v>
      </c>
      <c r="B16" s="54" t="s">
        <v>34</v>
      </c>
      <c r="C16" s="55" t="s">
        <v>45</v>
      </c>
      <c r="D16" s="54">
        <v>140396</v>
      </c>
      <c r="E16" s="54" t="s">
        <v>123</v>
      </c>
      <c r="F16" s="59">
        <v>45308</v>
      </c>
      <c r="G16" s="56">
        <f>H16+I16+J16+K16+L16+M16+N16+O16+P16</f>
        <v>5375771.9</v>
      </c>
      <c r="H16" s="56">
        <v>0</v>
      </c>
      <c r="I16" s="56">
        <v>0</v>
      </c>
      <c r="J16" s="57">
        <v>0</v>
      </c>
      <c r="K16" s="57">
        <v>0</v>
      </c>
      <c r="L16" s="23">
        <v>5375771.9</v>
      </c>
      <c r="M16" s="56">
        <v>0</v>
      </c>
      <c r="N16" s="24">
        <v>0</v>
      </c>
      <c r="O16" s="24">
        <v>0</v>
      </c>
      <c r="P16" s="24">
        <v>0</v>
      </c>
    </row>
    <row r="17" spans="1:16" ht="14.25" customHeight="1">
      <c r="A17" s="21">
        <v>4</v>
      </c>
      <c r="B17" s="22" t="s">
        <v>34</v>
      </c>
      <c r="C17" s="55" t="s">
        <v>45</v>
      </c>
      <c r="D17" s="22">
        <v>139378</v>
      </c>
      <c r="E17" s="22" t="s">
        <v>104</v>
      </c>
      <c r="F17" s="59">
        <v>45308</v>
      </c>
      <c r="G17" s="56">
        <f t="shared" si="0"/>
        <v>8791424.45</v>
      </c>
      <c r="H17" s="24">
        <v>0</v>
      </c>
      <c r="I17" s="24">
        <v>0</v>
      </c>
      <c r="J17" s="23">
        <v>0</v>
      </c>
      <c r="K17" s="23">
        <v>0</v>
      </c>
      <c r="L17" s="23">
        <v>8791424.45</v>
      </c>
      <c r="M17" s="56">
        <v>0</v>
      </c>
      <c r="N17" s="24">
        <v>0</v>
      </c>
      <c r="O17" s="24">
        <v>0</v>
      </c>
      <c r="P17" s="24">
        <v>0</v>
      </c>
    </row>
    <row r="18" spans="1:16" ht="14.25" customHeight="1">
      <c r="A18" s="21">
        <v>5</v>
      </c>
      <c r="B18" s="22" t="s">
        <v>34</v>
      </c>
      <c r="C18" s="55" t="s">
        <v>45</v>
      </c>
      <c r="D18" s="22">
        <v>140285</v>
      </c>
      <c r="E18" s="22" t="s">
        <v>231</v>
      </c>
      <c r="F18" s="59">
        <v>45308</v>
      </c>
      <c r="G18" s="56">
        <f>H18+I18+J18+K18+L18+M18+N18+O18+P18</f>
        <v>34159321.08</v>
      </c>
      <c r="H18" s="24">
        <v>0</v>
      </c>
      <c r="I18" s="24">
        <v>0</v>
      </c>
      <c r="J18" s="23">
        <v>0</v>
      </c>
      <c r="K18" s="23">
        <v>0</v>
      </c>
      <c r="L18" s="23">
        <v>34159321.08</v>
      </c>
      <c r="M18" s="56">
        <v>0</v>
      </c>
      <c r="N18" s="24">
        <v>0</v>
      </c>
      <c r="O18" s="24">
        <v>0</v>
      </c>
      <c r="P18" s="24">
        <v>0</v>
      </c>
    </row>
    <row r="19" spans="1:16" ht="14.25" customHeight="1">
      <c r="A19" s="21">
        <v>6</v>
      </c>
      <c r="B19" s="22" t="s">
        <v>34</v>
      </c>
      <c r="C19" s="55" t="s">
        <v>45</v>
      </c>
      <c r="D19" s="22">
        <v>120234</v>
      </c>
      <c r="E19" s="22" t="s">
        <v>289</v>
      </c>
      <c r="F19" s="59">
        <v>45320</v>
      </c>
      <c r="G19" s="56">
        <f>H19+I19+J19+K19+L19+M19+N19+O19+P19</f>
        <v>92480084.12</v>
      </c>
      <c r="H19" s="24">
        <v>0</v>
      </c>
      <c r="I19" s="24">
        <v>0</v>
      </c>
      <c r="J19" s="23">
        <v>0</v>
      </c>
      <c r="K19" s="23">
        <v>0</v>
      </c>
      <c r="L19" s="23">
        <v>92480084.12</v>
      </c>
      <c r="M19" s="56">
        <v>0</v>
      </c>
      <c r="N19" s="24">
        <v>0</v>
      </c>
      <c r="O19" s="24">
        <v>0</v>
      </c>
      <c r="P19" s="24">
        <v>0</v>
      </c>
    </row>
    <row r="20" spans="1:16" ht="12.75">
      <c r="A20" s="21">
        <v>7</v>
      </c>
      <c r="B20" s="22" t="s">
        <v>34</v>
      </c>
      <c r="C20" s="55" t="s">
        <v>270</v>
      </c>
      <c r="D20" s="22">
        <v>155602</v>
      </c>
      <c r="E20" s="22" t="s">
        <v>78</v>
      </c>
      <c r="F20" s="58">
        <v>45308</v>
      </c>
      <c r="G20" s="56">
        <f>H20+I20+J20+K20+L20+M20+N20+O20+P20</f>
        <v>3926306.7399999998</v>
      </c>
      <c r="H20" s="24">
        <v>0</v>
      </c>
      <c r="I20" s="24">
        <v>0</v>
      </c>
      <c r="J20" s="23">
        <v>0</v>
      </c>
      <c r="K20" s="23">
        <v>0</v>
      </c>
      <c r="L20" s="23">
        <v>3405470.13</v>
      </c>
      <c r="M20" s="23">
        <v>520836.61</v>
      </c>
      <c r="N20" s="23">
        <v>0</v>
      </c>
      <c r="O20" s="24">
        <v>0</v>
      </c>
      <c r="P20" s="24">
        <v>0</v>
      </c>
    </row>
    <row r="21" spans="1:16" ht="12.75" hidden="1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 hidden="1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 hidden="1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 hidden="1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 hidden="1">
      <c r="A25" s="21">
        <v>12</v>
      </c>
      <c r="B25" s="22" t="s">
        <v>34</v>
      </c>
      <c r="C25" s="55"/>
      <c r="D25" s="22"/>
      <c r="E25" s="22"/>
      <c r="F25" s="58"/>
      <c r="G25" s="56">
        <f aca="true" t="shared" si="1" ref="G25:G35">H25+I25+J25+K25+L25+M25+N25+O25+P25</f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 hidden="1">
      <c r="A26" s="21">
        <v>13</v>
      </c>
      <c r="B26" s="22" t="s">
        <v>34</v>
      </c>
      <c r="C26" s="55"/>
      <c r="D26" s="22"/>
      <c r="E26" s="22"/>
      <c r="F26" s="58"/>
      <c r="G26" s="56">
        <f t="shared" si="1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 hidden="1">
      <c r="A27" s="21">
        <v>14</v>
      </c>
      <c r="B27" s="22" t="s">
        <v>34</v>
      </c>
      <c r="C27" s="55"/>
      <c r="D27" s="22"/>
      <c r="E27" s="22"/>
      <c r="F27" s="58"/>
      <c r="G27" s="56">
        <f t="shared" si="1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 hidden="1">
      <c r="A28" s="21">
        <v>15</v>
      </c>
      <c r="B28" s="22" t="s">
        <v>34</v>
      </c>
      <c r="C28" s="55"/>
      <c r="D28" s="22"/>
      <c r="E28" s="22"/>
      <c r="F28" s="58"/>
      <c r="G28" s="56">
        <f t="shared" si="1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 hidden="1">
      <c r="A29" s="21">
        <v>16</v>
      </c>
      <c r="B29" s="22" t="s">
        <v>34</v>
      </c>
      <c r="C29" s="55"/>
      <c r="D29" s="22"/>
      <c r="E29" s="22"/>
      <c r="F29" s="58"/>
      <c r="G29" s="56">
        <f t="shared" si="1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 hidden="1">
      <c r="A30" s="21">
        <v>17</v>
      </c>
      <c r="B30" s="22" t="s">
        <v>34</v>
      </c>
      <c r="C30" s="55"/>
      <c r="D30" s="22"/>
      <c r="E30" s="22"/>
      <c r="F30" s="58"/>
      <c r="G30" s="56">
        <f t="shared" si="1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 hidden="1">
      <c r="A31" s="21">
        <v>18</v>
      </c>
      <c r="B31" s="22" t="s">
        <v>34</v>
      </c>
      <c r="C31" s="55"/>
      <c r="D31" s="22"/>
      <c r="E31" s="22"/>
      <c r="F31" s="58"/>
      <c r="G31" s="56">
        <f t="shared" si="1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 hidden="1">
      <c r="A32" s="21">
        <v>19</v>
      </c>
      <c r="B32" s="22" t="s">
        <v>34</v>
      </c>
      <c r="C32" s="55"/>
      <c r="D32" s="22"/>
      <c r="E32" s="22"/>
      <c r="F32" s="58"/>
      <c r="G32" s="56">
        <f t="shared" si="1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 hidden="1">
      <c r="A33" s="21">
        <v>20</v>
      </c>
      <c r="B33" s="22" t="s">
        <v>33</v>
      </c>
      <c r="C33" s="55"/>
      <c r="D33" s="22"/>
      <c r="E33" s="22"/>
      <c r="F33" s="58"/>
      <c r="G33" s="56">
        <f t="shared" si="1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 hidden="1">
      <c r="A34" s="21">
        <v>21</v>
      </c>
      <c r="B34" s="22" t="s">
        <v>34</v>
      </c>
      <c r="C34" s="55"/>
      <c r="D34" s="22"/>
      <c r="E34" s="22"/>
      <c r="F34" s="58"/>
      <c r="G34" s="56">
        <f t="shared" si="1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 hidden="1">
      <c r="A35" s="21">
        <v>22</v>
      </c>
      <c r="B35" s="22" t="s">
        <v>34</v>
      </c>
      <c r="C35" s="55"/>
      <c r="D35" s="22"/>
      <c r="E35" s="22"/>
      <c r="F35" s="58"/>
      <c r="G35" s="56">
        <f t="shared" si="1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 hidden="1">
      <c r="A36" s="21">
        <v>23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 hidden="1">
      <c r="A37" s="21">
        <v>24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2" ref="G38:P38">SUM(G14:G37)</f>
        <v>137756442.53</v>
      </c>
      <c r="H38" s="25">
        <f t="shared" si="2"/>
        <v>0</v>
      </c>
      <c r="I38" s="25">
        <f t="shared" si="2"/>
        <v>0</v>
      </c>
      <c r="J38" s="25">
        <f t="shared" si="2"/>
        <v>0</v>
      </c>
      <c r="K38" s="25">
        <f t="shared" si="2"/>
        <v>0</v>
      </c>
      <c r="L38" s="25">
        <f t="shared" si="2"/>
        <v>137235605.92</v>
      </c>
      <c r="M38" s="25">
        <f t="shared" si="2"/>
        <v>520836.61</v>
      </c>
      <c r="N38" s="25">
        <f t="shared" si="2"/>
        <v>0</v>
      </c>
      <c r="O38" s="25">
        <f t="shared" si="2"/>
        <v>0</v>
      </c>
      <c r="P38" s="25">
        <f t="shared" si="2"/>
        <v>0</v>
      </c>
    </row>
    <row r="39" spans="1:16" ht="12.75">
      <c r="A39" s="21">
        <v>1</v>
      </c>
      <c r="B39" s="22" t="s">
        <v>33</v>
      </c>
      <c r="C39" s="55" t="s">
        <v>45</v>
      </c>
      <c r="D39" s="22">
        <v>118450</v>
      </c>
      <c r="E39" s="22" t="s">
        <v>74</v>
      </c>
      <c r="F39" s="58">
        <v>45309</v>
      </c>
      <c r="G39" s="56">
        <f aca="true" t="shared" si="3" ref="G39:G46">H39+I39+J39+K39+L39+M39+N39+O39+P39</f>
        <v>238425</v>
      </c>
      <c r="H39" s="24">
        <v>0</v>
      </c>
      <c r="I39" s="24">
        <v>0</v>
      </c>
      <c r="J39" s="23">
        <v>0</v>
      </c>
      <c r="K39" s="23">
        <v>238425</v>
      </c>
      <c r="L39" s="23">
        <v>0</v>
      </c>
      <c r="M39" s="23">
        <v>0</v>
      </c>
      <c r="N39" s="23">
        <v>0</v>
      </c>
      <c r="O39" s="24">
        <v>0</v>
      </c>
      <c r="P39" s="24">
        <v>0</v>
      </c>
    </row>
    <row r="40" spans="1:16" ht="12.75">
      <c r="A40" s="21">
        <v>2</v>
      </c>
      <c r="B40" s="22" t="s">
        <v>33</v>
      </c>
      <c r="C40" s="55" t="s">
        <v>98</v>
      </c>
      <c r="D40" s="22">
        <v>148784</v>
      </c>
      <c r="E40" s="22" t="s">
        <v>89</v>
      </c>
      <c r="F40" s="58">
        <v>45308</v>
      </c>
      <c r="G40" s="56">
        <f t="shared" si="3"/>
        <v>25299515.07</v>
      </c>
      <c r="H40" s="24">
        <v>0</v>
      </c>
      <c r="I40" s="24">
        <v>0</v>
      </c>
      <c r="J40" s="23">
        <v>0</v>
      </c>
      <c r="K40" s="23">
        <v>25299515.07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3</v>
      </c>
      <c r="B41" s="22" t="s">
        <v>33</v>
      </c>
      <c r="C41" s="55" t="s">
        <v>45</v>
      </c>
      <c r="D41" s="22">
        <v>155595</v>
      </c>
      <c r="E41" s="22" t="s">
        <v>80</v>
      </c>
      <c r="F41" s="58">
        <v>45308</v>
      </c>
      <c r="G41" s="56">
        <f t="shared" si="3"/>
        <v>1734754.97</v>
      </c>
      <c r="H41" s="24">
        <v>0</v>
      </c>
      <c r="I41" s="24">
        <v>0</v>
      </c>
      <c r="J41" s="23">
        <v>0</v>
      </c>
      <c r="K41" s="23">
        <v>1734754.97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 ht="12.75">
      <c r="A42" s="21">
        <v>4</v>
      </c>
      <c r="B42" s="22" t="s">
        <v>33</v>
      </c>
      <c r="C42" s="55" t="s">
        <v>45</v>
      </c>
      <c r="D42" s="22">
        <v>119143</v>
      </c>
      <c r="E42" s="22" t="s">
        <v>113</v>
      </c>
      <c r="F42" s="58">
        <v>45308</v>
      </c>
      <c r="G42" s="56">
        <f t="shared" si="3"/>
        <v>9849011.74</v>
      </c>
      <c r="H42" s="24">
        <v>0</v>
      </c>
      <c r="I42" s="24">
        <v>0</v>
      </c>
      <c r="J42" s="23">
        <v>0</v>
      </c>
      <c r="K42" s="23">
        <v>9849011.74</v>
      </c>
      <c r="L42" s="23">
        <v>0</v>
      </c>
      <c r="M42" s="23">
        <v>0</v>
      </c>
      <c r="N42" s="23">
        <v>0</v>
      </c>
      <c r="O42" s="24">
        <v>0</v>
      </c>
      <c r="P42" s="24">
        <v>0</v>
      </c>
    </row>
    <row r="43" spans="1:16" ht="12.75">
      <c r="A43" s="21">
        <v>5</v>
      </c>
      <c r="B43" s="22" t="s">
        <v>33</v>
      </c>
      <c r="C43" s="55" t="s">
        <v>45</v>
      </c>
      <c r="D43" s="22">
        <v>137306</v>
      </c>
      <c r="E43" s="22" t="s">
        <v>73</v>
      </c>
      <c r="F43" s="58">
        <v>45308</v>
      </c>
      <c r="G43" s="56">
        <f t="shared" si="3"/>
        <v>21081904.07</v>
      </c>
      <c r="H43" s="24">
        <v>0</v>
      </c>
      <c r="I43" s="24">
        <v>0</v>
      </c>
      <c r="J43" s="23">
        <v>0</v>
      </c>
      <c r="K43" s="23">
        <v>21081904.07</v>
      </c>
      <c r="L43" s="23">
        <v>0</v>
      </c>
      <c r="M43" s="23">
        <v>0</v>
      </c>
      <c r="N43" s="23">
        <v>0</v>
      </c>
      <c r="O43" s="24">
        <v>0</v>
      </c>
      <c r="P43" s="24">
        <v>0</v>
      </c>
    </row>
    <row r="44" spans="1:16" ht="12.75">
      <c r="A44" s="21">
        <v>6</v>
      </c>
      <c r="B44" s="22" t="s">
        <v>33</v>
      </c>
      <c r="C44" s="55" t="s">
        <v>45</v>
      </c>
      <c r="D44" s="22">
        <v>156049</v>
      </c>
      <c r="E44" s="22" t="s">
        <v>78</v>
      </c>
      <c r="F44" s="58">
        <v>45308</v>
      </c>
      <c r="G44" s="56">
        <f t="shared" si="3"/>
        <v>202895</v>
      </c>
      <c r="H44" s="24">
        <v>0</v>
      </c>
      <c r="I44" s="24">
        <v>0</v>
      </c>
      <c r="J44" s="23">
        <v>0</v>
      </c>
      <c r="K44" s="23">
        <v>202895</v>
      </c>
      <c r="L44" s="23">
        <v>0</v>
      </c>
      <c r="M44" s="23">
        <v>0</v>
      </c>
      <c r="N44" s="23">
        <v>0</v>
      </c>
      <c r="O44" s="24">
        <v>0</v>
      </c>
      <c r="P44" s="24">
        <v>0</v>
      </c>
    </row>
    <row r="45" spans="1:16" ht="12.75">
      <c r="A45" s="21">
        <v>7</v>
      </c>
      <c r="B45" s="22" t="s">
        <v>33</v>
      </c>
      <c r="C45" s="55" t="s">
        <v>45</v>
      </c>
      <c r="D45" s="22">
        <v>155778</v>
      </c>
      <c r="E45" s="22" t="s">
        <v>78</v>
      </c>
      <c r="F45" s="58">
        <v>45308</v>
      </c>
      <c r="G45" s="56">
        <f t="shared" si="3"/>
        <v>838100</v>
      </c>
      <c r="H45" s="24">
        <v>0</v>
      </c>
      <c r="I45" s="24">
        <v>0</v>
      </c>
      <c r="J45" s="23">
        <v>0</v>
      </c>
      <c r="K45" s="23">
        <v>838100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 ht="12.75">
      <c r="A46" s="21">
        <v>8</v>
      </c>
      <c r="B46" s="22" t="s">
        <v>33</v>
      </c>
      <c r="C46" s="55" t="s">
        <v>45</v>
      </c>
      <c r="D46" s="22">
        <v>155136</v>
      </c>
      <c r="E46" s="22" t="s">
        <v>89</v>
      </c>
      <c r="F46" s="58">
        <v>45308</v>
      </c>
      <c r="G46" s="56">
        <f t="shared" si="3"/>
        <v>53216.8</v>
      </c>
      <c r="H46" s="24">
        <v>0</v>
      </c>
      <c r="I46" s="24">
        <v>0</v>
      </c>
      <c r="J46" s="23">
        <v>0</v>
      </c>
      <c r="K46" s="23">
        <v>53216.8</v>
      </c>
      <c r="L46" s="23">
        <v>0</v>
      </c>
      <c r="M46" s="23">
        <v>0</v>
      </c>
      <c r="N46" s="23">
        <v>0</v>
      </c>
      <c r="O46" s="24">
        <v>0</v>
      </c>
      <c r="P46" s="24">
        <v>0</v>
      </c>
    </row>
    <row r="47" spans="1:16" ht="12.75">
      <c r="A47" s="21">
        <v>9</v>
      </c>
      <c r="B47" s="22" t="s">
        <v>33</v>
      </c>
      <c r="C47" s="55" t="s">
        <v>98</v>
      </c>
      <c r="D47" s="22">
        <v>156468</v>
      </c>
      <c r="E47" s="22" t="s">
        <v>80</v>
      </c>
      <c r="F47" s="58">
        <v>45308</v>
      </c>
      <c r="G47" s="56">
        <f>H47+I47+J47+K47+L47+M47+N47+O47+P47</f>
        <v>6175250</v>
      </c>
      <c r="H47" s="24">
        <v>0</v>
      </c>
      <c r="I47" s="24">
        <v>0</v>
      </c>
      <c r="J47" s="23">
        <v>0</v>
      </c>
      <c r="K47" s="23">
        <v>6175250</v>
      </c>
      <c r="L47" s="23">
        <v>0</v>
      </c>
      <c r="M47" s="23">
        <v>0</v>
      </c>
      <c r="N47" s="23">
        <v>0</v>
      </c>
      <c r="O47" s="24">
        <v>0</v>
      </c>
      <c r="P47" s="24">
        <v>0</v>
      </c>
    </row>
    <row r="48" spans="1:16" ht="12.75">
      <c r="A48" s="21">
        <v>10</v>
      </c>
      <c r="B48" s="22" t="s">
        <v>33</v>
      </c>
      <c r="C48" s="55" t="s">
        <v>45</v>
      </c>
      <c r="D48" s="22">
        <v>155814</v>
      </c>
      <c r="E48" s="22" t="s">
        <v>78</v>
      </c>
      <c r="F48" s="58">
        <v>45308</v>
      </c>
      <c r="G48" s="56">
        <f>H48+I48+J48+K48+L48+M48+N48+O48+P48</f>
        <v>19829.56</v>
      </c>
      <c r="H48" s="24">
        <v>0</v>
      </c>
      <c r="I48" s="24">
        <v>0</v>
      </c>
      <c r="J48" s="23">
        <v>0</v>
      </c>
      <c r="K48" s="23">
        <v>19829.56</v>
      </c>
      <c r="L48" s="23">
        <v>0</v>
      </c>
      <c r="M48" s="23">
        <v>0</v>
      </c>
      <c r="N48" s="23">
        <v>0</v>
      </c>
      <c r="O48" s="24">
        <v>0</v>
      </c>
      <c r="P48" s="24">
        <v>0</v>
      </c>
    </row>
    <row r="49" spans="1:16" ht="12.75">
      <c r="A49" s="21">
        <v>11</v>
      </c>
      <c r="B49" s="22" t="s">
        <v>33</v>
      </c>
      <c r="C49" s="55" t="s">
        <v>45</v>
      </c>
      <c r="D49" s="22">
        <v>137306</v>
      </c>
      <c r="E49" s="22" t="s">
        <v>111</v>
      </c>
      <c r="F49" s="58">
        <v>45308</v>
      </c>
      <c r="G49" s="56">
        <f>H49+I49+J49+K49+L49+M49+N49+O49+P49</f>
        <v>2384875.52</v>
      </c>
      <c r="H49" s="24">
        <v>0</v>
      </c>
      <c r="I49" s="24">
        <v>0</v>
      </c>
      <c r="J49" s="23">
        <v>0</v>
      </c>
      <c r="K49" s="23">
        <v>2384875.52</v>
      </c>
      <c r="L49" s="23">
        <v>0</v>
      </c>
      <c r="M49" s="23">
        <v>0</v>
      </c>
      <c r="N49" s="23">
        <v>0</v>
      </c>
      <c r="O49" s="24">
        <v>0</v>
      </c>
      <c r="P49" s="24">
        <v>0</v>
      </c>
    </row>
    <row r="50" spans="1:16" ht="12.75">
      <c r="A50" s="115" t="s">
        <v>17</v>
      </c>
      <c r="B50" s="116"/>
      <c r="C50" s="117"/>
      <c r="D50" s="46"/>
      <c r="E50" s="46"/>
      <c r="F50" s="58" t="s">
        <v>16</v>
      </c>
      <c r="G50" s="25">
        <f aca="true" t="shared" si="4" ref="G50:P50">SUM(G39:G49)</f>
        <v>67877777.73</v>
      </c>
      <c r="H50" s="25">
        <f t="shared" si="4"/>
        <v>0</v>
      </c>
      <c r="I50" s="25">
        <f t="shared" si="4"/>
        <v>0</v>
      </c>
      <c r="J50" s="25">
        <f t="shared" si="4"/>
        <v>0</v>
      </c>
      <c r="K50" s="25">
        <f t="shared" si="4"/>
        <v>67877777.73</v>
      </c>
      <c r="L50" s="25">
        <f t="shared" si="4"/>
        <v>0</v>
      </c>
      <c r="M50" s="25">
        <f t="shared" si="4"/>
        <v>0</v>
      </c>
      <c r="N50" s="25">
        <f t="shared" si="4"/>
        <v>0</v>
      </c>
      <c r="O50" s="25">
        <f t="shared" si="4"/>
        <v>0</v>
      </c>
      <c r="P50" s="25">
        <f t="shared" si="4"/>
        <v>0</v>
      </c>
    </row>
    <row r="51" spans="1:16" ht="12.75">
      <c r="A51" s="21">
        <v>1</v>
      </c>
      <c r="B51" s="22" t="s">
        <v>27</v>
      </c>
      <c r="C51" s="35" t="s">
        <v>46</v>
      </c>
      <c r="D51" s="47">
        <v>152865</v>
      </c>
      <c r="E51" s="47"/>
      <c r="F51" s="59">
        <v>45295</v>
      </c>
      <c r="G51" s="56">
        <f aca="true" t="shared" si="5" ref="G51:G89">H51+I51+J51+K51+L51+M51+N51+O51+P51</f>
        <v>-277742.13</v>
      </c>
      <c r="H51" s="24">
        <v>0</v>
      </c>
      <c r="I51" s="24">
        <v>0</v>
      </c>
      <c r="J51" s="23">
        <v>0</v>
      </c>
      <c r="K51" s="23">
        <v>0</v>
      </c>
      <c r="L51" s="23">
        <v>-240898.79</v>
      </c>
      <c r="M51" s="23">
        <v>-36843.34</v>
      </c>
      <c r="N51" s="23">
        <v>0</v>
      </c>
      <c r="O51" s="23">
        <v>0</v>
      </c>
      <c r="P51" s="24">
        <v>0</v>
      </c>
    </row>
    <row r="52" spans="1:16" ht="12.75">
      <c r="A52" s="21">
        <v>2</v>
      </c>
      <c r="B52" s="22" t="s">
        <v>27</v>
      </c>
      <c r="C52" s="35" t="s">
        <v>75</v>
      </c>
      <c r="D52" s="47">
        <v>146332</v>
      </c>
      <c r="E52" s="47" t="s">
        <v>76</v>
      </c>
      <c r="F52" s="59">
        <v>45309</v>
      </c>
      <c r="G52" s="56">
        <f t="shared" si="5"/>
        <v>8432543.84</v>
      </c>
      <c r="H52" s="23">
        <v>0</v>
      </c>
      <c r="I52" s="23">
        <v>0</v>
      </c>
      <c r="J52" s="23">
        <v>0</v>
      </c>
      <c r="K52" s="23">
        <v>0</v>
      </c>
      <c r="L52" s="23">
        <v>6126207.07</v>
      </c>
      <c r="M52" s="23">
        <v>936949.31</v>
      </c>
      <c r="N52" s="23">
        <v>1369387.46</v>
      </c>
      <c r="O52" s="24">
        <v>0</v>
      </c>
      <c r="P52" s="24">
        <v>0</v>
      </c>
    </row>
    <row r="53" spans="1:16" ht="12.75">
      <c r="A53" s="21">
        <v>3</v>
      </c>
      <c r="B53" s="22" t="s">
        <v>27</v>
      </c>
      <c r="C53" s="35" t="s">
        <v>81</v>
      </c>
      <c r="D53" s="47">
        <v>152260</v>
      </c>
      <c r="E53" s="47" t="s">
        <v>74</v>
      </c>
      <c r="F53" s="59">
        <v>45309</v>
      </c>
      <c r="G53" s="56">
        <f t="shared" si="5"/>
        <v>88650.76000000001</v>
      </c>
      <c r="H53" s="23">
        <v>0</v>
      </c>
      <c r="I53" s="23">
        <v>0</v>
      </c>
      <c r="J53" s="23">
        <v>0</v>
      </c>
      <c r="K53" s="23">
        <v>0</v>
      </c>
      <c r="L53" s="23">
        <v>76890.97</v>
      </c>
      <c r="M53" s="23">
        <v>11759.79</v>
      </c>
      <c r="N53" s="23">
        <v>0</v>
      </c>
      <c r="O53" s="24">
        <v>0</v>
      </c>
      <c r="P53" s="24">
        <v>0</v>
      </c>
    </row>
    <row r="54" spans="1:16" ht="13.5" customHeight="1">
      <c r="A54" s="21">
        <v>4</v>
      </c>
      <c r="B54" s="22" t="s">
        <v>27</v>
      </c>
      <c r="C54" s="35" t="s">
        <v>86</v>
      </c>
      <c r="D54" s="47">
        <v>135023</v>
      </c>
      <c r="E54" s="47" t="s">
        <v>87</v>
      </c>
      <c r="F54" s="59">
        <v>45309</v>
      </c>
      <c r="G54" s="56">
        <f t="shared" si="5"/>
        <v>58866.75</v>
      </c>
      <c r="H54" s="24">
        <v>0</v>
      </c>
      <c r="I54" s="24">
        <v>0</v>
      </c>
      <c r="J54" s="23">
        <v>0</v>
      </c>
      <c r="K54" s="23">
        <v>0</v>
      </c>
      <c r="L54" s="23">
        <v>39446.79</v>
      </c>
      <c r="M54" s="23">
        <v>7889.36</v>
      </c>
      <c r="N54" s="23">
        <v>11530.6</v>
      </c>
      <c r="O54" s="23">
        <v>0</v>
      </c>
      <c r="P54" s="24">
        <v>0</v>
      </c>
    </row>
    <row r="55" spans="1:16" ht="12.75">
      <c r="A55" s="21">
        <v>5</v>
      </c>
      <c r="B55" s="22" t="s">
        <v>27</v>
      </c>
      <c r="C55" s="33" t="s">
        <v>94</v>
      </c>
      <c r="D55" s="47">
        <v>158043</v>
      </c>
      <c r="E55" s="47" t="s">
        <v>89</v>
      </c>
      <c r="F55" s="59">
        <v>45308</v>
      </c>
      <c r="G55" s="56">
        <f t="shared" si="5"/>
        <v>2365653.3</v>
      </c>
      <c r="H55" s="24">
        <v>0</v>
      </c>
      <c r="I55" s="24">
        <v>0</v>
      </c>
      <c r="J55" s="23">
        <v>0</v>
      </c>
      <c r="K55" s="23">
        <v>0</v>
      </c>
      <c r="L55" s="23">
        <v>1718637.02</v>
      </c>
      <c r="M55" s="23">
        <v>262850.36</v>
      </c>
      <c r="N55" s="23">
        <v>384165.92</v>
      </c>
      <c r="O55" s="23">
        <v>0</v>
      </c>
      <c r="P55" s="24">
        <v>0</v>
      </c>
    </row>
    <row r="56" spans="1:16" ht="12.75">
      <c r="A56" s="21">
        <v>6</v>
      </c>
      <c r="B56" s="22" t="s">
        <v>27</v>
      </c>
      <c r="C56" s="35" t="s">
        <v>101</v>
      </c>
      <c r="D56" s="47">
        <v>157933</v>
      </c>
      <c r="E56" s="21" t="s">
        <v>78</v>
      </c>
      <c r="F56" s="59">
        <v>45308</v>
      </c>
      <c r="G56" s="56">
        <f t="shared" si="5"/>
        <v>1175697.74</v>
      </c>
      <c r="H56" s="24">
        <v>0</v>
      </c>
      <c r="I56" s="24">
        <v>0</v>
      </c>
      <c r="J56" s="23">
        <v>0</v>
      </c>
      <c r="K56" s="23">
        <v>0</v>
      </c>
      <c r="L56" s="23">
        <v>1175697.74</v>
      </c>
      <c r="M56" s="23">
        <v>0</v>
      </c>
      <c r="N56" s="23">
        <v>0</v>
      </c>
      <c r="O56" s="23">
        <v>0</v>
      </c>
      <c r="P56" s="24">
        <v>0</v>
      </c>
    </row>
    <row r="57" spans="1:16" ht="12.75">
      <c r="A57" s="21">
        <v>7</v>
      </c>
      <c r="B57" s="22" t="s">
        <v>27</v>
      </c>
      <c r="C57" s="35" t="s">
        <v>106</v>
      </c>
      <c r="D57" s="47">
        <v>158101</v>
      </c>
      <c r="E57" s="21" t="s">
        <v>100</v>
      </c>
      <c r="F57" s="59">
        <v>45308</v>
      </c>
      <c r="G57" s="56">
        <f t="shared" si="5"/>
        <v>1085740.33</v>
      </c>
      <c r="H57" s="24">
        <v>0</v>
      </c>
      <c r="I57" s="24">
        <v>0</v>
      </c>
      <c r="J57" s="23">
        <v>0</v>
      </c>
      <c r="K57" s="23">
        <v>0</v>
      </c>
      <c r="L57" s="23">
        <v>1085740.33</v>
      </c>
      <c r="M57" s="23">
        <v>0</v>
      </c>
      <c r="N57" s="23">
        <v>0</v>
      </c>
      <c r="O57" s="23">
        <v>0</v>
      </c>
      <c r="P57" s="24">
        <v>0</v>
      </c>
    </row>
    <row r="58" spans="1:16" ht="12.75">
      <c r="A58" s="21">
        <v>8</v>
      </c>
      <c r="B58" s="22" t="s">
        <v>27</v>
      </c>
      <c r="C58" s="87" t="s">
        <v>115</v>
      </c>
      <c r="D58" s="21">
        <v>108858</v>
      </c>
      <c r="E58" s="21" t="s">
        <v>116</v>
      </c>
      <c r="F58" s="59">
        <v>45308</v>
      </c>
      <c r="G58" s="56">
        <f t="shared" si="5"/>
        <v>0</v>
      </c>
      <c r="H58" s="24">
        <v>0</v>
      </c>
      <c r="I58" s="24">
        <v>0</v>
      </c>
      <c r="J58" s="23">
        <v>0</v>
      </c>
      <c r="K58" s="23">
        <v>0</v>
      </c>
      <c r="L58" s="23">
        <v>4259525.34</v>
      </c>
      <c r="M58" s="23">
        <v>0</v>
      </c>
      <c r="N58" s="23">
        <v>0</v>
      </c>
      <c r="O58" s="23">
        <v>-4259525.34</v>
      </c>
      <c r="P58" s="24">
        <v>0</v>
      </c>
    </row>
    <row r="59" spans="1:16" ht="12.75">
      <c r="A59" s="21">
        <v>9</v>
      </c>
      <c r="B59" s="22" t="s">
        <v>27</v>
      </c>
      <c r="C59" s="60" t="s">
        <v>86</v>
      </c>
      <c r="D59" s="21">
        <v>103033</v>
      </c>
      <c r="E59" s="21" t="s">
        <v>121</v>
      </c>
      <c r="F59" s="59">
        <v>45308</v>
      </c>
      <c r="G59" s="56">
        <f t="shared" si="5"/>
        <v>642804.78</v>
      </c>
      <c r="H59" s="24">
        <v>0</v>
      </c>
      <c r="I59" s="24">
        <v>0</v>
      </c>
      <c r="J59" s="23">
        <v>0</v>
      </c>
      <c r="K59" s="23">
        <v>0</v>
      </c>
      <c r="L59" s="23">
        <v>642804.78</v>
      </c>
      <c r="M59" s="23">
        <v>0</v>
      </c>
      <c r="N59" s="23">
        <v>0</v>
      </c>
      <c r="O59" s="23">
        <v>0</v>
      </c>
      <c r="P59" s="24">
        <v>0</v>
      </c>
    </row>
    <row r="60" spans="1:16" ht="12.75">
      <c r="A60" s="21">
        <v>10</v>
      </c>
      <c r="B60" s="22" t="s">
        <v>27</v>
      </c>
      <c r="C60" s="60" t="s">
        <v>127</v>
      </c>
      <c r="D60" s="21">
        <v>101584</v>
      </c>
      <c r="E60" s="21" t="s">
        <v>83</v>
      </c>
      <c r="F60" s="59">
        <v>45308</v>
      </c>
      <c r="G60" s="56">
        <f t="shared" si="5"/>
        <v>1008752.9899999999</v>
      </c>
      <c r="H60" s="24">
        <v>0</v>
      </c>
      <c r="I60" s="24">
        <v>0</v>
      </c>
      <c r="J60" s="23">
        <v>0</v>
      </c>
      <c r="K60" s="23">
        <v>0</v>
      </c>
      <c r="L60" s="23">
        <v>726644.1</v>
      </c>
      <c r="M60" s="23">
        <v>119682.56</v>
      </c>
      <c r="N60" s="23">
        <v>162426.33</v>
      </c>
      <c r="O60" s="23">
        <v>0</v>
      </c>
      <c r="P60" s="24">
        <v>0</v>
      </c>
    </row>
    <row r="61" spans="1:16" ht="12.75">
      <c r="A61" s="21">
        <v>11</v>
      </c>
      <c r="B61" s="22" t="s">
        <v>27</v>
      </c>
      <c r="C61" s="33" t="s">
        <v>132</v>
      </c>
      <c r="D61" s="47">
        <v>158148</v>
      </c>
      <c r="E61" s="47" t="s">
        <v>89</v>
      </c>
      <c r="F61" s="59">
        <v>45310</v>
      </c>
      <c r="G61" s="56">
        <f t="shared" si="5"/>
        <v>3743976.6199999996</v>
      </c>
      <c r="H61" s="24">
        <v>0</v>
      </c>
      <c r="I61" s="24">
        <v>0</v>
      </c>
      <c r="J61" s="23">
        <v>0</v>
      </c>
      <c r="K61" s="23">
        <v>0</v>
      </c>
      <c r="L61" s="23">
        <v>2719983.01</v>
      </c>
      <c r="M61" s="23">
        <v>415997.4</v>
      </c>
      <c r="N61" s="23">
        <v>607996.21</v>
      </c>
      <c r="O61" s="23">
        <v>0</v>
      </c>
      <c r="P61" s="23">
        <v>0</v>
      </c>
    </row>
    <row r="62" spans="1:16" ht="12.75">
      <c r="A62" s="21">
        <v>12</v>
      </c>
      <c r="B62" s="22" t="s">
        <v>27</v>
      </c>
      <c r="C62" s="33" t="s">
        <v>134</v>
      </c>
      <c r="D62" s="47">
        <v>144635</v>
      </c>
      <c r="E62" s="47" t="s">
        <v>135</v>
      </c>
      <c r="F62" s="59">
        <v>45310</v>
      </c>
      <c r="G62" s="56">
        <f t="shared" si="5"/>
        <v>6598418.94</v>
      </c>
      <c r="H62" s="24">
        <v>0</v>
      </c>
      <c r="I62" s="24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6598418.94</v>
      </c>
      <c r="P62" s="23">
        <v>0</v>
      </c>
    </row>
    <row r="63" spans="1:16" ht="12.75">
      <c r="A63" s="21">
        <v>13</v>
      </c>
      <c r="B63" s="22" t="s">
        <v>27</v>
      </c>
      <c r="C63" s="35" t="s">
        <v>86</v>
      </c>
      <c r="D63" s="47">
        <v>158309</v>
      </c>
      <c r="E63" s="47" t="s">
        <v>80</v>
      </c>
      <c r="F63" s="59">
        <v>45310</v>
      </c>
      <c r="G63" s="56">
        <f t="shared" si="5"/>
        <v>100980.44</v>
      </c>
      <c r="H63" s="24">
        <v>0</v>
      </c>
      <c r="I63" s="24">
        <v>-69091.88</v>
      </c>
      <c r="J63" s="23">
        <v>0</v>
      </c>
      <c r="K63" s="23">
        <v>0</v>
      </c>
      <c r="L63" s="23">
        <v>0</v>
      </c>
      <c r="M63" s="23">
        <v>69091.88</v>
      </c>
      <c r="N63" s="23">
        <v>100980.44</v>
      </c>
      <c r="O63" s="23">
        <v>0</v>
      </c>
      <c r="P63" s="23">
        <v>0</v>
      </c>
    </row>
    <row r="64" spans="1:16" ht="12.75">
      <c r="A64" s="21">
        <v>14</v>
      </c>
      <c r="B64" s="22" t="s">
        <v>27</v>
      </c>
      <c r="C64" s="33" t="s">
        <v>134</v>
      </c>
      <c r="D64" s="47">
        <v>144635</v>
      </c>
      <c r="E64" s="47" t="s">
        <v>143</v>
      </c>
      <c r="F64" s="59">
        <v>45310</v>
      </c>
      <c r="G64" s="56">
        <f>H64+I64+J64+K64+L64+M64+N64+O64+P64</f>
        <v>3034580.01</v>
      </c>
      <c r="H64" s="24">
        <v>0</v>
      </c>
      <c r="I64" s="24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3034580.01</v>
      </c>
      <c r="P64" s="23">
        <v>0</v>
      </c>
    </row>
    <row r="65" spans="1:16" ht="12.75">
      <c r="A65" s="21">
        <v>15</v>
      </c>
      <c r="B65" s="22" t="s">
        <v>27</v>
      </c>
      <c r="C65" s="33" t="s">
        <v>144</v>
      </c>
      <c r="D65" s="47">
        <v>101066</v>
      </c>
      <c r="E65" s="47" t="s">
        <v>83</v>
      </c>
      <c r="F65" s="59">
        <v>45310</v>
      </c>
      <c r="G65" s="56">
        <f t="shared" si="5"/>
        <v>3234545.2</v>
      </c>
      <c r="H65" s="24">
        <v>0</v>
      </c>
      <c r="I65" s="24">
        <v>0</v>
      </c>
      <c r="J65" s="23">
        <v>0</v>
      </c>
      <c r="K65" s="23">
        <v>0</v>
      </c>
      <c r="L65" s="23">
        <v>2329969</v>
      </c>
      <c r="M65" s="23">
        <v>383759.6</v>
      </c>
      <c r="N65" s="23">
        <v>520816.6</v>
      </c>
      <c r="O65" s="23">
        <v>0</v>
      </c>
      <c r="P65" s="23">
        <v>0</v>
      </c>
    </row>
    <row r="66" spans="1:16" ht="12.75">
      <c r="A66" s="21">
        <v>16</v>
      </c>
      <c r="B66" s="22" t="s">
        <v>27</v>
      </c>
      <c r="C66" s="35" t="s">
        <v>146</v>
      </c>
      <c r="D66" s="47">
        <v>112718</v>
      </c>
      <c r="E66" s="47" t="s">
        <v>123</v>
      </c>
      <c r="F66" s="59">
        <v>45313</v>
      </c>
      <c r="G66" s="56">
        <f t="shared" si="5"/>
        <v>156606.54</v>
      </c>
      <c r="H66" s="24">
        <v>0</v>
      </c>
      <c r="I66" s="24">
        <v>0</v>
      </c>
      <c r="J66" s="23">
        <v>0</v>
      </c>
      <c r="K66" s="23">
        <v>0</v>
      </c>
      <c r="L66" s="23">
        <v>121014.14</v>
      </c>
      <c r="M66" s="23">
        <v>19931.74</v>
      </c>
      <c r="N66" s="23">
        <v>0</v>
      </c>
      <c r="O66" s="23">
        <v>0</v>
      </c>
      <c r="P66" s="23">
        <v>15660.66</v>
      </c>
    </row>
    <row r="67" spans="1:16" ht="12.75">
      <c r="A67" s="21">
        <v>17</v>
      </c>
      <c r="B67" s="22" t="s">
        <v>27</v>
      </c>
      <c r="C67" s="86" t="s">
        <v>147</v>
      </c>
      <c r="D67" s="47">
        <v>142648</v>
      </c>
      <c r="E67" s="21" t="s">
        <v>148</v>
      </c>
      <c r="F67" s="59">
        <v>45313</v>
      </c>
      <c r="G67" s="56">
        <f t="shared" si="5"/>
        <v>0</v>
      </c>
      <c r="H67" s="24">
        <v>0</v>
      </c>
      <c r="I67" s="24">
        <v>-29246.67</v>
      </c>
      <c r="J67" s="23">
        <v>0</v>
      </c>
      <c r="K67" s="23">
        <v>0</v>
      </c>
      <c r="L67" s="23">
        <v>0</v>
      </c>
      <c r="M67" s="23">
        <v>29246.67</v>
      </c>
      <c r="N67" s="23">
        <v>0</v>
      </c>
      <c r="O67" s="23">
        <v>0</v>
      </c>
      <c r="P67" s="23">
        <v>0</v>
      </c>
    </row>
    <row r="68" spans="1:16" ht="12.75">
      <c r="A68" s="21">
        <v>18</v>
      </c>
      <c r="B68" s="22" t="s">
        <v>27</v>
      </c>
      <c r="C68" s="35" t="s">
        <v>149</v>
      </c>
      <c r="D68" s="47">
        <v>158307</v>
      </c>
      <c r="E68" s="21" t="s">
        <v>80</v>
      </c>
      <c r="F68" s="59">
        <v>45313</v>
      </c>
      <c r="G68" s="56">
        <f t="shared" si="5"/>
        <v>88204.9</v>
      </c>
      <c r="H68" s="24">
        <v>0</v>
      </c>
      <c r="I68" s="24">
        <v>0</v>
      </c>
      <c r="J68" s="23">
        <v>0</v>
      </c>
      <c r="K68" s="23">
        <v>0</v>
      </c>
      <c r="L68" s="23">
        <v>76504.25</v>
      </c>
      <c r="M68" s="23">
        <v>11700.65</v>
      </c>
      <c r="N68" s="23">
        <v>0</v>
      </c>
      <c r="O68" s="23">
        <v>0</v>
      </c>
      <c r="P68" s="24">
        <v>0</v>
      </c>
    </row>
    <row r="69" spans="1:16" ht="12.75">
      <c r="A69" s="21">
        <v>19</v>
      </c>
      <c r="B69" s="22" t="s">
        <v>27</v>
      </c>
      <c r="C69" s="33" t="s">
        <v>150</v>
      </c>
      <c r="D69" s="47">
        <v>155349</v>
      </c>
      <c r="E69" s="47" t="s">
        <v>99</v>
      </c>
      <c r="F69" s="59">
        <v>45313</v>
      </c>
      <c r="G69" s="56">
        <f t="shared" si="5"/>
        <v>361166.78</v>
      </c>
      <c r="H69" s="24">
        <v>0</v>
      </c>
      <c r="I69" s="24">
        <v>0</v>
      </c>
      <c r="J69" s="23">
        <v>0</v>
      </c>
      <c r="K69" s="23">
        <v>0</v>
      </c>
      <c r="L69" s="23">
        <v>313256.9</v>
      </c>
      <c r="M69" s="23">
        <v>47909.88</v>
      </c>
      <c r="N69" s="23">
        <v>0</v>
      </c>
      <c r="O69" s="23">
        <v>0</v>
      </c>
      <c r="P69" s="24">
        <v>0</v>
      </c>
    </row>
    <row r="70" spans="1:16" ht="12.75">
      <c r="A70" s="21">
        <v>20</v>
      </c>
      <c r="B70" s="22" t="s">
        <v>27</v>
      </c>
      <c r="C70" s="35" t="s">
        <v>151</v>
      </c>
      <c r="D70" s="47">
        <v>158309</v>
      </c>
      <c r="E70" s="47" t="s">
        <v>89</v>
      </c>
      <c r="F70" s="59">
        <v>45313</v>
      </c>
      <c r="G70" s="56">
        <f t="shared" si="5"/>
        <v>651890</v>
      </c>
      <c r="H70" s="24">
        <v>0</v>
      </c>
      <c r="I70" s="24">
        <v>-446030</v>
      </c>
      <c r="J70" s="23">
        <v>0</v>
      </c>
      <c r="K70" s="23">
        <v>0</v>
      </c>
      <c r="L70" s="23">
        <v>0</v>
      </c>
      <c r="M70" s="23">
        <v>446030</v>
      </c>
      <c r="N70" s="23">
        <v>651890</v>
      </c>
      <c r="O70" s="23">
        <v>0</v>
      </c>
      <c r="P70" s="24">
        <v>0</v>
      </c>
    </row>
    <row r="71" spans="1:16" ht="12.75">
      <c r="A71" s="21">
        <v>21</v>
      </c>
      <c r="B71" s="22" t="s">
        <v>27</v>
      </c>
      <c r="C71" s="60" t="s">
        <v>154</v>
      </c>
      <c r="D71" s="21">
        <v>101692</v>
      </c>
      <c r="E71" s="21" t="s">
        <v>155</v>
      </c>
      <c r="F71" s="59">
        <v>45313</v>
      </c>
      <c r="G71" s="56">
        <f t="shared" si="5"/>
        <v>396159.38</v>
      </c>
      <c r="H71" s="24">
        <v>0</v>
      </c>
      <c r="I71" s="24">
        <v>0</v>
      </c>
      <c r="J71" s="23">
        <v>0</v>
      </c>
      <c r="K71" s="23">
        <v>0</v>
      </c>
      <c r="L71" s="23">
        <v>287808.1</v>
      </c>
      <c r="M71" s="23">
        <v>44017.71</v>
      </c>
      <c r="N71" s="23">
        <v>64333.57</v>
      </c>
      <c r="O71" s="23">
        <v>0</v>
      </c>
      <c r="P71" s="24">
        <v>0</v>
      </c>
    </row>
    <row r="72" spans="1:16" ht="12.75">
      <c r="A72" s="21">
        <v>22</v>
      </c>
      <c r="B72" s="22" t="s">
        <v>27</v>
      </c>
      <c r="C72" s="60" t="s">
        <v>154</v>
      </c>
      <c r="D72" s="21">
        <v>101692</v>
      </c>
      <c r="E72" s="21" t="s">
        <v>156</v>
      </c>
      <c r="F72" s="59">
        <v>45313</v>
      </c>
      <c r="G72" s="56">
        <f aca="true" t="shared" si="6" ref="G72:G78">H72+I72+J72+K72+L72+M72+N72+O72+P72</f>
        <v>212684.94</v>
      </c>
      <c r="H72" s="24">
        <v>0</v>
      </c>
      <c r="I72" s="24">
        <v>0</v>
      </c>
      <c r="J72" s="23">
        <v>0</v>
      </c>
      <c r="K72" s="23">
        <v>0</v>
      </c>
      <c r="L72" s="23">
        <v>154514.7</v>
      </c>
      <c r="M72" s="23">
        <v>23631.66</v>
      </c>
      <c r="N72" s="23">
        <v>34538.58</v>
      </c>
      <c r="O72" s="23">
        <v>0</v>
      </c>
      <c r="P72" s="24">
        <v>0</v>
      </c>
    </row>
    <row r="73" spans="1:16" ht="12.75">
      <c r="A73" s="21">
        <v>23</v>
      </c>
      <c r="B73" s="22" t="s">
        <v>27</v>
      </c>
      <c r="C73" s="60" t="s">
        <v>154</v>
      </c>
      <c r="D73" s="21">
        <v>101692</v>
      </c>
      <c r="E73" s="21" t="s">
        <v>157</v>
      </c>
      <c r="F73" s="59">
        <v>45313</v>
      </c>
      <c r="G73" s="56">
        <f t="shared" si="6"/>
        <v>492966.24</v>
      </c>
      <c r="H73" s="24">
        <v>0</v>
      </c>
      <c r="I73" s="24">
        <v>0</v>
      </c>
      <c r="J73" s="23">
        <v>0</v>
      </c>
      <c r="K73" s="23">
        <v>0</v>
      </c>
      <c r="L73" s="23">
        <v>358137.86</v>
      </c>
      <c r="M73" s="23">
        <v>54774.03</v>
      </c>
      <c r="N73" s="23">
        <v>80054.35</v>
      </c>
      <c r="O73" s="23">
        <v>0</v>
      </c>
      <c r="P73" s="24">
        <v>0</v>
      </c>
    </row>
    <row r="74" spans="1:16" ht="12.75">
      <c r="A74" s="21">
        <v>24</v>
      </c>
      <c r="B74" s="22" t="s">
        <v>27</v>
      </c>
      <c r="C74" s="60" t="s">
        <v>154</v>
      </c>
      <c r="D74" s="21">
        <v>101692</v>
      </c>
      <c r="E74" s="21" t="s">
        <v>159</v>
      </c>
      <c r="F74" s="59">
        <v>45313</v>
      </c>
      <c r="G74" s="56">
        <f t="shared" si="6"/>
        <v>58957.47</v>
      </c>
      <c r="H74" s="24">
        <v>0</v>
      </c>
      <c r="I74" s="24">
        <v>0</v>
      </c>
      <c r="J74" s="23">
        <v>0</v>
      </c>
      <c r="K74" s="23">
        <v>0</v>
      </c>
      <c r="L74" s="23">
        <v>42832.35</v>
      </c>
      <c r="M74" s="23">
        <v>6550.83</v>
      </c>
      <c r="N74" s="23">
        <v>9574.29</v>
      </c>
      <c r="O74" s="23">
        <v>0</v>
      </c>
      <c r="P74" s="24">
        <v>0</v>
      </c>
    </row>
    <row r="75" spans="1:16" ht="12.75">
      <c r="A75" s="21">
        <v>25</v>
      </c>
      <c r="B75" s="22" t="s">
        <v>27</v>
      </c>
      <c r="C75" s="60" t="s">
        <v>154</v>
      </c>
      <c r="D75" s="21">
        <v>101692</v>
      </c>
      <c r="E75" s="21" t="s">
        <v>160</v>
      </c>
      <c r="F75" s="59">
        <v>45313</v>
      </c>
      <c r="G75" s="56">
        <f t="shared" si="6"/>
        <v>152320.46</v>
      </c>
      <c r="H75" s="24">
        <v>0</v>
      </c>
      <c r="I75" s="24">
        <v>0</v>
      </c>
      <c r="J75" s="23">
        <v>0</v>
      </c>
      <c r="K75" s="23">
        <v>0</v>
      </c>
      <c r="L75" s="23">
        <v>110660.16</v>
      </c>
      <c r="M75" s="23">
        <v>16924.5</v>
      </c>
      <c r="N75" s="23">
        <v>24735.8</v>
      </c>
      <c r="O75" s="23">
        <v>0</v>
      </c>
      <c r="P75" s="24">
        <v>0</v>
      </c>
    </row>
    <row r="76" spans="1:16" ht="12.75">
      <c r="A76" s="21">
        <v>26</v>
      </c>
      <c r="B76" s="22" t="s">
        <v>27</v>
      </c>
      <c r="C76" s="60" t="s">
        <v>154</v>
      </c>
      <c r="D76" s="21">
        <v>101692</v>
      </c>
      <c r="E76" s="21" t="s">
        <v>161</v>
      </c>
      <c r="F76" s="59">
        <v>45313</v>
      </c>
      <c r="G76" s="56">
        <f t="shared" si="6"/>
        <v>735567.61</v>
      </c>
      <c r="H76" s="24">
        <v>0</v>
      </c>
      <c r="I76" s="24">
        <v>0</v>
      </c>
      <c r="J76" s="23">
        <v>0</v>
      </c>
      <c r="K76" s="23">
        <v>0</v>
      </c>
      <c r="L76" s="23">
        <v>534386.73</v>
      </c>
      <c r="M76" s="23">
        <v>81729.73</v>
      </c>
      <c r="N76" s="23">
        <v>119451.15</v>
      </c>
      <c r="O76" s="23">
        <v>0</v>
      </c>
      <c r="P76" s="24">
        <v>0</v>
      </c>
    </row>
    <row r="77" spans="1:16" ht="12.75">
      <c r="A77" s="21">
        <v>27</v>
      </c>
      <c r="B77" s="22" t="s">
        <v>27</v>
      </c>
      <c r="C77" s="60" t="s">
        <v>154</v>
      </c>
      <c r="D77" s="21">
        <v>101692</v>
      </c>
      <c r="E77" s="21" t="s">
        <v>162</v>
      </c>
      <c r="F77" s="59">
        <v>45313</v>
      </c>
      <c r="G77" s="56">
        <f t="shared" si="6"/>
        <v>320252.73</v>
      </c>
      <c r="H77" s="24">
        <v>0</v>
      </c>
      <c r="I77" s="24">
        <v>0</v>
      </c>
      <c r="J77" s="23">
        <v>0</v>
      </c>
      <c r="K77" s="23">
        <v>0</v>
      </c>
      <c r="L77" s="23">
        <v>232662.25</v>
      </c>
      <c r="M77" s="23">
        <v>35583.63</v>
      </c>
      <c r="N77" s="23">
        <v>52006.85</v>
      </c>
      <c r="O77" s="23">
        <v>0</v>
      </c>
      <c r="P77" s="24">
        <v>0</v>
      </c>
    </row>
    <row r="78" spans="1:16" ht="12.75">
      <c r="A78" s="21">
        <v>28</v>
      </c>
      <c r="B78" s="22" t="s">
        <v>27</v>
      </c>
      <c r="C78" s="60" t="s">
        <v>154</v>
      </c>
      <c r="D78" s="21">
        <v>101692</v>
      </c>
      <c r="E78" s="21" t="s">
        <v>158</v>
      </c>
      <c r="F78" s="59">
        <v>45313</v>
      </c>
      <c r="G78" s="56">
        <f t="shared" si="6"/>
        <v>259063.58</v>
      </c>
      <c r="H78" s="24">
        <v>0</v>
      </c>
      <c r="I78" s="24">
        <v>0</v>
      </c>
      <c r="J78" s="23">
        <v>0</v>
      </c>
      <c r="K78" s="23">
        <v>0</v>
      </c>
      <c r="L78" s="23">
        <v>188208.58</v>
      </c>
      <c r="M78" s="23">
        <v>28784.85</v>
      </c>
      <c r="N78" s="23">
        <v>42070.15</v>
      </c>
      <c r="O78" s="23">
        <v>0</v>
      </c>
      <c r="P78" s="24">
        <v>0</v>
      </c>
    </row>
    <row r="79" spans="1:16" ht="12.75">
      <c r="A79" s="21">
        <v>29</v>
      </c>
      <c r="B79" s="22" t="s">
        <v>27</v>
      </c>
      <c r="C79" s="35" t="s">
        <v>167</v>
      </c>
      <c r="D79" s="47">
        <v>105422</v>
      </c>
      <c r="E79" s="47" t="s">
        <v>168</v>
      </c>
      <c r="F79" s="58">
        <v>45313</v>
      </c>
      <c r="G79" s="56">
        <f t="shared" si="5"/>
        <v>81237.29000000001</v>
      </c>
      <c r="H79" s="24">
        <v>0</v>
      </c>
      <c r="I79" s="24">
        <v>0</v>
      </c>
      <c r="J79" s="23">
        <v>0</v>
      </c>
      <c r="K79" s="57">
        <v>0</v>
      </c>
      <c r="L79" s="57">
        <v>70460.91</v>
      </c>
      <c r="M79" s="57">
        <v>10776.38</v>
      </c>
      <c r="N79" s="57">
        <v>0</v>
      </c>
      <c r="O79" s="57">
        <v>0</v>
      </c>
      <c r="P79" s="56">
        <v>0</v>
      </c>
    </row>
    <row r="80" spans="1:16" ht="12.75">
      <c r="A80" s="21">
        <v>30</v>
      </c>
      <c r="B80" s="22" t="s">
        <v>27</v>
      </c>
      <c r="C80" s="60" t="s">
        <v>154</v>
      </c>
      <c r="D80" s="21">
        <v>101692</v>
      </c>
      <c r="E80" s="47" t="s">
        <v>168</v>
      </c>
      <c r="F80" s="59">
        <v>45314</v>
      </c>
      <c r="G80" s="56">
        <f t="shared" si="5"/>
        <v>3076650.0300000003</v>
      </c>
      <c r="H80" s="24">
        <v>0</v>
      </c>
      <c r="I80" s="24">
        <v>0</v>
      </c>
      <c r="J80" s="23">
        <v>0</v>
      </c>
      <c r="K80" s="23">
        <v>0</v>
      </c>
      <c r="L80" s="23">
        <v>2235173.1</v>
      </c>
      <c r="M80" s="23">
        <v>341850</v>
      </c>
      <c r="N80" s="23">
        <v>499626.93</v>
      </c>
      <c r="O80" s="23">
        <v>0</v>
      </c>
      <c r="P80" s="24">
        <v>0</v>
      </c>
    </row>
    <row r="81" spans="1:16" ht="12.75">
      <c r="A81" s="21">
        <v>31</v>
      </c>
      <c r="B81" s="22" t="s">
        <v>27</v>
      </c>
      <c r="C81" s="35" t="s">
        <v>178</v>
      </c>
      <c r="D81" s="47">
        <v>106204</v>
      </c>
      <c r="E81" s="47"/>
      <c r="F81" s="58">
        <v>45314</v>
      </c>
      <c r="G81" s="56">
        <f t="shared" si="5"/>
        <v>-2455536.59</v>
      </c>
      <c r="H81" s="24">
        <v>0</v>
      </c>
      <c r="I81" s="24">
        <f>-1588864.43-866672.16</f>
        <v>-2455536.59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4">
        <v>0</v>
      </c>
    </row>
    <row r="82" spans="1:16" ht="12.75">
      <c r="A82" s="21">
        <v>32</v>
      </c>
      <c r="B82" s="22" t="s">
        <v>27</v>
      </c>
      <c r="C82" s="35" t="s">
        <v>81</v>
      </c>
      <c r="D82" s="47">
        <v>152260</v>
      </c>
      <c r="E82" s="47" t="s">
        <v>184</v>
      </c>
      <c r="F82" s="58">
        <v>45308</v>
      </c>
      <c r="G82" s="56">
        <f t="shared" si="5"/>
        <v>107869.75</v>
      </c>
      <c r="H82" s="24">
        <v>0</v>
      </c>
      <c r="I82" s="24">
        <v>0</v>
      </c>
      <c r="J82" s="23">
        <v>0</v>
      </c>
      <c r="K82" s="23">
        <v>0</v>
      </c>
      <c r="L82" s="23">
        <v>93560.5</v>
      </c>
      <c r="M82" s="23">
        <v>14309.25</v>
      </c>
      <c r="N82" s="23">
        <v>0</v>
      </c>
      <c r="O82" s="23">
        <v>0</v>
      </c>
      <c r="P82" s="24">
        <v>0</v>
      </c>
    </row>
    <row r="83" spans="1:16" ht="12.75">
      <c r="A83" s="21">
        <v>33</v>
      </c>
      <c r="B83" s="22" t="s">
        <v>27</v>
      </c>
      <c r="C83" s="35" t="s">
        <v>193</v>
      </c>
      <c r="D83" s="47">
        <v>110847</v>
      </c>
      <c r="E83" s="47" t="s">
        <v>194</v>
      </c>
      <c r="F83" s="58">
        <v>45308</v>
      </c>
      <c r="G83" s="56">
        <f t="shared" si="5"/>
        <v>3106388.5300000003</v>
      </c>
      <c r="H83" s="24">
        <v>0</v>
      </c>
      <c r="I83" s="24">
        <v>0</v>
      </c>
      <c r="J83" s="23">
        <v>0</v>
      </c>
      <c r="K83" s="23">
        <v>0</v>
      </c>
      <c r="L83" s="23">
        <v>2430158.53</v>
      </c>
      <c r="M83" s="23">
        <v>486031.7</v>
      </c>
      <c r="N83" s="23">
        <v>23.79</v>
      </c>
      <c r="O83" s="23">
        <v>190174.51</v>
      </c>
      <c r="P83" s="24">
        <v>0</v>
      </c>
    </row>
    <row r="84" spans="1:16" ht="12.75">
      <c r="A84" s="21">
        <v>34</v>
      </c>
      <c r="B84" s="22" t="s">
        <v>27</v>
      </c>
      <c r="C84" s="35" t="s">
        <v>196</v>
      </c>
      <c r="D84" s="47">
        <v>152496</v>
      </c>
      <c r="E84" s="47" t="s">
        <v>104</v>
      </c>
      <c r="F84" s="58">
        <v>45308</v>
      </c>
      <c r="G84" s="56">
        <f t="shared" si="5"/>
        <v>3504786.0300000003</v>
      </c>
      <c r="H84" s="24">
        <v>0</v>
      </c>
      <c r="I84" s="24">
        <v>0</v>
      </c>
      <c r="J84" s="23">
        <v>0</v>
      </c>
      <c r="K84" s="23">
        <v>0</v>
      </c>
      <c r="L84" s="23">
        <v>2324602.98</v>
      </c>
      <c r="M84" s="23">
        <v>500683.72</v>
      </c>
      <c r="N84" s="23">
        <v>679499.33</v>
      </c>
      <c r="O84" s="23">
        <v>0</v>
      </c>
      <c r="P84" s="24">
        <v>0</v>
      </c>
    </row>
    <row r="85" spans="1:16" ht="12.75">
      <c r="A85" s="21">
        <v>35</v>
      </c>
      <c r="B85" s="22" t="s">
        <v>27</v>
      </c>
      <c r="C85" s="35" t="s">
        <v>75</v>
      </c>
      <c r="D85" s="47">
        <v>146332</v>
      </c>
      <c r="E85" s="47" t="s">
        <v>113</v>
      </c>
      <c r="F85" s="58">
        <v>45308</v>
      </c>
      <c r="G85" s="56">
        <f t="shared" si="5"/>
        <v>6478298.87</v>
      </c>
      <c r="H85" s="24">
        <v>0</v>
      </c>
      <c r="I85" s="24">
        <v>0</v>
      </c>
      <c r="J85" s="23">
        <v>0</v>
      </c>
      <c r="K85" s="23">
        <v>0</v>
      </c>
      <c r="L85" s="23">
        <v>6478298.87</v>
      </c>
      <c r="M85" s="23">
        <v>0</v>
      </c>
      <c r="N85" s="23">
        <v>0</v>
      </c>
      <c r="O85" s="23">
        <v>0</v>
      </c>
      <c r="P85" s="24">
        <v>0</v>
      </c>
    </row>
    <row r="86" spans="1:16" ht="12.75">
      <c r="A86" s="21">
        <v>36</v>
      </c>
      <c r="B86" s="22" t="s">
        <v>27</v>
      </c>
      <c r="C86" s="35" t="s">
        <v>198</v>
      </c>
      <c r="D86" s="47">
        <v>102122</v>
      </c>
      <c r="E86" s="47" t="s">
        <v>199</v>
      </c>
      <c r="F86" s="58">
        <v>45308</v>
      </c>
      <c r="G86" s="56">
        <f t="shared" si="5"/>
        <v>600840.48</v>
      </c>
      <c r="H86" s="24">
        <v>0</v>
      </c>
      <c r="I86" s="24">
        <v>0</v>
      </c>
      <c r="J86" s="23">
        <v>0</v>
      </c>
      <c r="K86" s="23">
        <v>0</v>
      </c>
      <c r="L86" s="23">
        <v>600840.48</v>
      </c>
      <c r="M86" s="23">
        <v>0</v>
      </c>
      <c r="N86" s="23">
        <v>0</v>
      </c>
      <c r="O86" s="23">
        <v>0</v>
      </c>
      <c r="P86" s="24">
        <v>0</v>
      </c>
    </row>
    <row r="87" spans="1:16" ht="12.75">
      <c r="A87" s="21">
        <v>37</v>
      </c>
      <c r="B87" s="22" t="s">
        <v>27</v>
      </c>
      <c r="C87" s="35" t="s">
        <v>200</v>
      </c>
      <c r="D87" s="47">
        <v>155923</v>
      </c>
      <c r="E87" s="47" t="s">
        <v>80</v>
      </c>
      <c r="F87" s="58">
        <v>45308</v>
      </c>
      <c r="G87" s="56">
        <f t="shared" si="5"/>
        <v>432525.06</v>
      </c>
      <c r="H87" s="24">
        <v>0</v>
      </c>
      <c r="I87" s="24">
        <v>0</v>
      </c>
      <c r="J87" s="23">
        <v>0</v>
      </c>
      <c r="K87" s="23">
        <v>0</v>
      </c>
      <c r="L87" s="23">
        <v>360437.55</v>
      </c>
      <c r="M87" s="23">
        <v>72087.51</v>
      </c>
      <c r="N87" s="23">
        <v>0</v>
      </c>
      <c r="O87" s="23">
        <v>0</v>
      </c>
      <c r="P87" s="24">
        <v>0</v>
      </c>
    </row>
    <row r="88" spans="1:16" ht="12.75">
      <c r="A88" s="21">
        <v>38</v>
      </c>
      <c r="B88" s="22" t="s">
        <v>27</v>
      </c>
      <c r="C88" s="35" t="s">
        <v>81</v>
      </c>
      <c r="D88" s="47">
        <v>152260</v>
      </c>
      <c r="E88" s="47" t="s">
        <v>104</v>
      </c>
      <c r="F88" s="58">
        <v>45308</v>
      </c>
      <c r="G88" s="56">
        <f t="shared" si="5"/>
        <v>2372705.03</v>
      </c>
      <c r="H88" s="24">
        <v>0</v>
      </c>
      <c r="I88" s="24">
        <v>0</v>
      </c>
      <c r="J88" s="23">
        <v>0</v>
      </c>
      <c r="K88" s="23">
        <v>0</v>
      </c>
      <c r="L88" s="23">
        <v>1778452.78</v>
      </c>
      <c r="M88" s="23">
        <v>271998.66</v>
      </c>
      <c r="N88" s="23">
        <v>322253.59</v>
      </c>
      <c r="O88" s="23">
        <v>0</v>
      </c>
      <c r="P88" s="24">
        <v>0</v>
      </c>
    </row>
    <row r="89" spans="1:16" ht="12.75">
      <c r="A89" s="21">
        <v>39</v>
      </c>
      <c r="B89" s="22" t="s">
        <v>27</v>
      </c>
      <c r="C89" s="35" t="s">
        <v>209</v>
      </c>
      <c r="D89" s="47">
        <v>135145</v>
      </c>
      <c r="E89" s="47" t="s">
        <v>210</v>
      </c>
      <c r="F89" s="58">
        <v>45308</v>
      </c>
      <c r="G89" s="56">
        <f t="shared" si="5"/>
        <v>103112.85</v>
      </c>
      <c r="H89" s="24">
        <v>0</v>
      </c>
      <c r="I89" s="24">
        <v>0</v>
      </c>
      <c r="J89" s="23">
        <v>0</v>
      </c>
      <c r="K89" s="23">
        <v>0</v>
      </c>
      <c r="L89" s="23">
        <v>85927.38</v>
      </c>
      <c r="M89" s="23">
        <v>17185.47</v>
      </c>
      <c r="N89" s="23">
        <v>0</v>
      </c>
      <c r="O89" s="23">
        <v>0</v>
      </c>
      <c r="P89" s="24">
        <v>0</v>
      </c>
    </row>
    <row r="90" spans="1:16" ht="12.75">
      <c r="A90" s="21">
        <v>40</v>
      </c>
      <c r="B90" s="22" t="s">
        <v>27</v>
      </c>
      <c r="C90" s="35" t="s">
        <v>215</v>
      </c>
      <c r="D90" s="47">
        <v>142648</v>
      </c>
      <c r="E90" s="47" t="s">
        <v>216</v>
      </c>
      <c r="F90" s="58">
        <v>45308</v>
      </c>
      <c r="G90" s="56">
        <f aca="true" t="shared" si="7" ref="G90:G95">H90+I90+J90+K90+L90+M90+N90+O90+P90</f>
        <v>19976492.45</v>
      </c>
      <c r="H90" s="24">
        <v>0</v>
      </c>
      <c r="I90" s="24">
        <v>0</v>
      </c>
      <c r="J90" s="23">
        <v>0</v>
      </c>
      <c r="K90" s="23">
        <v>0</v>
      </c>
      <c r="L90" s="23">
        <v>7229386.82</v>
      </c>
      <c r="M90" s="23">
        <v>1445877.36</v>
      </c>
      <c r="N90" s="23">
        <v>2348237.88</v>
      </c>
      <c r="O90" s="23">
        <v>8952990.39</v>
      </c>
      <c r="P90" s="24">
        <v>0</v>
      </c>
    </row>
    <row r="91" spans="1:16" ht="12.75">
      <c r="A91" s="21">
        <v>41</v>
      </c>
      <c r="B91" s="22" t="s">
        <v>27</v>
      </c>
      <c r="C91" s="35" t="s">
        <v>220</v>
      </c>
      <c r="D91" s="47">
        <v>106938</v>
      </c>
      <c r="E91" s="47" t="s">
        <v>221</v>
      </c>
      <c r="F91" s="58">
        <v>45308</v>
      </c>
      <c r="G91" s="56">
        <f t="shared" si="7"/>
        <v>161955</v>
      </c>
      <c r="H91" s="24">
        <v>0</v>
      </c>
      <c r="I91" s="24">
        <v>0</v>
      </c>
      <c r="J91" s="23">
        <v>0</v>
      </c>
      <c r="K91" s="23">
        <v>0</v>
      </c>
      <c r="L91" s="23">
        <v>116662.5</v>
      </c>
      <c r="M91" s="23">
        <v>19215</v>
      </c>
      <c r="N91" s="23">
        <v>26077.5</v>
      </c>
      <c r="O91" s="23">
        <v>0</v>
      </c>
      <c r="P91" s="24">
        <v>0</v>
      </c>
    </row>
    <row r="92" spans="1:16" ht="12.75">
      <c r="A92" s="21">
        <v>42</v>
      </c>
      <c r="B92" s="22" t="s">
        <v>27</v>
      </c>
      <c r="C92" s="35" t="s">
        <v>220</v>
      </c>
      <c r="D92" s="47">
        <v>106938</v>
      </c>
      <c r="E92" s="47" t="s">
        <v>222</v>
      </c>
      <c r="F92" s="58">
        <v>45308</v>
      </c>
      <c r="G92" s="56">
        <f>H92+I92+J92+K92+L92+M92+N92+O92+P92</f>
        <v>2013375</v>
      </c>
      <c r="H92" s="24">
        <v>0</v>
      </c>
      <c r="I92" s="24">
        <v>0</v>
      </c>
      <c r="J92" s="23">
        <v>0</v>
      </c>
      <c r="K92" s="23">
        <v>0</v>
      </c>
      <c r="L92" s="23">
        <v>1450312.5</v>
      </c>
      <c r="M92" s="23">
        <v>238875</v>
      </c>
      <c r="N92" s="23">
        <v>324187.5</v>
      </c>
      <c r="O92" s="23">
        <v>0</v>
      </c>
      <c r="P92" s="24">
        <v>0</v>
      </c>
    </row>
    <row r="93" spans="1:16" ht="12.75">
      <c r="A93" s="21">
        <v>43</v>
      </c>
      <c r="B93" s="22" t="s">
        <v>27</v>
      </c>
      <c r="C93" s="35" t="s">
        <v>223</v>
      </c>
      <c r="D93" s="47">
        <v>105956</v>
      </c>
      <c r="E93" s="47" t="s">
        <v>224</v>
      </c>
      <c r="F93" s="58">
        <v>45308</v>
      </c>
      <c r="G93" s="56">
        <f>H93+I93+J93+K93+L93+M93+N93+O93+P93</f>
        <v>72757.23999999999</v>
      </c>
      <c r="H93" s="24">
        <v>0</v>
      </c>
      <c r="I93" s="24">
        <v>0</v>
      </c>
      <c r="J93" s="23">
        <v>0</v>
      </c>
      <c r="K93" s="23">
        <v>0</v>
      </c>
      <c r="L93" s="23">
        <v>63105.77</v>
      </c>
      <c r="M93" s="23">
        <v>9651.47</v>
      </c>
      <c r="N93" s="23">
        <v>0</v>
      </c>
      <c r="O93" s="23">
        <v>0</v>
      </c>
      <c r="P93" s="24">
        <v>0</v>
      </c>
    </row>
    <row r="94" spans="1:16" ht="12.75">
      <c r="A94" s="21">
        <v>44</v>
      </c>
      <c r="B94" s="22" t="s">
        <v>27</v>
      </c>
      <c r="C94" s="35" t="s">
        <v>228</v>
      </c>
      <c r="D94" s="47">
        <v>158165</v>
      </c>
      <c r="E94" s="47" t="s">
        <v>80</v>
      </c>
      <c r="F94" s="58">
        <v>45308</v>
      </c>
      <c r="G94" s="56">
        <f t="shared" si="7"/>
        <v>827270.17</v>
      </c>
      <c r="H94" s="24">
        <v>0</v>
      </c>
      <c r="I94" s="24">
        <v>0</v>
      </c>
      <c r="J94" s="23">
        <v>0</v>
      </c>
      <c r="K94" s="23">
        <v>0</v>
      </c>
      <c r="L94" s="23">
        <v>717530.25</v>
      </c>
      <c r="M94" s="23">
        <v>109739.92</v>
      </c>
      <c r="N94" s="23">
        <v>0</v>
      </c>
      <c r="O94" s="23">
        <v>0</v>
      </c>
      <c r="P94" s="24">
        <v>0</v>
      </c>
    </row>
    <row r="95" spans="1:16" ht="12.75">
      <c r="A95" s="21">
        <v>45</v>
      </c>
      <c r="B95" s="22" t="s">
        <v>27</v>
      </c>
      <c r="C95" s="35" t="s">
        <v>229</v>
      </c>
      <c r="D95" s="47">
        <v>133649</v>
      </c>
      <c r="E95" s="47" t="s">
        <v>104</v>
      </c>
      <c r="F95" s="58">
        <v>45308</v>
      </c>
      <c r="G95" s="56">
        <f t="shared" si="7"/>
        <v>10703435.979999999</v>
      </c>
      <c r="H95" s="24">
        <v>0</v>
      </c>
      <c r="I95" s="24">
        <v>0</v>
      </c>
      <c r="J95" s="23">
        <v>0</v>
      </c>
      <c r="K95" s="23">
        <v>0</v>
      </c>
      <c r="L95" s="23">
        <v>7019630.1</v>
      </c>
      <c r="M95" s="23">
        <v>1403926.02</v>
      </c>
      <c r="N95" s="23">
        <v>2279879.86</v>
      </c>
      <c r="O95" s="23">
        <v>0</v>
      </c>
      <c r="P95" s="24">
        <v>0</v>
      </c>
    </row>
    <row r="96" spans="1:16" ht="12.75">
      <c r="A96" s="21">
        <v>46</v>
      </c>
      <c r="B96" s="22" t="s">
        <v>27</v>
      </c>
      <c r="C96" s="35" t="s">
        <v>230</v>
      </c>
      <c r="D96" s="47">
        <v>113310</v>
      </c>
      <c r="E96" s="47" t="s">
        <v>231</v>
      </c>
      <c r="F96" s="58">
        <v>45308</v>
      </c>
      <c r="G96" s="56">
        <f aca="true" t="shared" si="8" ref="G96:G106">H96+I96+J96+K96+L96+M96+N96+O96+P96</f>
        <v>4014335.05</v>
      </c>
      <c r="H96" s="24">
        <v>0</v>
      </c>
      <c r="I96" s="24">
        <v>0</v>
      </c>
      <c r="J96" s="23">
        <v>0</v>
      </c>
      <c r="K96" s="23">
        <v>0</v>
      </c>
      <c r="L96" s="23">
        <v>2916397.25</v>
      </c>
      <c r="M96" s="23">
        <v>446037.23</v>
      </c>
      <c r="N96" s="23">
        <v>651900.57</v>
      </c>
      <c r="O96" s="23">
        <v>0</v>
      </c>
      <c r="P96" s="24">
        <v>0</v>
      </c>
    </row>
    <row r="97" spans="1:16" ht="12.75">
      <c r="A97" s="21">
        <v>47</v>
      </c>
      <c r="B97" s="22" t="s">
        <v>27</v>
      </c>
      <c r="C97" s="35" t="s">
        <v>134</v>
      </c>
      <c r="D97" s="47">
        <v>144635</v>
      </c>
      <c r="E97" s="47" t="s">
        <v>181</v>
      </c>
      <c r="F97" s="58">
        <v>45308</v>
      </c>
      <c r="G97" s="56">
        <f t="shared" si="8"/>
        <v>7566575.52</v>
      </c>
      <c r="H97" s="24">
        <v>0</v>
      </c>
      <c r="I97" s="24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7566575.52</v>
      </c>
      <c r="P97" s="24">
        <v>0</v>
      </c>
    </row>
    <row r="98" spans="1:16" ht="12.75">
      <c r="A98" s="21">
        <v>48</v>
      </c>
      <c r="B98" s="22" t="s">
        <v>27</v>
      </c>
      <c r="C98" s="35" t="s">
        <v>246</v>
      </c>
      <c r="D98" s="47">
        <v>108495</v>
      </c>
      <c r="E98" s="47" t="s">
        <v>247</v>
      </c>
      <c r="F98" s="58">
        <v>45308</v>
      </c>
      <c r="G98" s="56">
        <f t="shared" si="8"/>
        <v>7296676.63</v>
      </c>
      <c r="H98" s="24">
        <v>0</v>
      </c>
      <c r="I98" s="24">
        <v>0</v>
      </c>
      <c r="J98" s="23">
        <v>0</v>
      </c>
      <c r="K98" s="23">
        <v>0</v>
      </c>
      <c r="L98" s="23">
        <v>4841688.77</v>
      </c>
      <c r="M98" s="23">
        <v>740493.58</v>
      </c>
      <c r="N98" s="23">
        <v>1082259.84</v>
      </c>
      <c r="O98" s="23">
        <f>547069.64+85164.8</f>
        <v>632234.4400000001</v>
      </c>
      <c r="P98" s="24">
        <v>0</v>
      </c>
    </row>
    <row r="99" spans="1:16" ht="12.75">
      <c r="A99" s="21">
        <v>49</v>
      </c>
      <c r="B99" s="22" t="s">
        <v>27</v>
      </c>
      <c r="C99" s="35" t="s">
        <v>215</v>
      </c>
      <c r="D99" s="47">
        <v>142648</v>
      </c>
      <c r="E99" s="47" t="s">
        <v>248</v>
      </c>
      <c r="F99" s="58">
        <v>45308</v>
      </c>
      <c r="G99" s="56">
        <f t="shared" si="8"/>
        <v>7921417.969999999</v>
      </c>
      <c r="H99" s="24">
        <v>0</v>
      </c>
      <c r="I99" s="24">
        <v>0</v>
      </c>
      <c r="J99" s="23">
        <v>0</v>
      </c>
      <c r="K99" s="23">
        <v>0</v>
      </c>
      <c r="L99" s="23">
        <v>5276858.64</v>
      </c>
      <c r="M99" s="23">
        <v>1055371.73</v>
      </c>
      <c r="N99" s="23">
        <v>1589187.6</v>
      </c>
      <c r="O99" s="23">
        <v>0</v>
      </c>
      <c r="P99" s="24">
        <v>0</v>
      </c>
    </row>
    <row r="100" spans="1:16" ht="12.75">
      <c r="A100" s="21">
        <v>50</v>
      </c>
      <c r="B100" s="22" t="s">
        <v>27</v>
      </c>
      <c r="C100" s="35" t="s">
        <v>209</v>
      </c>
      <c r="D100" s="47">
        <v>135145</v>
      </c>
      <c r="E100" s="47" t="s">
        <v>254</v>
      </c>
      <c r="F100" s="58">
        <v>45308</v>
      </c>
      <c r="G100" s="56">
        <f t="shared" si="8"/>
        <v>1032813.7</v>
      </c>
      <c r="H100" s="24">
        <v>0</v>
      </c>
      <c r="I100" s="24">
        <v>0</v>
      </c>
      <c r="J100" s="23">
        <v>0</v>
      </c>
      <c r="K100" s="23">
        <v>0</v>
      </c>
      <c r="L100" s="23">
        <v>672140.54</v>
      </c>
      <c r="M100" s="23">
        <v>134428.11</v>
      </c>
      <c r="N100" s="23">
        <v>226245.05</v>
      </c>
      <c r="O100" s="23">
        <v>0</v>
      </c>
      <c r="P100" s="24">
        <v>0</v>
      </c>
    </row>
    <row r="101" spans="1:16" ht="12.75">
      <c r="A101" s="21">
        <v>51</v>
      </c>
      <c r="B101" s="22" t="s">
        <v>27</v>
      </c>
      <c r="C101" s="35" t="s">
        <v>209</v>
      </c>
      <c r="D101" s="47">
        <v>135145</v>
      </c>
      <c r="E101" s="47" t="s">
        <v>255</v>
      </c>
      <c r="F101" s="58">
        <v>45308</v>
      </c>
      <c r="G101" s="56">
        <f t="shared" si="8"/>
        <v>1174034.52</v>
      </c>
      <c r="H101" s="24">
        <v>0</v>
      </c>
      <c r="I101" s="24">
        <v>0</v>
      </c>
      <c r="J101" s="23">
        <v>0</v>
      </c>
      <c r="K101" s="23">
        <v>0</v>
      </c>
      <c r="L101" s="23">
        <v>769966.58</v>
      </c>
      <c r="M101" s="23">
        <v>153993.32</v>
      </c>
      <c r="N101" s="23">
        <v>250074.62</v>
      </c>
      <c r="O101" s="23">
        <v>0</v>
      </c>
      <c r="P101" s="24">
        <v>0</v>
      </c>
    </row>
    <row r="102" spans="1:16" ht="12.75">
      <c r="A102" s="21">
        <v>52</v>
      </c>
      <c r="B102" s="22" t="s">
        <v>27</v>
      </c>
      <c r="C102" s="35" t="s">
        <v>258</v>
      </c>
      <c r="D102" s="47">
        <v>125651</v>
      </c>
      <c r="E102" s="47" t="s">
        <v>259</v>
      </c>
      <c r="F102" s="58">
        <v>45308</v>
      </c>
      <c r="G102" s="56">
        <f t="shared" si="8"/>
        <v>10610204.02</v>
      </c>
      <c r="H102" s="24">
        <v>0</v>
      </c>
      <c r="I102" s="24">
        <v>0</v>
      </c>
      <c r="J102" s="23">
        <v>0</v>
      </c>
      <c r="K102" s="23">
        <v>0</v>
      </c>
      <c r="L102" s="23">
        <v>6538160.28</v>
      </c>
      <c r="M102" s="23">
        <v>1307632.06</v>
      </c>
      <c r="N102" s="23">
        <v>2157371.77</v>
      </c>
      <c r="O102" s="23">
        <v>607039.91</v>
      </c>
      <c r="P102" s="24">
        <v>0</v>
      </c>
    </row>
    <row r="103" spans="1:16" ht="12.75">
      <c r="A103" s="21">
        <v>53</v>
      </c>
      <c r="B103" s="22" t="s">
        <v>27</v>
      </c>
      <c r="C103" s="35" t="s">
        <v>263</v>
      </c>
      <c r="D103" s="47">
        <v>158104</v>
      </c>
      <c r="E103" s="47" t="s">
        <v>80</v>
      </c>
      <c r="F103" s="58">
        <v>45308</v>
      </c>
      <c r="G103" s="56">
        <f t="shared" si="8"/>
        <v>3262162.75</v>
      </c>
      <c r="H103" s="24">
        <v>0</v>
      </c>
      <c r="I103" s="24">
        <v>0</v>
      </c>
      <c r="J103" s="23">
        <v>0</v>
      </c>
      <c r="K103" s="23">
        <v>0</v>
      </c>
      <c r="L103" s="23">
        <v>2185985.35</v>
      </c>
      <c r="M103" s="23">
        <v>437197.07</v>
      </c>
      <c r="N103" s="23">
        <v>638980.33</v>
      </c>
      <c r="O103" s="23">
        <v>0</v>
      </c>
      <c r="P103" s="24">
        <v>0</v>
      </c>
    </row>
    <row r="104" spans="1:16" ht="12.75">
      <c r="A104" s="21">
        <v>54</v>
      </c>
      <c r="B104" s="22" t="s">
        <v>27</v>
      </c>
      <c r="C104" s="35" t="s">
        <v>229</v>
      </c>
      <c r="D104" s="47">
        <v>133649</v>
      </c>
      <c r="E104" s="47" t="s">
        <v>184</v>
      </c>
      <c r="F104" s="58">
        <v>45308</v>
      </c>
      <c r="G104" s="56">
        <f t="shared" si="8"/>
        <v>6639195.760000001</v>
      </c>
      <c r="H104" s="24">
        <v>0</v>
      </c>
      <c r="I104" s="24">
        <v>0</v>
      </c>
      <c r="J104" s="23">
        <v>0</v>
      </c>
      <c r="K104" s="23">
        <v>0</v>
      </c>
      <c r="L104" s="23">
        <v>4420145.75</v>
      </c>
      <c r="M104" s="23">
        <v>884029.15</v>
      </c>
      <c r="N104" s="23">
        <v>1335020.86</v>
      </c>
      <c r="O104" s="23">
        <v>0</v>
      </c>
      <c r="P104" s="24">
        <v>0</v>
      </c>
    </row>
    <row r="105" spans="1:16" ht="12.75">
      <c r="A105" s="21">
        <v>55</v>
      </c>
      <c r="B105" s="22" t="s">
        <v>27</v>
      </c>
      <c r="C105" s="35" t="s">
        <v>215</v>
      </c>
      <c r="D105" s="47">
        <v>142648</v>
      </c>
      <c r="E105" s="47" t="s">
        <v>267</v>
      </c>
      <c r="F105" s="58">
        <v>45308</v>
      </c>
      <c r="G105" s="56">
        <f t="shared" si="8"/>
        <v>8595667.8</v>
      </c>
      <c r="H105" s="24">
        <v>0</v>
      </c>
      <c r="I105" s="24">
        <v>0</v>
      </c>
      <c r="J105" s="23">
        <v>0</v>
      </c>
      <c r="K105" s="23">
        <v>0</v>
      </c>
      <c r="L105" s="23">
        <v>5759983.57</v>
      </c>
      <c r="M105" s="23">
        <v>1151996.72</v>
      </c>
      <c r="N105" s="23">
        <v>1683687.51</v>
      </c>
      <c r="O105" s="23">
        <v>0</v>
      </c>
      <c r="P105" s="24">
        <v>0</v>
      </c>
    </row>
    <row r="106" spans="1:16" ht="12.75">
      <c r="A106" s="21">
        <v>56</v>
      </c>
      <c r="B106" s="22" t="s">
        <v>27</v>
      </c>
      <c r="C106" s="35" t="s">
        <v>271</v>
      </c>
      <c r="D106" s="47">
        <v>158028</v>
      </c>
      <c r="E106" s="47" t="s">
        <v>89</v>
      </c>
      <c r="F106" s="58">
        <v>45308</v>
      </c>
      <c r="G106" s="56">
        <f t="shared" si="8"/>
        <v>377803.3</v>
      </c>
      <c r="H106" s="24">
        <v>0</v>
      </c>
      <c r="I106" s="24">
        <v>0</v>
      </c>
      <c r="J106" s="23">
        <v>0</v>
      </c>
      <c r="K106" s="23">
        <v>0</v>
      </c>
      <c r="L106" s="23">
        <v>274472.48</v>
      </c>
      <c r="M106" s="23">
        <v>41978.14</v>
      </c>
      <c r="N106" s="23">
        <v>61352.68</v>
      </c>
      <c r="O106" s="23">
        <v>0</v>
      </c>
      <c r="P106" s="24">
        <v>0</v>
      </c>
    </row>
    <row r="107" spans="1:16" ht="12.75">
      <c r="A107" s="21">
        <v>57</v>
      </c>
      <c r="B107" s="22" t="s">
        <v>27</v>
      </c>
      <c r="C107" s="35" t="s">
        <v>274</v>
      </c>
      <c r="D107" s="47">
        <v>108858</v>
      </c>
      <c r="E107" s="47" t="s">
        <v>275</v>
      </c>
      <c r="F107" s="58">
        <v>45308</v>
      </c>
      <c r="G107" s="56">
        <f aca="true" t="shared" si="9" ref="G107:G115">H107+I107+J107+K107+L107+M107+N107+O107+P107</f>
        <v>12771218.920000002</v>
      </c>
      <c r="H107" s="24">
        <v>0</v>
      </c>
      <c r="I107" s="24">
        <v>0</v>
      </c>
      <c r="J107" s="23">
        <v>0</v>
      </c>
      <c r="K107" s="23">
        <v>0</v>
      </c>
      <c r="L107" s="23">
        <v>6614469.92</v>
      </c>
      <c r="M107" s="23">
        <v>1493728.07</v>
      </c>
      <c r="N107" s="23">
        <v>2208291.22</v>
      </c>
      <c r="O107" s="23">
        <f>2184024.2+270705.51</f>
        <v>2454729.71</v>
      </c>
      <c r="P107" s="24">
        <v>0</v>
      </c>
    </row>
    <row r="108" spans="1:16" ht="12.75">
      <c r="A108" s="21">
        <v>58</v>
      </c>
      <c r="B108" s="22" t="s">
        <v>27</v>
      </c>
      <c r="C108" s="35" t="s">
        <v>276</v>
      </c>
      <c r="D108" s="47">
        <v>136810</v>
      </c>
      <c r="E108" s="47" t="s">
        <v>131</v>
      </c>
      <c r="F108" s="58">
        <v>45308</v>
      </c>
      <c r="G108" s="56">
        <f t="shared" si="9"/>
        <v>9645.8</v>
      </c>
      <c r="H108" s="24">
        <v>0</v>
      </c>
      <c r="I108" s="24">
        <v>0</v>
      </c>
      <c r="J108" s="23">
        <v>0</v>
      </c>
      <c r="K108" s="23">
        <v>0</v>
      </c>
      <c r="L108" s="23">
        <v>9645.8</v>
      </c>
      <c r="M108" s="23">
        <v>0</v>
      </c>
      <c r="N108" s="23">
        <v>0</v>
      </c>
      <c r="O108" s="23">
        <v>0</v>
      </c>
      <c r="P108" s="24">
        <v>0</v>
      </c>
    </row>
    <row r="109" spans="1:16" ht="12.75">
      <c r="A109" s="21">
        <v>59</v>
      </c>
      <c r="B109" s="22" t="s">
        <v>27</v>
      </c>
      <c r="C109" s="35" t="s">
        <v>277</v>
      </c>
      <c r="D109" s="47">
        <v>110838</v>
      </c>
      <c r="E109" s="47" t="s">
        <v>278</v>
      </c>
      <c r="F109" s="58">
        <v>45308</v>
      </c>
      <c r="G109" s="56">
        <f t="shared" si="9"/>
        <v>693733.5199999999</v>
      </c>
      <c r="H109" s="24">
        <v>0</v>
      </c>
      <c r="I109" s="24">
        <v>0</v>
      </c>
      <c r="J109" s="23">
        <v>0</v>
      </c>
      <c r="K109" s="23">
        <v>0</v>
      </c>
      <c r="L109" s="23">
        <v>453040.98</v>
      </c>
      <c r="M109" s="23">
        <v>90608.2</v>
      </c>
      <c r="N109" s="23">
        <v>150084.34</v>
      </c>
      <c r="O109" s="23">
        <v>0</v>
      </c>
      <c r="P109" s="24">
        <v>0</v>
      </c>
    </row>
    <row r="110" spans="1:16" ht="12.75">
      <c r="A110" s="21">
        <v>60</v>
      </c>
      <c r="B110" s="22" t="s">
        <v>27</v>
      </c>
      <c r="C110" s="35" t="s">
        <v>209</v>
      </c>
      <c r="D110" s="47">
        <v>135145</v>
      </c>
      <c r="E110" s="47" t="s">
        <v>279</v>
      </c>
      <c r="F110" s="58">
        <v>45308</v>
      </c>
      <c r="G110" s="56">
        <f t="shared" si="9"/>
        <v>107333.15</v>
      </c>
      <c r="H110" s="24">
        <v>0</v>
      </c>
      <c r="I110" s="24">
        <v>0</v>
      </c>
      <c r="J110" s="23">
        <v>0</v>
      </c>
      <c r="K110" s="23">
        <v>0</v>
      </c>
      <c r="L110" s="23">
        <v>89444.29</v>
      </c>
      <c r="M110" s="23">
        <v>17888.86</v>
      </c>
      <c r="N110" s="23">
        <v>0</v>
      </c>
      <c r="O110" s="23">
        <v>0</v>
      </c>
      <c r="P110" s="24">
        <v>0</v>
      </c>
    </row>
    <row r="111" spans="1:16" ht="12.75">
      <c r="A111" s="21">
        <v>61</v>
      </c>
      <c r="B111" s="22" t="s">
        <v>27</v>
      </c>
      <c r="C111" s="35" t="s">
        <v>101</v>
      </c>
      <c r="D111" s="47">
        <v>157933</v>
      </c>
      <c r="E111" s="47" t="s">
        <v>100</v>
      </c>
      <c r="F111" s="58">
        <v>45308</v>
      </c>
      <c r="G111" s="56">
        <f t="shared" si="9"/>
        <v>937146.1799999999</v>
      </c>
      <c r="H111" s="24">
        <v>0</v>
      </c>
      <c r="I111" s="24">
        <v>0</v>
      </c>
      <c r="J111" s="23">
        <v>0</v>
      </c>
      <c r="K111" s="23">
        <v>0</v>
      </c>
      <c r="L111" s="23">
        <v>680832.7</v>
      </c>
      <c r="M111" s="23">
        <v>104127.35</v>
      </c>
      <c r="N111" s="23">
        <v>152186.13</v>
      </c>
      <c r="O111" s="23">
        <v>0</v>
      </c>
      <c r="P111" s="24">
        <v>0</v>
      </c>
    </row>
    <row r="112" spans="1:16" ht="12.75">
      <c r="A112" s="21">
        <v>62</v>
      </c>
      <c r="B112" s="22" t="s">
        <v>27</v>
      </c>
      <c r="C112" s="35" t="s">
        <v>203</v>
      </c>
      <c r="D112" s="47">
        <v>158252</v>
      </c>
      <c r="E112" s="47" t="s">
        <v>80</v>
      </c>
      <c r="F112" s="58">
        <v>45308</v>
      </c>
      <c r="G112" s="56">
        <f t="shared" si="9"/>
        <v>1369984.4899999998</v>
      </c>
      <c r="H112" s="24">
        <v>0</v>
      </c>
      <c r="I112" s="24">
        <v>0</v>
      </c>
      <c r="J112" s="23">
        <v>0</v>
      </c>
      <c r="K112" s="23">
        <v>0</v>
      </c>
      <c r="L112" s="23">
        <v>995287.88</v>
      </c>
      <c r="M112" s="23">
        <v>152220.5</v>
      </c>
      <c r="N112" s="23">
        <v>222476.11</v>
      </c>
      <c r="O112" s="23">
        <v>0</v>
      </c>
      <c r="P112" s="24">
        <v>0</v>
      </c>
    </row>
    <row r="113" spans="1:16" ht="12.75">
      <c r="A113" s="21">
        <v>63</v>
      </c>
      <c r="B113" s="22" t="s">
        <v>27</v>
      </c>
      <c r="C113" s="35" t="s">
        <v>286</v>
      </c>
      <c r="D113" s="47">
        <v>157915</v>
      </c>
      <c r="E113" s="47" t="s">
        <v>78</v>
      </c>
      <c r="F113" s="58">
        <v>45308</v>
      </c>
      <c r="G113" s="56">
        <f t="shared" si="9"/>
        <v>24494.739999999998</v>
      </c>
      <c r="H113" s="24">
        <v>0</v>
      </c>
      <c r="I113" s="24">
        <v>0</v>
      </c>
      <c r="J113" s="23">
        <v>0</v>
      </c>
      <c r="K113" s="23">
        <v>0</v>
      </c>
      <c r="L113" s="23">
        <v>19450.26</v>
      </c>
      <c r="M113" s="23">
        <v>2974.75</v>
      </c>
      <c r="N113" s="23">
        <v>2069.73</v>
      </c>
      <c r="O113" s="23">
        <v>0</v>
      </c>
      <c r="P113" s="24">
        <v>0</v>
      </c>
    </row>
    <row r="114" spans="1:16" ht="12.75">
      <c r="A114" s="21">
        <v>64</v>
      </c>
      <c r="B114" s="22" t="s">
        <v>27</v>
      </c>
      <c r="C114" s="35" t="s">
        <v>203</v>
      </c>
      <c r="D114" s="47">
        <v>103186</v>
      </c>
      <c r="E114" s="47" t="s">
        <v>74</v>
      </c>
      <c r="F114" s="58">
        <v>45320</v>
      </c>
      <c r="G114" s="56">
        <f t="shared" si="9"/>
        <v>209027.75</v>
      </c>
      <c r="H114" s="24">
        <v>0</v>
      </c>
      <c r="I114" s="24">
        <v>0</v>
      </c>
      <c r="J114" s="23">
        <v>0</v>
      </c>
      <c r="K114" s="23">
        <v>0</v>
      </c>
      <c r="L114" s="23">
        <v>151857.76</v>
      </c>
      <c r="M114" s="23">
        <v>23225.31</v>
      </c>
      <c r="N114" s="23">
        <v>33944.68</v>
      </c>
      <c r="O114" s="23">
        <v>0</v>
      </c>
      <c r="P114" s="24">
        <v>0</v>
      </c>
    </row>
    <row r="115" spans="1:16" ht="12.75">
      <c r="A115" s="21">
        <v>65</v>
      </c>
      <c r="B115" s="22" t="s">
        <v>27</v>
      </c>
      <c r="C115" s="35" t="s">
        <v>258</v>
      </c>
      <c r="D115" s="47">
        <v>125651</v>
      </c>
      <c r="E115" s="47" t="s">
        <v>231</v>
      </c>
      <c r="F115" s="58">
        <v>45320</v>
      </c>
      <c r="G115" s="56">
        <f t="shared" si="9"/>
        <v>23476269.8</v>
      </c>
      <c r="H115" s="24">
        <v>0</v>
      </c>
      <c r="I115" s="24">
        <v>0</v>
      </c>
      <c r="J115" s="23">
        <v>0</v>
      </c>
      <c r="K115" s="23">
        <v>0</v>
      </c>
      <c r="L115" s="23">
        <v>14529507.19</v>
      </c>
      <c r="M115" s="23">
        <v>2905901.44</v>
      </c>
      <c r="N115" s="23">
        <v>4671156.19</v>
      </c>
      <c r="O115" s="23">
        <v>1369704.98</v>
      </c>
      <c r="P115" s="24">
        <v>0</v>
      </c>
    </row>
    <row r="116" spans="1:16" ht="12.75">
      <c r="A116" s="21">
        <v>66</v>
      </c>
      <c r="B116" s="22" t="s">
        <v>27</v>
      </c>
      <c r="C116" s="35" t="s">
        <v>305</v>
      </c>
      <c r="D116" s="47">
        <v>150359</v>
      </c>
      <c r="E116" s="47" t="s">
        <v>89</v>
      </c>
      <c r="F116" s="58">
        <v>45322</v>
      </c>
      <c r="G116" s="56">
        <f>H116+I116+J116+K116+L116+M116+N116+O116+P116</f>
        <v>53673768.43</v>
      </c>
      <c r="H116" s="24">
        <v>0</v>
      </c>
      <c r="I116" s="24">
        <v>0</v>
      </c>
      <c r="J116" s="23">
        <v>0</v>
      </c>
      <c r="K116" s="23">
        <v>0</v>
      </c>
      <c r="L116" s="23">
        <v>38993763.39</v>
      </c>
      <c r="M116" s="23">
        <v>5963752.05</v>
      </c>
      <c r="N116" s="23">
        <v>8716252.99</v>
      </c>
      <c r="O116" s="23">
        <v>0</v>
      </c>
      <c r="P116" s="24">
        <v>0</v>
      </c>
    </row>
    <row r="117" spans="1:16" ht="12.75">
      <c r="A117" s="21">
        <v>67</v>
      </c>
      <c r="B117" s="22" t="s">
        <v>27</v>
      </c>
      <c r="C117" s="35" t="s">
        <v>69</v>
      </c>
      <c r="D117" s="47">
        <v>107537</v>
      </c>
      <c r="E117" s="47"/>
      <c r="F117" s="58">
        <v>45321</v>
      </c>
      <c r="G117" s="56">
        <f>H117+I117+J117+K117+L117+M117+N117+O117+P117</f>
        <v>-844450.9</v>
      </c>
      <c r="H117" s="24">
        <v>0</v>
      </c>
      <c r="I117" s="24">
        <v>-844450.9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4">
        <v>0</v>
      </c>
    </row>
    <row r="118" spans="1:16" ht="12.75">
      <c r="A118" s="21">
        <v>68</v>
      </c>
      <c r="B118" s="22" t="s">
        <v>27</v>
      </c>
      <c r="C118" s="35" t="s">
        <v>258</v>
      </c>
      <c r="D118" s="47">
        <v>125651</v>
      </c>
      <c r="E118" s="47" t="s">
        <v>309</v>
      </c>
      <c r="F118" s="58">
        <v>45322</v>
      </c>
      <c r="G118" s="56">
        <f>H118+I118+J118+K118+L118+M118+N118+O118+P118</f>
        <v>3939796.8299999996</v>
      </c>
      <c r="H118" s="24">
        <v>0</v>
      </c>
      <c r="I118" s="24">
        <v>0</v>
      </c>
      <c r="J118" s="23">
        <v>0</v>
      </c>
      <c r="K118" s="23">
        <v>0</v>
      </c>
      <c r="L118" s="23">
        <v>2450397.58</v>
      </c>
      <c r="M118" s="23">
        <v>490079.51</v>
      </c>
      <c r="N118" s="23">
        <v>771772.4</v>
      </c>
      <c r="O118" s="23">
        <v>227547.34</v>
      </c>
      <c r="P118" s="24">
        <v>0</v>
      </c>
    </row>
    <row r="119" spans="1:16" ht="15" customHeight="1">
      <c r="A119" s="115" t="s">
        <v>18</v>
      </c>
      <c r="B119" s="116"/>
      <c r="C119" s="117"/>
      <c r="D119" s="46"/>
      <c r="E119" s="47"/>
      <c r="F119" s="58" t="s">
        <v>16</v>
      </c>
      <c r="G119" s="25">
        <f aca="true" t="shared" si="10" ref="G119:P119">SUM(G51:G118)</f>
        <v>241202329.10000008</v>
      </c>
      <c r="H119" s="25">
        <f t="shared" si="10"/>
        <v>0</v>
      </c>
      <c r="I119" s="25">
        <f t="shared" si="10"/>
        <v>-3844356.0399999996</v>
      </c>
      <c r="J119" s="25">
        <f t="shared" si="10"/>
        <v>0</v>
      </c>
      <c r="K119" s="25">
        <f t="shared" si="10"/>
        <v>0</v>
      </c>
      <c r="L119" s="25">
        <f t="shared" si="10"/>
        <v>154778671.36000004</v>
      </c>
      <c r="M119" s="25">
        <f t="shared" si="10"/>
        <v>25557823.410000004</v>
      </c>
      <c r="N119" s="25">
        <f t="shared" si="10"/>
        <v>37320059.3</v>
      </c>
      <c r="O119" s="25">
        <f t="shared" si="10"/>
        <v>27374470.410000004</v>
      </c>
      <c r="P119" s="25">
        <f t="shared" si="10"/>
        <v>15660.66</v>
      </c>
    </row>
    <row r="120" spans="1:16" ht="12.75">
      <c r="A120" s="21">
        <v>1</v>
      </c>
      <c r="B120" s="22" t="s">
        <v>29</v>
      </c>
      <c r="C120" s="33" t="s">
        <v>64</v>
      </c>
      <c r="D120" s="47">
        <v>107498</v>
      </c>
      <c r="E120" s="52"/>
      <c r="F120" s="58">
        <v>45296</v>
      </c>
      <c r="G120" s="56">
        <f>H120+I120+J120+K120+L120+M120+N120+O120+P120</f>
        <v>-22249.96</v>
      </c>
      <c r="H120" s="23">
        <v>-22249.96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v>0</v>
      </c>
      <c r="P120" s="24">
        <v>0</v>
      </c>
    </row>
    <row r="121" spans="1:16" ht="12.75">
      <c r="A121" s="21">
        <v>2</v>
      </c>
      <c r="B121" s="22" t="s">
        <v>29</v>
      </c>
      <c r="C121" s="76" t="s">
        <v>68</v>
      </c>
      <c r="D121" s="47">
        <v>151922</v>
      </c>
      <c r="E121" s="47"/>
      <c r="F121" s="58">
        <v>45300</v>
      </c>
      <c r="G121" s="56">
        <f aca="true" t="shared" si="11" ref="G121:G191">H121+I121+J121+K121+L121+M121+N121+O121+P121</f>
        <v>-27732.05</v>
      </c>
      <c r="H121" s="23">
        <v>-27732.05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4">
        <v>0</v>
      </c>
      <c r="P121" s="24">
        <v>0</v>
      </c>
    </row>
    <row r="122" spans="1:16" ht="15" customHeight="1">
      <c r="A122" s="21">
        <v>3</v>
      </c>
      <c r="B122" s="22" t="s">
        <v>29</v>
      </c>
      <c r="C122" s="35" t="s">
        <v>77</v>
      </c>
      <c r="D122" s="47">
        <v>152393</v>
      </c>
      <c r="E122" s="47" t="s">
        <v>78</v>
      </c>
      <c r="F122" s="58">
        <v>45309</v>
      </c>
      <c r="G122" s="56">
        <f t="shared" si="11"/>
        <v>471239.31</v>
      </c>
      <c r="H122" s="23">
        <v>0</v>
      </c>
      <c r="I122" s="23">
        <v>0</v>
      </c>
      <c r="J122" s="23">
        <v>0</v>
      </c>
      <c r="K122" s="23">
        <v>321026.42</v>
      </c>
      <c r="L122" s="23">
        <v>0</v>
      </c>
      <c r="M122" s="23">
        <v>150212.89</v>
      </c>
      <c r="N122" s="23">
        <v>0</v>
      </c>
      <c r="O122" s="24">
        <v>0</v>
      </c>
      <c r="P122" s="24">
        <v>0</v>
      </c>
    </row>
    <row r="123" spans="1:16" ht="12.75">
      <c r="A123" s="21">
        <v>4</v>
      </c>
      <c r="B123" s="22" t="s">
        <v>29</v>
      </c>
      <c r="C123" s="33" t="s">
        <v>84</v>
      </c>
      <c r="D123" s="47">
        <v>117515</v>
      </c>
      <c r="E123" s="47" t="s">
        <v>85</v>
      </c>
      <c r="F123" s="58">
        <v>45309</v>
      </c>
      <c r="G123" s="56">
        <f t="shared" si="11"/>
        <v>71477.5</v>
      </c>
      <c r="H123" s="23">
        <v>0</v>
      </c>
      <c r="I123" s="23">
        <v>0</v>
      </c>
      <c r="J123" s="23">
        <v>0</v>
      </c>
      <c r="K123" s="23">
        <v>60755.88</v>
      </c>
      <c r="L123" s="23">
        <v>0</v>
      </c>
      <c r="M123" s="23">
        <v>10721.62</v>
      </c>
      <c r="N123" s="23">
        <v>0</v>
      </c>
      <c r="O123" s="24">
        <v>0</v>
      </c>
      <c r="P123" s="24">
        <v>0</v>
      </c>
    </row>
    <row r="124" spans="1:16" ht="12.75">
      <c r="A124" s="21">
        <v>5</v>
      </c>
      <c r="B124" s="22" t="s">
        <v>29</v>
      </c>
      <c r="C124" s="87" t="s">
        <v>90</v>
      </c>
      <c r="D124" s="47">
        <v>135052</v>
      </c>
      <c r="E124" s="47" t="s">
        <v>91</v>
      </c>
      <c r="F124" s="58">
        <v>45308</v>
      </c>
      <c r="G124" s="56">
        <f>H124+I124+J124+K124+L124+M124+N124+O124+P124</f>
        <v>0</v>
      </c>
      <c r="H124" s="23">
        <v>-124969.5</v>
      </c>
      <c r="I124" s="23">
        <v>0</v>
      </c>
      <c r="J124" s="23">
        <v>0</v>
      </c>
      <c r="K124" s="23">
        <v>0</v>
      </c>
      <c r="L124" s="23">
        <v>0</v>
      </c>
      <c r="M124" s="23">
        <v>124969.5</v>
      </c>
      <c r="N124" s="23">
        <v>0</v>
      </c>
      <c r="O124" s="24">
        <v>0</v>
      </c>
      <c r="P124" s="24">
        <v>0</v>
      </c>
    </row>
    <row r="125" spans="1:16" ht="25.5">
      <c r="A125" s="21">
        <v>6</v>
      </c>
      <c r="B125" s="22" t="s">
        <v>29</v>
      </c>
      <c r="C125" s="88" t="s">
        <v>95</v>
      </c>
      <c r="D125" s="47">
        <v>120889</v>
      </c>
      <c r="E125" s="52" t="s">
        <v>87</v>
      </c>
      <c r="F125" s="58">
        <v>45308</v>
      </c>
      <c r="G125" s="56">
        <f t="shared" si="11"/>
        <v>0</v>
      </c>
      <c r="H125" s="23">
        <v>-22449.6</v>
      </c>
      <c r="I125" s="23">
        <v>0</v>
      </c>
      <c r="J125" s="23">
        <v>0</v>
      </c>
      <c r="K125" s="23">
        <v>0</v>
      </c>
      <c r="L125" s="23">
        <v>0</v>
      </c>
      <c r="M125" s="23">
        <v>22449.6</v>
      </c>
      <c r="N125" s="23">
        <v>0</v>
      </c>
      <c r="O125" s="24">
        <v>0</v>
      </c>
      <c r="P125" s="24">
        <v>0</v>
      </c>
    </row>
    <row r="126" spans="1:16" ht="12.75">
      <c r="A126" s="21">
        <v>7</v>
      </c>
      <c r="B126" s="22" t="s">
        <v>29</v>
      </c>
      <c r="C126" s="33" t="s">
        <v>97</v>
      </c>
      <c r="D126" s="47">
        <v>136849</v>
      </c>
      <c r="E126" s="52" t="s">
        <v>74</v>
      </c>
      <c r="F126" s="58">
        <v>45308</v>
      </c>
      <c r="G126" s="56">
        <f t="shared" si="11"/>
        <v>90025.2</v>
      </c>
      <c r="H126" s="23">
        <v>0</v>
      </c>
      <c r="I126" s="23">
        <v>0</v>
      </c>
      <c r="J126" s="23">
        <v>0</v>
      </c>
      <c r="K126" s="23">
        <v>90025.2</v>
      </c>
      <c r="L126" s="23">
        <v>0</v>
      </c>
      <c r="M126" s="23">
        <v>0</v>
      </c>
      <c r="N126" s="23">
        <v>0</v>
      </c>
      <c r="O126" s="24">
        <v>0</v>
      </c>
      <c r="P126" s="24">
        <v>0</v>
      </c>
    </row>
    <row r="127" spans="1:16" ht="12.75">
      <c r="A127" s="21">
        <v>8</v>
      </c>
      <c r="B127" s="22" t="s">
        <v>29</v>
      </c>
      <c r="C127" s="75" t="s">
        <v>125</v>
      </c>
      <c r="D127" s="47">
        <v>139929</v>
      </c>
      <c r="E127" s="52" t="s">
        <v>126</v>
      </c>
      <c r="F127" s="58">
        <v>45308</v>
      </c>
      <c r="G127" s="56">
        <f t="shared" si="11"/>
        <v>18764.77</v>
      </c>
      <c r="H127" s="23">
        <v>0</v>
      </c>
      <c r="I127" s="23">
        <v>0</v>
      </c>
      <c r="J127" s="23">
        <v>0</v>
      </c>
      <c r="K127" s="23">
        <v>15950.05</v>
      </c>
      <c r="L127" s="23">
        <v>0</v>
      </c>
      <c r="M127" s="23">
        <v>2814.72</v>
      </c>
      <c r="N127" s="23">
        <v>0</v>
      </c>
      <c r="O127" s="24">
        <v>0</v>
      </c>
      <c r="P127" s="24">
        <v>0</v>
      </c>
    </row>
    <row r="128" spans="1:16" ht="12.75">
      <c r="A128" s="21">
        <v>9</v>
      </c>
      <c r="B128" s="22" t="s">
        <v>29</v>
      </c>
      <c r="C128" s="75" t="s">
        <v>128</v>
      </c>
      <c r="D128" s="47">
        <v>120008</v>
      </c>
      <c r="E128" s="47" t="s">
        <v>111</v>
      </c>
      <c r="F128" s="58">
        <v>45308</v>
      </c>
      <c r="G128" s="56">
        <f t="shared" si="11"/>
        <v>2260181.59</v>
      </c>
      <c r="H128" s="23">
        <v>0</v>
      </c>
      <c r="I128" s="23">
        <v>0</v>
      </c>
      <c r="J128" s="23">
        <v>0</v>
      </c>
      <c r="K128" s="23">
        <v>2260181.59</v>
      </c>
      <c r="L128" s="23">
        <v>0</v>
      </c>
      <c r="M128" s="23">
        <v>0</v>
      </c>
      <c r="N128" s="23">
        <v>0</v>
      </c>
      <c r="O128" s="24">
        <v>0</v>
      </c>
      <c r="P128" s="24">
        <v>0</v>
      </c>
    </row>
    <row r="129" spans="1:16" ht="25.5">
      <c r="A129" s="21">
        <v>10</v>
      </c>
      <c r="B129" s="22" t="s">
        <v>29</v>
      </c>
      <c r="C129" s="88" t="s">
        <v>129</v>
      </c>
      <c r="D129" s="47">
        <v>152274</v>
      </c>
      <c r="E129" s="52" t="s">
        <v>76</v>
      </c>
      <c r="F129" s="58">
        <v>45308</v>
      </c>
      <c r="G129" s="56">
        <f t="shared" si="11"/>
        <v>-52775.19</v>
      </c>
      <c r="H129" s="23">
        <f>-10142.25-52775.19</f>
        <v>-62917.44</v>
      </c>
      <c r="I129" s="23">
        <v>0</v>
      </c>
      <c r="J129" s="23">
        <v>0</v>
      </c>
      <c r="K129" s="23">
        <v>0</v>
      </c>
      <c r="L129" s="23">
        <v>0</v>
      </c>
      <c r="M129" s="23">
        <f>10142.25</f>
        <v>10142.25</v>
      </c>
      <c r="N129" s="23">
        <v>0</v>
      </c>
      <c r="O129" s="24">
        <v>0</v>
      </c>
      <c r="P129" s="24">
        <v>0</v>
      </c>
    </row>
    <row r="130" spans="1:16" ht="25.5">
      <c r="A130" s="21">
        <v>11</v>
      </c>
      <c r="B130" s="22" t="s">
        <v>29</v>
      </c>
      <c r="C130" s="88" t="s">
        <v>137</v>
      </c>
      <c r="D130" s="47">
        <v>155021</v>
      </c>
      <c r="E130" s="47" t="s">
        <v>138</v>
      </c>
      <c r="F130" s="58">
        <v>45310</v>
      </c>
      <c r="G130" s="56">
        <f t="shared" si="11"/>
        <v>0</v>
      </c>
      <c r="H130" s="23">
        <v>-349146.99</v>
      </c>
      <c r="I130" s="23">
        <v>0</v>
      </c>
      <c r="J130" s="23">
        <v>0</v>
      </c>
      <c r="K130" s="23">
        <v>0</v>
      </c>
      <c r="L130" s="23">
        <v>0</v>
      </c>
      <c r="M130" s="23">
        <v>349146.99</v>
      </c>
      <c r="N130" s="23">
        <v>0</v>
      </c>
      <c r="O130" s="24">
        <v>0</v>
      </c>
      <c r="P130" s="24">
        <v>0</v>
      </c>
    </row>
    <row r="131" spans="1:16" ht="12.75">
      <c r="A131" s="21">
        <v>12</v>
      </c>
      <c r="B131" s="22" t="s">
        <v>29</v>
      </c>
      <c r="C131" s="75" t="s">
        <v>141</v>
      </c>
      <c r="D131" s="47">
        <v>136899</v>
      </c>
      <c r="E131" s="47" t="s">
        <v>113</v>
      </c>
      <c r="F131" s="58">
        <v>45310</v>
      </c>
      <c r="G131" s="56">
        <f t="shared" si="11"/>
        <v>931851</v>
      </c>
      <c r="H131" s="23">
        <v>0</v>
      </c>
      <c r="I131" s="23">
        <v>0</v>
      </c>
      <c r="J131" s="23">
        <v>0</v>
      </c>
      <c r="K131" s="23">
        <v>792073.35</v>
      </c>
      <c r="L131" s="23">
        <v>0</v>
      </c>
      <c r="M131" s="23">
        <v>139777.65</v>
      </c>
      <c r="N131" s="23">
        <v>0</v>
      </c>
      <c r="O131" s="24">
        <v>0</v>
      </c>
      <c r="P131" s="24">
        <v>0</v>
      </c>
    </row>
    <row r="132" spans="1:16" ht="25.5">
      <c r="A132" s="21">
        <v>13</v>
      </c>
      <c r="B132" s="22" t="s">
        <v>29</v>
      </c>
      <c r="C132" s="90" t="s">
        <v>175</v>
      </c>
      <c r="D132" s="47">
        <v>124546</v>
      </c>
      <c r="E132" s="47" t="s">
        <v>87</v>
      </c>
      <c r="F132" s="58">
        <v>45316</v>
      </c>
      <c r="G132" s="56">
        <f t="shared" si="11"/>
        <v>0</v>
      </c>
      <c r="H132" s="23">
        <v>-3894.3</v>
      </c>
      <c r="I132" s="23">
        <v>0</v>
      </c>
      <c r="J132" s="23">
        <v>0</v>
      </c>
      <c r="K132" s="23">
        <v>0</v>
      </c>
      <c r="L132" s="23">
        <v>0</v>
      </c>
      <c r="M132" s="23">
        <v>3894.3</v>
      </c>
      <c r="N132" s="23">
        <v>0</v>
      </c>
      <c r="O132" s="24">
        <v>0</v>
      </c>
      <c r="P132" s="24">
        <v>0</v>
      </c>
    </row>
    <row r="133" spans="1:16" ht="25.5">
      <c r="A133" s="21">
        <v>14</v>
      </c>
      <c r="B133" s="22" t="s">
        <v>29</v>
      </c>
      <c r="C133" s="87" t="s">
        <v>180</v>
      </c>
      <c r="D133" s="47">
        <v>102491</v>
      </c>
      <c r="E133" s="47" t="s">
        <v>181</v>
      </c>
      <c r="F133" s="58">
        <v>45308</v>
      </c>
      <c r="G133" s="56">
        <f t="shared" si="11"/>
        <v>0</v>
      </c>
      <c r="H133" s="23">
        <v>-4053.74</v>
      </c>
      <c r="I133" s="23">
        <v>0</v>
      </c>
      <c r="J133" s="23">
        <v>0</v>
      </c>
      <c r="K133" s="23">
        <v>0</v>
      </c>
      <c r="L133" s="23">
        <v>0</v>
      </c>
      <c r="M133" s="23">
        <v>4053.74</v>
      </c>
      <c r="N133" s="23">
        <v>0</v>
      </c>
      <c r="O133" s="24">
        <v>0</v>
      </c>
      <c r="P133" s="24">
        <v>0</v>
      </c>
    </row>
    <row r="134" spans="1:16" ht="25.5">
      <c r="A134" s="21">
        <v>15</v>
      </c>
      <c r="B134" s="22" t="s">
        <v>29</v>
      </c>
      <c r="C134" s="88" t="s">
        <v>182</v>
      </c>
      <c r="D134" s="47">
        <v>137515</v>
      </c>
      <c r="E134" s="52" t="s">
        <v>74</v>
      </c>
      <c r="F134" s="58">
        <v>45308</v>
      </c>
      <c r="G134" s="56">
        <f t="shared" si="11"/>
        <v>0</v>
      </c>
      <c r="H134" s="23">
        <v>-26714.02</v>
      </c>
      <c r="I134" s="23">
        <v>0</v>
      </c>
      <c r="J134" s="23">
        <v>0</v>
      </c>
      <c r="K134" s="23">
        <v>0</v>
      </c>
      <c r="L134" s="23">
        <v>0</v>
      </c>
      <c r="M134" s="23">
        <v>26714.02</v>
      </c>
      <c r="N134" s="23">
        <v>0</v>
      </c>
      <c r="O134" s="24">
        <v>0</v>
      </c>
      <c r="P134" s="24">
        <v>0</v>
      </c>
    </row>
    <row r="135" spans="1:16" ht="12.75">
      <c r="A135" s="21">
        <v>16</v>
      </c>
      <c r="B135" s="22" t="s">
        <v>29</v>
      </c>
      <c r="C135" s="87" t="s">
        <v>183</v>
      </c>
      <c r="D135" s="47">
        <v>118245</v>
      </c>
      <c r="E135" s="52" t="s">
        <v>181</v>
      </c>
      <c r="F135" s="58">
        <v>45308</v>
      </c>
      <c r="G135" s="56">
        <f t="shared" si="11"/>
        <v>0</v>
      </c>
      <c r="H135" s="23">
        <v>-4971.23</v>
      </c>
      <c r="I135" s="23">
        <v>0</v>
      </c>
      <c r="J135" s="23">
        <v>0</v>
      </c>
      <c r="K135" s="57">
        <v>0</v>
      </c>
      <c r="L135" s="57">
        <v>0</v>
      </c>
      <c r="M135" s="57">
        <v>4971.23</v>
      </c>
      <c r="N135" s="57">
        <v>0</v>
      </c>
      <c r="O135" s="56">
        <v>0</v>
      </c>
      <c r="P135" s="56">
        <v>0</v>
      </c>
    </row>
    <row r="136" spans="1:16" ht="25.5">
      <c r="A136" s="21">
        <v>17</v>
      </c>
      <c r="B136" s="22" t="s">
        <v>29</v>
      </c>
      <c r="C136" s="33" t="s">
        <v>195</v>
      </c>
      <c r="D136" s="47">
        <v>120890</v>
      </c>
      <c r="E136" s="47" t="s">
        <v>73</v>
      </c>
      <c r="F136" s="58">
        <v>45308</v>
      </c>
      <c r="G136" s="56">
        <f t="shared" si="11"/>
        <v>120994.76000000001</v>
      </c>
      <c r="H136" s="23">
        <v>0</v>
      </c>
      <c r="I136" s="23">
        <v>0</v>
      </c>
      <c r="J136" s="23">
        <v>0</v>
      </c>
      <c r="K136" s="57">
        <v>102845.55</v>
      </c>
      <c r="L136" s="57">
        <v>0</v>
      </c>
      <c r="M136" s="57">
        <v>18149.21</v>
      </c>
      <c r="N136" s="57">
        <v>0</v>
      </c>
      <c r="O136" s="56">
        <v>0</v>
      </c>
      <c r="P136" s="56">
        <v>0</v>
      </c>
    </row>
    <row r="137" spans="1:16" ht="12.75">
      <c r="A137" s="21">
        <v>18</v>
      </c>
      <c r="B137" s="22" t="s">
        <v>29</v>
      </c>
      <c r="C137" s="35" t="s">
        <v>205</v>
      </c>
      <c r="D137" s="47">
        <v>120009</v>
      </c>
      <c r="E137" s="47" t="s">
        <v>206</v>
      </c>
      <c r="F137" s="58">
        <v>45308</v>
      </c>
      <c r="G137" s="56">
        <f t="shared" si="11"/>
        <v>635349.58</v>
      </c>
      <c r="H137" s="23">
        <v>0</v>
      </c>
      <c r="I137" s="23">
        <v>0</v>
      </c>
      <c r="J137" s="23">
        <v>0</v>
      </c>
      <c r="K137" s="57">
        <v>635349.58</v>
      </c>
      <c r="L137" s="57">
        <v>0</v>
      </c>
      <c r="M137" s="57">
        <v>0</v>
      </c>
      <c r="N137" s="57">
        <v>0</v>
      </c>
      <c r="O137" s="56">
        <v>0</v>
      </c>
      <c r="P137" s="56">
        <v>0</v>
      </c>
    </row>
    <row r="138" spans="1:16" ht="25.5">
      <c r="A138" s="21">
        <v>19</v>
      </c>
      <c r="B138" s="22" t="s">
        <v>29</v>
      </c>
      <c r="C138" s="35" t="s">
        <v>207</v>
      </c>
      <c r="D138" s="47">
        <v>136806</v>
      </c>
      <c r="E138" s="52" t="s">
        <v>199</v>
      </c>
      <c r="F138" s="58">
        <v>45308</v>
      </c>
      <c r="G138" s="56">
        <f t="shared" si="11"/>
        <v>0</v>
      </c>
      <c r="H138" s="23">
        <v>-131193.55</v>
      </c>
      <c r="I138" s="23">
        <v>0</v>
      </c>
      <c r="J138" s="23">
        <v>0</v>
      </c>
      <c r="K138" s="57">
        <v>0</v>
      </c>
      <c r="L138" s="57">
        <v>0</v>
      </c>
      <c r="M138" s="57">
        <v>131193.55</v>
      </c>
      <c r="N138" s="57">
        <v>0</v>
      </c>
      <c r="O138" s="56">
        <v>0</v>
      </c>
      <c r="P138" s="56">
        <v>0</v>
      </c>
    </row>
    <row r="139" spans="1:16" ht="26.25" customHeight="1">
      <c r="A139" s="21">
        <v>20</v>
      </c>
      <c r="B139" s="22" t="s">
        <v>29</v>
      </c>
      <c r="C139" s="44" t="s">
        <v>97</v>
      </c>
      <c r="D139" s="47">
        <v>135058</v>
      </c>
      <c r="E139" s="47" t="s">
        <v>131</v>
      </c>
      <c r="F139" s="58">
        <v>45308</v>
      </c>
      <c r="G139" s="56">
        <f t="shared" si="11"/>
        <v>7039531.23</v>
      </c>
      <c r="H139" s="23">
        <v>-8588.85</v>
      </c>
      <c r="I139" s="23">
        <v>0</v>
      </c>
      <c r="J139" s="23">
        <v>0</v>
      </c>
      <c r="K139" s="57">
        <v>7039531.23</v>
      </c>
      <c r="L139" s="57">
        <v>0</v>
      </c>
      <c r="M139" s="57">
        <v>8588.85</v>
      </c>
      <c r="N139" s="57">
        <v>0</v>
      </c>
      <c r="O139" s="56">
        <v>0</v>
      </c>
      <c r="P139" s="56">
        <v>0</v>
      </c>
    </row>
    <row r="140" spans="1:16" ht="12.75">
      <c r="A140" s="21">
        <v>21</v>
      </c>
      <c r="B140" s="22" t="s">
        <v>29</v>
      </c>
      <c r="C140" s="87" t="s">
        <v>225</v>
      </c>
      <c r="D140" s="47">
        <v>116964</v>
      </c>
      <c r="E140" s="47" t="s">
        <v>226</v>
      </c>
      <c r="F140" s="58">
        <v>45308</v>
      </c>
      <c r="G140" s="56">
        <f t="shared" si="11"/>
        <v>0</v>
      </c>
      <c r="H140" s="23">
        <v>-461.9</v>
      </c>
      <c r="I140" s="23">
        <v>0</v>
      </c>
      <c r="J140" s="23">
        <v>0</v>
      </c>
      <c r="K140" s="57">
        <v>0</v>
      </c>
      <c r="L140" s="57">
        <v>0</v>
      </c>
      <c r="M140" s="57">
        <v>461.9</v>
      </c>
      <c r="N140" s="57">
        <v>0</v>
      </c>
      <c r="O140" s="56">
        <v>0</v>
      </c>
      <c r="P140" s="56">
        <v>0</v>
      </c>
    </row>
    <row r="141" spans="1:16" ht="25.5">
      <c r="A141" s="21">
        <v>22</v>
      </c>
      <c r="B141" s="22" t="s">
        <v>29</v>
      </c>
      <c r="C141" s="87" t="s">
        <v>237</v>
      </c>
      <c r="D141" s="47">
        <v>133327</v>
      </c>
      <c r="E141" s="47" t="s">
        <v>238</v>
      </c>
      <c r="F141" s="58">
        <v>45308</v>
      </c>
      <c r="G141" s="56">
        <f t="shared" si="11"/>
        <v>0</v>
      </c>
      <c r="H141" s="23">
        <v>-60647.12</v>
      </c>
      <c r="I141" s="23">
        <v>0</v>
      </c>
      <c r="J141" s="23">
        <v>0</v>
      </c>
      <c r="K141" s="57">
        <v>0</v>
      </c>
      <c r="L141" s="57">
        <v>0</v>
      </c>
      <c r="M141" s="57">
        <v>60647.12</v>
      </c>
      <c r="N141" s="57">
        <v>0</v>
      </c>
      <c r="O141" s="56">
        <v>0</v>
      </c>
      <c r="P141" s="56">
        <v>0</v>
      </c>
    </row>
    <row r="142" spans="1:16" ht="25.5">
      <c r="A142" s="21">
        <v>23</v>
      </c>
      <c r="B142" s="22" t="s">
        <v>29</v>
      </c>
      <c r="C142" s="76" t="s">
        <v>243</v>
      </c>
      <c r="D142" s="47">
        <v>152807</v>
      </c>
      <c r="E142" s="47" t="s">
        <v>74</v>
      </c>
      <c r="F142" s="58">
        <v>45308</v>
      </c>
      <c r="G142" s="56">
        <f t="shared" si="11"/>
        <v>47433.4</v>
      </c>
      <c r="H142" s="23">
        <v>0</v>
      </c>
      <c r="I142" s="23">
        <v>0</v>
      </c>
      <c r="J142" s="23">
        <v>0</v>
      </c>
      <c r="K142" s="57">
        <v>47433.4</v>
      </c>
      <c r="L142" s="57">
        <v>0</v>
      </c>
      <c r="M142" s="57">
        <v>0</v>
      </c>
      <c r="N142" s="57">
        <v>0</v>
      </c>
      <c r="O142" s="56">
        <v>0</v>
      </c>
      <c r="P142" s="56">
        <v>0</v>
      </c>
    </row>
    <row r="143" spans="1:16" ht="25.5">
      <c r="A143" s="21">
        <v>24</v>
      </c>
      <c r="B143" s="22" t="s">
        <v>29</v>
      </c>
      <c r="C143" s="76" t="s">
        <v>128</v>
      </c>
      <c r="D143" s="47">
        <v>119428</v>
      </c>
      <c r="E143" s="21" t="s">
        <v>143</v>
      </c>
      <c r="F143" s="58">
        <v>45308</v>
      </c>
      <c r="G143" s="56">
        <f t="shared" si="11"/>
        <v>1031135.71</v>
      </c>
      <c r="H143" s="23">
        <v>0</v>
      </c>
      <c r="I143" s="23">
        <v>0</v>
      </c>
      <c r="J143" s="23">
        <v>0</v>
      </c>
      <c r="K143" s="23">
        <v>1031135.71</v>
      </c>
      <c r="L143" s="23">
        <v>0</v>
      </c>
      <c r="M143" s="23">
        <v>0</v>
      </c>
      <c r="N143" s="23">
        <v>0</v>
      </c>
      <c r="O143" s="24">
        <v>0</v>
      </c>
      <c r="P143" s="24">
        <v>0</v>
      </c>
    </row>
    <row r="144" spans="1:16" ht="12.75">
      <c r="A144" s="21">
        <v>25</v>
      </c>
      <c r="B144" s="22" t="s">
        <v>29</v>
      </c>
      <c r="C144" s="29" t="s">
        <v>251</v>
      </c>
      <c r="D144" s="47">
        <v>120009</v>
      </c>
      <c r="E144" s="21" t="s">
        <v>252</v>
      </c>
      <c r="F144" s="58">
        <v>45308</v>
      </c>
      <c r="G144" s="56">
        <f t="shared" si="11"/>
        <v>81088.64000000001</v>
      </c>
      <c r="H144" s="23">
        <v>0</v>
      </c>
      <c r="I144" s="23">
        <v>0</v>
      </c>
      <c r="J144" s="23">
        <v>0</v>
      </c>
      <c r="K144" s="23">
        <v>68925.35</v>
      </c>
      <c r="L144" s="23">
        <v>0</v>
      </c>
      <c r="M144" s="23">
        <v>12163.29</v>
      </c>
      <c r="N144" s="23">
        <v>0</v>
      </c>
      <c r="O144" s="24">
        <v>0</v>
      </c>
      <c r="P144" s="24">
        <v>0</v>
      </c>
    </row>
    <row r="145" spans="1:16" ht="12.75">
      <c r="A145" s="21">
        <v>26</v>
      </c>
      <c r="B145" s="22" t="s">
        <v>29</v>
      </c>
      <c r="C145" s="87" t="s">
        <v>256</v>
      </c>
      <c r="D145" s="47">
        <v>137515</v>
      </c>
      <c r="E145" s="47" t="s">
        <v>131</v>
      </c>
      <c r="F145" s="58">
        <v>45308</v>
      </c>
      <c r="G145" s="56">
        <f t="shared" si="11"/>
        <v>0</v>
      </c>
      <c r="H145" s="23">
        <v>-28527.65</v>
      </c>
      <c r="I145" s="23">
        <v>0</v>
      </c>
      <c r="J145" s="23">
        <v>0</v>
      </c>
      <c r="K145" s="23">
        <v>0</v>
      </c>
      <c r="L145" s="23">
        <v>0</v>
      </c>
      <c r="M145" s="23">
        <v>28527.65</v>
      </c>
      <c r="N145" s="23">
        <v>0</v>
      </c>
      <c r="O145" s="24">
        <v>0</v>
      </c>
      <c r="P145" s="24">
        <v>0</v>
      </c>
    </row>
    <row r="146" spans="1:16" ht="12.75">
      <c r="A146" s="21">
        <v>27</v>
      </c>
      <c r="B146" s="22" t="s">
        <v>29</v>
      </c>
      <c r="C146" s="87" t="s">
        <v>265</v>
      </c>
      <c r="D146" s="47">
        <v>142114</v>
      </c>
      <c r="E146" s="47" t="s">
        <v>238</v>
      </c>
      <c r="F146" s="58">
        <v>45308</v>
      </c>
      <c r="G146" s="56">
        <f t="shared" si="11"/>
        <v>7140</v>
      </c>
      <c r="H146" s="23">
        <v>-31431</v>
      </c>
      <c r="I146" s="23">
        <v>0</v>
      </c>
      <c r="J146" s="23">
        <v>0</v>
      </c>
      <c r="K146" s="23">
        <v>0</v>
      </c>
      <c r="L146" s="23">
        <v>0</v>
      </c>
      <c r="M146" s="23">
        <f>31431+7140</f>
        <v>38571</v>
      </c>
      <c r="N146" s="23">
        <v>0</v>
      </c>
      <c r="O146" s="24">
        <v>0</v>
      </c>
      <c r="P146" s="24">
        <v>0</v>
      </c>
    </row>
    <row r="147" spans="1:16" ht="25.5">
      <c r="A147" s="21">
        <v>28</v>
      </c>
      <c r="B147" s="22" t="s">
        <v>29</v>
      </c>
      <c r="C147" s="76" t="s">
        <v>128</v>
      </c>
      <c r="D147" s="47">
        <v>119428</v>
      </c>
      <c r="E147" s="21" t="s">
        <v>135</v>
      </c>
      <c r="F147" s="58">
        <v>45308</v>
      </c>
      <c r="G147" s="56">
        <f>H147+I147+J147+K147+L147+M147+N147+O147+P147</f>
        <v>76655.4</v>
      </c>
      <c r="H147" s="23">
        <v>0</v>
      </c>
      <c r="I147" s="23">
        <v>0</v>
      </c>
      <c r="J147" s="23">
        <v>0</v>
      </c>
      <c r="K147" s="23">
        <v>76655.4</v>
      </c>
      <c r="L147" s="23">
        <v>0</v>
      </c>
      <c r="M147" s="23">
        <v>0</v>
      </c>
      <c r="N147" s="23">
        <v>0</v>
      </c>
      <c r="O147" s="24">
        <v>0</v>
      </c>
      <c r="P147" s="24">
        <v>0</v>
      </c>
    </row>
    <row r="148" spans="1:16" ht="25.5">
      <c r="A148" s="21">
        <v>29</v>
      </c>
      <c r="B148" s="22" t="s">
        <v>29</v>
      </c>
      <c r="C148" s="76" t="s">
        <v>243</v>
      </c>
      <c r="D148" s="47">
        <v>135052</v>
      </c>
      <c r="E148" s="47" t="s">
        <v>87</v>
      </c>
      <c r="F148" s="58">
        <v>45308</v>
      </c>
      <c r="G148" s="56">
        <f>H148+I148+J148+K148+L148+M148+N148+O148+P148</f>
        <v>33645.55</v>
      </c>
      <c r="H148" s="23">
        <v>0</v>
      </c>
      <c r="I148" s="23">
        <v>0</v>
      </c>
      <c r="J148" s="23">
        <v>0</v>
      </c>
      <c r="K148" s="57">
        <v>33645.55</v>
      </c>
      <c r="L148" s="57">
        <v>0</v>
      </c>
      <c r="M148" s="57">
        <v>0</v>
      </c>
      <c r="N148" s="57">
        <v>0</v>
      </c>
      <c r="O148" s="56">
        <v>0</v>
      </c>
      <c r="P148" s="56">
        <v>0</v>
      </c>
    </row>
    <row r="149" spans="1:16" ht="25.5">
      <c r="A149" s="21">
        <v>30</v>
      </c>
      <c r="B149" s="22" t="s">
        <v>29</v>
      </c>
      <c r="C149" s="76" t="s">
        <v>128</v>
      </c>
      <c r="D149" s="47">
        <v>155835</v>
      </c>
      <c r="E149" s="21" t="s">
        <v>89</v>
      </c>
      <c r="F149" s="58">
        <v>45308</v>
      </c>
      <c r="G149" s="56">
        <f>H149+I149+J149+K149+L149+M149+N149+O149+P149</f>
        <v>363460.03</v>
      </c>
      <c r="H149" s="23">
        <v>0</v>
      </c>
      <c r="I149" s="23">
        <v>0</v>
      </c>
      <c r="J149" s="23">
        <v>0</v>
      </c>
      <c r="K149" s="23">
        <v>363460.03</v>
      </c>
      <c r="L149" s="23">
        <v>0</v>
      </c>
      <c r="M149" s="23">
        <v>0</v>
      </c>
      <c r="N149" s="23">
        <v>0</v>
      </c>
      <c r="O149" s="24">
        <v>0</v>
      </c>
      <c r="P149" s="24">
        <v>0</v>
      </c>
    </row>
    <row r="150" spans="1:16" ht="25.5">
      <c r="A150" s="21">
        <v>31</v>
      </c>
      <c r="B150" s="22" t="s">
        <v>29</v>
      </c>
      <c r="C150" s="88" t="s">
        <v>283</v>
      </c>
      <c r="D150" s="47">
        <v>152067</v>
      </c>
      <c r="E150" s="47" t="s">
        <v>184</v>
      </c>
      <c r="F150" s="58">
        <v>45308</v>
      </c>
      <c r="G150" s="56">
        <f t="shared" si="11"/>
        <v>0</v>
      </c>
      <c r="H150" s="23">
        <v>-153212.4</v>
      </c>
      <c r="I150" s="23">
        <v>0</v>
      </c>
      <c r="J150" s="23">
        <v>0</v>
      </c>
      <c r="K150" s="23">
        <v>0</v>
      </c>
      <c r="L150" s="23">
        <v>0</v>
      </c>
      <c r="M150" s="23">
        <v>153212.4</v>
      </c>
      <c r="N150" s="23">
        <v>0</v>
      </c>
      <c r="O150" s="24">
        <v>0</v>
      </c>
      <c r="P150" s="24">
        <v>0</v>
      </c>
    </row>
    <row r="151" spans="1:16" ht="25.5">
      <c r="A151" s="21">
        <v>32</v>
      </c>
      <c r="B151" s="22" t="s">
        <v>29</v>
      </c>
      <c r="C151" s="76" t="s">
        <v>243</v>
      </c>
      <c r="D151" s="47">
        <v>136806</v>
      </c>
      <c r="E151" s="47" t="s">
        <v>292</v>
      </c>
      <c r="F151" s="58">
        <v>45320</v>
      </c>
      <c r="G151" s="56">
        <f>H151+I151+J151+K151+L151+M151+N151+O151+P151</f>
        <v>28825.2</v>
      </c>
      <c r="H151" s="23">
        <v>0</v>
      </c>
      <c r="I151" s="23">
        <v>0</v>
      </c>
      <c r="J151" s="23">
        <v>0</v>
      </c>
      <c r="K151" s="57">
        <v>28825.2</v>
      </c>
      <c r="L151" s="57">
        <v>0</v>
      </c>
      <c r="M151" s="57">
        <v>0</v>
      </c>
      <c r="N151" s="57">
        <v>0</v>
      </c>
      <c r="O151" s="56">
        <v>0</v>
      </c>
      <c r="P151" s="56">
        <v>0</v>
      </c>
    </row>
    <row r="152" spans="1:16" ht="12.75">
      <c r="A152" s="21">
        <v>33</v>
      </c>
      <c r="B152" s="22" t="s">
        <v>29</v>
      </c>
      <c r="C152" s="87" t="s">
        <v>293</v>
      </c>
      <c r="D152" s="47">
        <v>121808</v>
      </c>
      <c r="E152" s="47" t="s">
        <v>113</v>
      </c>
      <c r="F152" s="58">
        <v>45320</v>
      </c>
      <c r="G152" s="56">
        <f t="shared" si="11"/>
        <v>0</v>
      </c>
      <c r="H152" s="23">
        <v>-28314.95</v>
      </c>
      <c r="I152" s="23">
        <v>0</v>
      </c>
      <c r="J152" s="23">
        <v>0</v>
      </c>
      <c r="K152" s="23">
        <v>0</v>
      </c>
      <c r="L152" s="23">
        <v>0</v>
      </c>
      <c r="M152" s="23">
        <v>28314.95</v>
      </c>
      <c r="N152" s="23">
        <v>0</v>
      </c>
      <c r="O152" s="24">
        <v>0</v>
      </c>
      <c r="P152" s="24">
        <v>0</v>
      </c>
    </row>
    <row r="153" spans="1:16" ht="12.75">
      <c r="A153" s="21">
        <v>34</v>
      </c>
      <c r="B153" s="22" t="s">
        <v>29</v>
      </c>
      <c r="C153" s="33" t="s">
        <v>97</v>
      </c>
      <c r="D153" s="21">
        <v>135058</v>
      </c>
      <c r="E153" s="21" t="s">
        <v>74</v>
      </c>
      <c r="F153" s="58">
        <v>45320</v>
      </c>
      <c r="G153" s="56">
        <f t="shared" si="11"/>
        <v>1606707.77</v>
      </c>
      <c r="H153" s="23">
        <v>0</v>
      </c>
      <c r="I153" s="23">
        <v>0</v>
      </c>
      <c r="J153" s="23">
        <v>0</v>
      </c>
      <c r="K153" s="23">
        <v>1606707.77</v>
      </c>
      <c r="L153" s="23">
        <v>0</v>
      </c>
      <c r="M153" s="23">
        <v>0</v>
      </c>
      <c r="N153" s="23">
        <v>0</v>
      </c>
      <c r="O153" s="24">
        <v>0</v>
      </c>
      <c r="P153" s="24">
        <v>0</v>
      </c>
    </row>
    <row r="154" spans="1:16" ht="25.5">
      <c r="A154" s="21">
        <v>35</v>
      </c>
      <c r="B154" s="22" t="s">
        <v>29</v>
      </c>
      <c r="C154" s="88" t="s">
        <v>294</v>
      </c>
      <c r="D154" s="47">
        <v>135058</v>
      </c>
      <c r="E154" s="47" t="s">
        <v>74</v>
      </c>
      <c r="F154" s="58">
        <v>45320</v>
      </c>
      <c r="G154" s="56">
        <f t="shared" si="11"/>
        <v>0</v>
      </c>
      <c r="H154" s="23">
        <v>-142879.7</v>
      </c>
      <c r="I154" s="23">
        <v>0</v>
      </c>
      <c r="J154" s="23">
        <v>0</v>
      </c>
      <c r="K154" s="23">
        <v>0</v>
      </c>
      <c r="L154" s="23">
        <v>0</v>
      </c>
      <c r="M154" s="23">
        <v>142879.7</v>
      </c>
      <c r="N154" s="23">
        <v>0</v>
      </c>
      <c r="O154" s="24">
        <v>0</v>
      </c>
      <c r="P154" s="24">
        <v>0</v>
      </c>
    </row>
    <row r="155" spans="1:16" ht="12.75">
      <c r="A155" s="21">
        <v>36</v>
      </c>
      <c r="B155" s="22" t="s">
        <v>29</v>
      </c>
      <c r="C155" s="33" t="s">
        <v>97</v>
      </c>
      <c r="D155" s="21">
        <v>135058</v>
      </c>
      <c r="E155" s="21" t="s">
        <v>72</v>
      </c>
      <c r="F155" s="58">
        <v>45320</v>
      </c>
      <c r="G155" s="56">
        <f>H155+I155+J155+K155+L155+M155+N155+O155+P155</f>
        <v>1075591.27</v>
      </c>
      <c r="H155" s="23">
        <v>-76085.55</v>
      </c>
      <c r="I155" s="23">
        <v>0</v>
      </c>
      <c r="J155" s="23">
        <v>0</v>
      </c>
      <c r="K155" s="23">
        <v>1075591.27</v>
      </c>
      <c r="L155" s="23">
        <v>0</v>
      </c>
      <c r="M155" s="23">
        <v>76085.55</v>
      </c>
      <c r="N155" s="23">
        <v>0</v>
      </c>
      <c r="O155" s="24">
        <v>0</v>
      </c>
      <c r="P155" s="24">
        <v>0</v>
      </c>
    </row>
    <row r="156" spans="1:16" ht="12.75">
      <c r="A156" s="21">
        <v>37</v>
      </c>
      <c r="B156" s="22" t="s">
        <v>29</v>
      </c>
      <c r="C156" s="35" t="s">
        <v>192</v>
      </c>
      <c r="D156" s="47">
        <v>150549</v>
      </c>
      <c r="E156" s="47" t="s">
        <v>113</v>
      </c>
      <c r="F156" s="58">
        <v>45308</v>
      </c>
      <c r="G156" s="56">
        <f>H156+I156+J156+K156+L156+M156+N156+O156+P156</f>
        <v>39448.5</v>
      </c>
      <c r="H156" s="24">
        <v>0</v>
      </c>
      <c r="I156" s="24">
        <v>0</v>
      </c>
      <c r="J156" s="23">
        <v>0</v>
      </c>
      <c r="K156" s="23">
        <v>39448.5</v>
      </c>
      <c r="L156" s="23">
        <v>0</v>
      </c>
      <c r="M156" s="23">
        <v>0</v>
      </c>
      <c r="N156" s="23">
        <v>0</v>
      </c>
      <c r="O156" s="23">
        <v>0</v>
      </c>
      <c r="P156" s="24">
        <v>0</v>
      </c>
    </row>
    <row r="157" spans="1:16" ht="12.75" hidden="1">
      <c r="A157" s="21">
        <v>38</v>
      </c>
      <c r="B157" s="22" t="s">
        <v>29</v>
      </c>
      <c r="C157" s="33"/>
      <c r="D157" s="47"/>
      <c r="E157" s="47"/>
      <c r="F157" s="58"/>
      <c r="G157" s="56">
        <f t="shared" si="11"/>
        <v>0</v>
      </c>
      <c r="H157" s="23"/>
      <c r="I157" s="23"/>
      <c r="J157" s="23"/>
      <c r="K157" s="23"/>
      <c r="L157" s="23"/>
      <c r="M157" s="23"/>
      <c r="N157" s="23">
        <v>0</v>
      </c>
      <c r="O157" s="24">
        <v>0</v>
      </c>
      <c r="P157" s="24">
        <v>0</v>
      </c>
    </row>
    <row r="158" spans="1:16" ht="12.75" hidden="1">
      <c r="A158" s="21">
        <v>39</v>
      </c>
      <c r="B158" s="22" t="s">
        <v>29</v>
      </c>
      <c r="C158" s="33"/>
      <c r="D158" s="47"/>
      <c r="E158" s="47"/>
      <c r="F158" s="58"/>
      <c r="G158" s="56">
        <f t="shared" si="11"/>
        <v>0</v>
      </c>
      <c r="H158" s="23"/>
      <c r="I158" s="23"/>
      <c r="J158" s="23"/>
      <c r="K158" s="23"/>
      <c r="L158" s="23"/>
      <c r="M158" s="23"/>
      <c r="N158" s="23">
        <v>0</v>
      </c>
      <c r="O158" s="24">
        <v>0</v>
      </c>
      <c r="P158" s="24">
        <v>0</v>
      </c>
    </row>
    <row r="159" spans="1:16" ht="12.75" hidden="1">
      <c r="A159" s="21">
        <v>40</v>
      </c>
      <c r="B159" s="22" t="s">
        <v>29</v>
      </c>
      <c r="C159" s="33"/>
      <c r="D159" s="47"/>
      <c r="E159" s="47"/>
      <c r="F159" s="58"/>
      <c r="G159" s="56">
        <f t="shared" si="11"/>
        <v>0</v>
      </c>
      <c r="H159" s="23"/>
      <c r="I159" s="23"/>
      <c r="J159" s="23"/>
      <c r="K159" s="23"/>
      <c r="L159" s="23"/>
      <c r="M159" s="23"/>
      <c r="N159" s="23">
        <v>0</v>
      </c>
      <c r="O159" s="24">
        <v>0</v>
      </c>
      <c r="P159" s="24">
        <v>0</v>
      </c>
    </row>
    <row r="160" spans="1:16" ht="12.75" hidden="1">
      <c r="A160" s="21">
        <v>41</v>
      </c>
      <c r="B160" s="22" t="s">
        <v>29</v>
      </c>
      <c r="C160" s="33"/>
      <c r="D160" s="47"/>
      <c r="E160" s="47"/>
      <c r="F160" s="58"/>
      <c r="G160" s="56">
        <f t="shared" si="11"/>
        <v>0</v>
      </c>
      <c r="H160" s="23"/>
      <c r="I160" s="23"/>
      <c r="J160" s="23"/>
      <c r="K160" s="23"/>
      <c r="L160" s="23"/>
      <c r="M160" s="23"/>
      <c r="N160" s="23">
        <v>0</v>
      </c>
      <c r="O160" s="24">
        <v>0</v>
      </c>
      <c r="P160" s="24">
        <v>0</v>
      </c>
    </row>
    <row r="161" spans="1:16" ht="12.75" hidden="1">
      <c r="A161" s="21">
        <v>42</v>
      </c>
      <c r="B161" s="22" t="s">
        <v>29</v>
      </c>
      <c r="C161" s="33"/>
      <c r="D161" s="47"/>
      <c r="E161" s="47"/>
      <c r="F161" s="58"/>
      <c r="G161" s="56">
        <f t="shared" si="11"/>
        <v>0</v>
      </c>
      <c r="H161" s="23"/>
      <c r="I161" s="23"/>
      <c r="J161" s="23"/>
      <c r="K161" s="23"/>
      <c r="L161" s="23"/>
      <c r="M161" s="23"/>
      <c r="N161" s="23">
        <v>0</v>
      </c>
      <c r="O161" s="24">
        <v>0</v>
      </c>
      <c r="P161" s="24">
        <v>0</v>
      </c>
    </row>
    <row r="162" spans="1:16" ht="12.75" hidden="1">
      <c r="A162" s="21">
        <v>43</v>
      </c>
      <c r="B162" s="22" t="s">
        <v>29</v>
      </c>
      <c r="C162" s="35"/>
      <c r="D162" s="47"/>
      <c r="E162" s="47"/>
      <c r="F162" s="58"/>
      <c r="G162" s="56">
        <f>H162+I162+J162+K162+L162+M162+N162+O162+P162</f>
        <v>0</v>
      </c>
      <c r="H162" s="23"/>
      <c r="I162" s="23"/>
      <c r="J162" s="23"/>
      <c r="K162" s="23"/>
      <c r="L162" s="23"/>
      <c r="M162" s="23"/>
      <c r="N162" s="23">
        <v>0</v>
      </c>
      <c r="O162" s="24">
        <v>0</v>
      </c>
      <c r="P162" s="24">
        <v>0</v>
      </c>
    </row>
    <row r="163" spans="1:20" s="68" customFormat="1" ht="12.75">
      <c r="A163" s="115" t="s">
        <v>15</v>
      </c>
      <c r="B163" s="116"/>
      <c r="C163" s="117"/>
      <c r="D163" s="64"/>
      <c r="E163" s="64"/>
      <c r="F163" s="65"/>
      <c r="G163" s="66">
        <f aca="true" t="shared" si="12" ref="G163:P163">SUM(G120:G162)</f>
        <v>15927789.21</v>
      </c>
      <c r="H163" s="66">
        <f t="shared" si="12"/>
        <v>-1310441.5</v>
      </c>
      <c r="I163" s="66">
        <f t="shared" si="12"/>
        <v>0</v>
      </c>
      <c r="J163" s="66">
        <f t="shared" si="12"/>
        <v>0</v>
      </c>
      <c r="K163" s="66">
        <f t="shared" si="12"/>
        <v>15689567.03</v>
      </c>
      <c r="L163" s="66">
        <f t="shared" si="12"/>
        <v>0</v>
      </c>
      <c r="M163" s="66">
        <f t="shared" si="12"/>
        <v>1548663.68</v>
      </c>
      <c r="N163" s="66">
        <f t="shared" si="12"/>
        <v>0</v>
      </c>
      <c r="O163" s="66">
        <f t="shared" si="12"/>
        <v>0</v>
      </c>
      <c r="P163" s="66">
        <f t="shared" si="12"/>
        <v>0</v>
      </c>
      <c r="Q163" s="67"/>
      <c r="T163" s="67"/>
    </row>
    <row r="164" spans="1:16" ht="12.75">
      <c r="A164" s="21">
        <v>1</v>
      </c>
      <c r="B164" s="22" t="s">
        <v>28</v>
      </c>
      <c r="C164" s="35" t="s">
        <v>103</v>
      </c>
      <c r="D164" s="47">
        <v>152610</v>
      </c>
      <c r="E164" s="52" t="s">
        <v>104</v>
      </c>
      <c r="F164" s="58">
        <v>45308</v>
      </c>
      <c r="G164" s="56">
        <f t="shared" si="11"/>
        <v>3195084.69</v>
      </c>
      <c r="H164" s="24">
        <v>0</v>
      </c>
      <c r="I164" s="24">
        <v>0</v>
      </c>
      <c r="J164" s="23">
        <v>0</v>
      </c>
      <c r="K164" s="23">
        <v>0</v>
      </c>
      <c r="L164" s="23">
        <v>3195084.69</v>
      </c>
      <c r="M164" s="23">
        <v>0</v>
      </c>
      <c r="N164" s="23">
        <v>0</v>
      </c>
      <c r="O164" s="23">
        <v>0</v>
      </c>
      <c r="P164" s="23">
        <v>0</v>
      </c>
    </row>
    <row r="165" spans="1:16" ht="12.75">
      <c r="A165" s="21">
        <v>2</v>
      </c>
      <c r="B165" s="22" t="s">
        <v>28</v>
      </c>
      <c r="C165" s="35" t="s">
        <v>186</v>
      </c>
      <c r="D165" s="47">
        <v>146369</v>
      </c>
      <c r="E165" s="52" t="s">
        <v>89</v>
      </c>
      <c r="F165" s="58">
        <v>45308</v>
      </c>
      <c r="G165" s="56">
        <f aca="true" t="shared" si="13" ref="G165:G171">H165+I165+J165+K165+L165+M165+N165+O165+P165</f>
        <v>2426821.65</v>
      </c>
      <c r="H165" s="24">
        <v>0</v>
      </c>
      <c r="I165" s="24">
        <v>0</v>
      </c>
      <c r="J165" s="23">
        <v>0</v>
      </c>
      <c r="K165" s="23">
        <v>0</v>
      </c>
      <c r="L165" s="23">
        <v>2426821.65</v>
      </c>
      <c r="M165" s="23">
        <v>0</v>
      </c>
      <c r="N165" s="23">
        <v>0</v>
      </c>
      <c r="O165" s="23">
        <v>0</v>
      </c>
      <c r="P165" s="23">
        <v>0</v>
      </c>
    </row>
    <row r="166" spans="1:16" ht="12.75">
      <c r="A166" s="21">
        <v>3</v>
      </c>
      <c r="B166" s="22" t="s">
        <v>28</v>
      </c>
      <c r="C166" s="35" t="s">
        <v>213</v>
      </c>
      <c r="D166" s="47">
        <v>138207</v>
      </c>
      <c r="E166" s="52" t="s">
        <v>113</v>
      </c>
      <c r="F166" s="58">
        <v>45308</v>
      </c>
      <c r="G166" s="56">
        <f t="shared" si="13"/>
        <v>18955.85</v>
      </c>
      <c r="H166" s="24">
        <v>0</v>
      </c>
      <c r="I166" s="24">
        <v>0</v>
      </c>
      <c r="J166" s="23">
        <v>0</v>
      </c>
      <c r="K166" s="23">
        <v>0</v>
      </c>
      <c r="L166" s="23">
        <v>18955.85</v>
      </c>
      <c r="M166" s="23">
        <v>0</v>
      </c>
      <c r="N166" s="23">
        <v>0</v>
      </c>
      <c r="O166" s="23">
        <v>0</v>
      </c>
      <c r="P166" s="23">
        <v>0</v>
      </c>
    </row>
    <row r="167" spans="1:16" ht="12.75">
      <c r="A167" s="21">
        <v>4</v>
      </c>
      <c r="B167" s="22" t="s">
        <v>28</v>
      </c>
      <c r="C167" s="35" t="s">
        <v>214</v>
      </c>
      <c r="D167" s="47">
        <v>138207</v>
      </c>
      <c r="E167" s="52" t="s">
        <v>113</v>
      </c>
      <c r="F167" s="58">
        <v>45308</v>
      </c>
      <c r="G167" s="56">
        <f t="shared" si="13"/>
        <v>14696469.16</v>
      </c>
      <c r="H167" s="24">
        <v>0</v>
      </c>
      <c r="I167" s="24">
        <v>0</v>
      </c>
      <c r="J167" s="23">
        <v>0</v>
      </c>
      <c r="K167" s="23">
        <v>0</v>
      </c>
      <c r="L167" s="23">
        <v>14696469.16</v>
      </c>
      <c r="M167" s="23">
        <v>0</v>
      </c>
      <c r="N167" s="23">
        <v>0</v>
      </c>
      <c r="O167" s="23">
        <v>0</v>
      </c>
      <c r="P167" s="23">
        <v>0</v>
      </c>
    </row>
    <row r="168" spans="1:16" ht="12.75">
      <c r="A168" s="21">
        <v>5</v>
      </c>
      <c r="B168" s="22" t="s">
        <v>28</v>
      </c>
      <c r="C168" s="35" t="s">
        <v>214</v>
      </c>
      <c r="D168" s="47">
        <v>138207</v>
      </c>
      <c r="E168" s="52" t="s">
        <v>76</v>
      </c>
      <c r="F168" s="58">
        <v>45320</v>
      </c>
      <c r="G168" s="56">
        <f t="shared" si="13"/>
        <v>8965742.39</v>
      </c>
      <c r="H168" s="24">
        <v>0</v>
      </c>
      <c r="I168" s="24">
        <v>0</v>
      </c>
      <c r="J168" s="23">
        <v>0</v>
      </c>
      <c r="K168" s="23">
        <v>0</v>
      </c>
      <c r="L168" s="23">
        <v>8965742.39</v>
      </c>
      <c r="M168" s="23">
        <v>0</v>
      </c>
      <c r="N168" s="23">
        <v>0</v>
      </c>
      <c r="O168" s="23">
        <v>0</v>
      </c>
      <c r="P168" s="23">
        <v>0</v>
      </c>
    </row>
    <row r="169" spans="1:16" ht="12.75">
      <c r="A169" s="21">
        <v>6</v>
      </c>
      <c r="B169" s="22" t="s">
        <v>28</v>
      </c>
      <c r="C169" s="35" t="s">
        <v>213</v>
      </c>
      <c r="D169" s="47">
        <v>138207</v>
      </c>
      <c r="E169" s="52" t="s">
        <v>76</v>
      </c>
      <c r="F169" s="58">
        <v>45320</v>
      </c>
      <c r="G169" s="56">
        <f t="shared" si="13"/>
        <v>5157.8</v>
      </c>
      <c r="H169" s="24">
        <v>0</v>
      </c>
      <c r="I169" s="24">
        <v>0</v>
      </c>
      <c r="J169" s="23">
        <v>0</v>
      </c>
      <c r="K169" s="23">
        <v>0</v>
      </c>
      <c r="L169" s="23">
        <v>5157.8</v>
      </c>
      <c r="M169" s="23">
        <v>0</v>
      </c>
      <c r="N169" s="23">
        <v>0</v>
      </c>
      <c r="O169" s="23">
        <v>0</v>
      </c>
      <c r="P169" s="23">
        <v>0</v>
      </c>
    </row>
    <row r="170" spans="1:16" ht="12.75">
      <c r="A170" s="21">
        <v>7</v>
      </c>
      <c r="B170" s="22" t="s">
        <v>28</v>
      </c>
      <c r="C170" s="35" t="s">
        <v>186</v>
      </c>
      <c r="D170" s="47">
        <v>130396</v>
      </c>
      <c r="E170" s="52" t="s">
        <v>87</v>
      </c>
      <c r="F170" s="58">
        <v>45320</v>
      </c>
      <c r="G170" s="56">
        <f t="shared" si="13"/>
        <v>37753914.2</v>
      </c>
      <c r="H170" s="24">
        <v>0</v>
      </c>
      <c r="I170" s="24">
        <v>0</v>
      </c>
      <c r="J170" s="23">
        <v>0</v>
      </c>
      <c r="K170" s="23">
        <v>0</v>
      </c>
      <c r="L170" s="23">
        <v>37753914.2</v>
      </c>
      <c r="M170" s="23">
        <v>0</v>
      </c>
      <c r="N170" s="23">
        <v>0</v>
      </c>
      <c r="O170" s="23">
        <v>0</v>
      </c>
      <c r="P170" s="23">
        <v>0</v>
      </c>
    </row>
    <row r="171" spans="1:16" ht="12.75">
      <c r="A171" s="21">
        <v>8</v>
      </c>
      <c r="B171" s="22" t="s">
        <v>28</v>
      </c>
      <c r="C171" s="35" t="s">
        <v>128</v>
      </c>
      <c r="D171" s="47">
        <v>122927</v>
      </c>
      <c r="E171" s="52" t="s">
        <v>91</v>
      </c>
      <c r="F171" s="58">
        <v>45320</v>
      </c>
      <c r="G171" s="56">
        <f t="shared" si="13"/>
        <v>19035648.4</v>
      </c>
      <c r="H171" s="24">
        <v>0</v>
      </c>
      <c r="I171" s="24">
        <v>0</v>
      </c>
      <c r="J171" s="23">
        <v>0</v>
      </c>
      <c r="K171" s="23">
        <v>0</v>
      </c>
      <c r="L171" s="23">
        <v>19035648.4</v>
      </c>
      <c r="M171" s="23">
        <v>0</v>
      </c>
      <c r="N171" s="23">
        <v>0</v>
      </c>
      <c r="O171" s="23">
        <v>0</v>
      </c>
      <c r="P171" s="23">
        <v>0</v>
      </c>
    </row>
    <row r="172" spans="1:16" ht="12.75">
      <c r="A172" s="21">
        <v>7</v>
      </c>
      <c r="B172" s="22" t="s">
        <v>28</v>
      </c>
      <c r="C172" s="35" t="s">
        <v>302</v>
      </c>
      <c r="D172" s="47">
        <v>137307</v>
      </c>
      <c r="E172" s="52" t="s">
        <v>104</v>
      </c>
      <c r="F172" s="58">
        <v>45322</v>
      </c>
      <c r="G172" s="56">
        <f>H172+I172+J172+K172+L172+M172+N172+O172+P172</f>
        <v>40203225.51</v>
      </c>
      <c r="H172" s="24">
        <v>0</v>
      </c>
      <c r="I172" s="24">
        <v>0</v>
      </c>
      <c r="J172" s="23">
        <v>0</v>
      </c>
      <c r="K172" s="23">
        <v>0</v>
      </c>
      <c r="L172" s="23">
        <v>40203225.51</v>
      </c>
      <c r="M172" s="23">
        <v>0</v>
      </c>
      <c r="N172" s="23">
        <v>0</v>
      </c>
      <c r="O172" s="23">
        <v>0</v>
      </c>
      <c r="P172" s="23">
        <v>0</v>
      </c>
    </row>
    <row r="173" spans="1:16" ht="14.25" customHeight="1">
      <c r="A173" s="115" t="s">
        <v>19</v>
      </c>
      <c r="B173" s="116"/>
      <c r="C173" s="117"/>
      <c r="D173" s="48"/>
      <c r="E173" s="47"/>
      <c r="F173" s="58"/>
      <c r="G173" s="28">
        <f>SUM(G164:G171)</f>
        <v>86097794.14000002</v>
      </c>
      <c r="H173" s="28">
        <f aca="true" t="shared" si="14" ref="H173:P173">SUM(H164:H171)</f>
        <v>0</v>
      </c>
      <c r="I173" s="28">
        <f t="shared" si="14"/>
        <v>0</v>
      </c>
      <c r="J173" s="28">
        <f t="shared" si="14"/>
        <v>0</v>
      </c>
      <c r="K173" s="28">
        <f t="shared" si="14"/>
        <v>0</v>
      </c>
      <c r="L173" s="28">
        <f>SUM(L164:L172)</f>
        <v>126301019.65</v>
      </c>
      <c r="M173" s="28">
        <f t="shared" si="14"/>
        <v>0</v>
      </c>
      <c r="N173" s="28">
        <f t="shared" si="14"/>
        <v>0</v>
      </c>
      <c r="O173" s="28">
        <f t="shared" si="14"/>
        <v>0</v>
      </c>
      <c r="P173" s="28">
        <f t="shared" si="14"/>
        <v>0</v>
      </c>
    </row>
    <row r="174" spans="1:16" ht="12" customHeight="1">
      <c r="A174" s="21">
        <v>1</v>
      </c>
      <c r="B174" s="22" t="s">
        <v>38</v>
      </c>
      <c r="C174" s="29" t="s">
        <v>71</v>
      </c>
      <c r="D174" s="48">
        <v>117855</v>
      </c>
      <c r="E174" s="47" t="s">
        <v>72</v>
      </c>
      <c r="F174" s="59">
        <v>45309</v>
      </c>
      <c r="G174" s="56">
        <f t="shared" si="11"/>
        <v>1289275.03</v>
      </c>
      <c r="H174" s="24">
        <v>0</v>
      </c>
      <c r="I174" s="24">
        <v>0</v>
      </c>
      <c r="J174" s="23">
        <v>0</v>
      </c>
      <c r="K174" s="23">
        <v>1095884.72</v>
      </c>
      <c r="L174" s="23">
        <v>0</v>
      </c>
      <c r="M174" s="23">
        <v>193390.31</v>
      </c>
      <c r="N174" s="23">
        <v>0</v>
      </c>
      <c r="O174" s="23">
        <v>0</v>
      </c>
      <c r="P174" s="23">
        <v>0</v>
      </c>
    </row>
    <row r="175" spans="1:16" ht="12" customHeight="1">
      <c r="A175" s="21">
        <v>2</v>
      </c>
      <c r="B175" s="22" t="s">
        <v>38</v>
      </c>
      <c r="C175" s="29" t="s">
        <v>93</v>
      </c>
      <c r="D175" s="48">
        <v>135243</v>
      </c>
      <c r="E175" s="47" t="s">
        <v>78</v>
      </c>
      <c r="F175" s="58">
        <v>45308</v>
      </c>
      <c r="G175" s="56">
        <f t="shared" si="11"/>
        <v>362152.85</v>
      </c>
      <c r="H175" s="24">
        <v>0</v>
      </c>
      <c r="I175" s="24">
        <v>0</v>
      </c>
      <c r="J175" s="23">
        <v>0</v>
      </c>
      <c r="K175" s="23">
        <v>307829.92</v>
      </c>
      <c r="L175" s="23">
        <v>0</v>
      </c>
      <c r="M175" s="23">
        <v>54322.93</v>
      </c>
      <c r="N175" s="23">
        <v>0</v>
      </c>
      <c r="O175" s="23">
        <v>0</v>
      </c>
      <c r="P175" s="23">
        <v>0</v>
      </c>
    </row>
    <row r="176" spans="1:16" ht="12" customHeight="1">
      <c r="A176" s="21">
        <v>3</v>
      </c>
      <c r="B176" s="22" t="s">
        <v>38</v>
      </c>
      <c r="C176" s="29" t="s">
        <v>117</v>
      </c>
      <c r="D176" s="48">
        <v>158285</v>
      </c>
      <c r="E176" s="47" t="s">
        <v>89</v>
      </c>
      <c r="F176" s="58">
        <v>45308</v>
      </c>
      <c r="G176" s="56">
        <f t="shared" si="11"/>
        <v>230900.32</v>
      </c>
      <c r="H176" s="24">
        <v>0</v>
      </c>
      <c r="I176" s="24">
        <v>0</v>
      </c>
      <c r="J176" s="23">
        <v>0</v>
      </c>
      <c r="K176" s="23">
        <v>230900.32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</row>
    <row r="177" spans="1:16" ht="12" customHeight="1">
      <c r="A177" s="21">
        <v>4</v>
      </c>
      <c r="B177" s="22" t="s">
        <v>38</v>
      </c>
      <c r="C177" s="29" t="s">
        <v>164</v>
      </c>
      <c r="D177" s="48">
        <v>130591</v>
      </c>
      <c r="E177" s="47" t="s">
        <v>80</v>
      </c>
      <c r="F177" s="58">
        <v>45313</v>
      </c>
      <c r="G177" s="56">
        <f t="shared" si="11"/>
        <v>1234341.0699999998</v>
      </c>
      <c r="H177" s="24">
        <v>0</v>
      </c>
      <c r="I177" s="24">
        <v>0</v>
      </c>
      <c r="J177" s="23">
        <v>0</v>
      </c>
      <c r="K177" s="23">
        <v>1070601.95</v>
      </c>
      <c r="L177" s="23">
        <v>0</v>
      </c>
      <c r="M177" s="23">
        <v>163739.12</v>
      </c>
      <c r="N177" s="23">
        <v>0</v>
      </c>
      <c r="O177" s="23">
        <v>0</v>
      </c>
      <c r="P177" s="23">
        <v>0</v>
      </c>
    </row>
    <row r="178" spans="1:16" ht="12" customHeight="1">
      <c r="A178" s="21">
        <v>5</v>
      </c>
      <c r="B178" s="22" t="s">
        <v>38</v>
      </c>
      <c r="C178" s="29" t="s">
        <v>191</v>
      </c>
      <c r="D178" s="48">
        <v>158221</v>
      </c>
      <c r="E178" s="47" t="s">
        <v>80</v>
      </c>
      <c r="F178" s="58">
        <v>45308</v>
      </c>
      <c r="G178" s="56">
        <f t="shared" si="11"/>
        <v>389781.6</v>
      </c>
      <c r="H178" s="24">
        <v>0</v>
      </c>
      <c r="I178" s="24">
        <v>0</v>
      </c>
      <c r="J178" s="23">
        <v>0</v>
      </c>
      <c r="K178" s="23">
        <v>331314.36</v>
      </c>
      <c r="L178" s="23">
        <v>0</v>
      </c>
      <c r="M178" s="23">
        <v>58467.24</v>
      </c>
      <c r="N178" s="23">
        <v>0</v>
      </c>
      <c r="O178" s="23">
        <v>0</v>
      </c>
      <c r="P178" s="23">
        <v>0</v>
      </c>
    </row>
    <row r="179" spans="1:16" ht="12" customHeight="1">
      <c r="A179" s="21">
        <v>6</v>
      </c>
      <c r="B179" s="22" t="s">
        <v>38</v>
      </c>
      <c r="C179" s="29" t="s">
        <v>236</v>
      </c>
      <c r="D179" s="48">
        <v>129922</v>
      </c>
      <c r="E179" s="47" t="s">
        <v>99</v>
      </c>
      <c r="F179" s="58">
        <v>45308</v>
      </c>
      <c r="G179" s="56">
        <f t="shared" si="11"/>
        <v>4869394.100000001</v>
      </c>
      <c r="H179" s="24">
        <v>0</v>
      </c>
      <c r="I179" s="24">
        <v>0</v>
      </c>
      <c r="J179" s="23">
        <v>0</v>
      </c>
      <c r="K179" s="23">
        <v>4138984.99</v>
      </c>
      <c r="L179" s="23">
        <v>0</v>
      </c>
      <c r="M179" s="23">
        <v>730409.11</v>
      </c>
      <c r="N179" s="23">
        <v>0</v>
      </c>
      <c r="O179" s="23">
        <v>0</v>
      </c>
      <c r="P179" s="23">
        <v>0</v>
      </c>
    </row>
    <row r="180" spans="1:16" ht="12" customHeight="1">
      <c r="A180" s="21">
        <v>7</v>
      </c>
      <c r="B180" s="22" t="s">
        <v>38</v>
      </c>
      <c r="C180" s="29" t="s">
        <v>217</v>
      </c>
      <c r="D180" s="48">
        <v>135459</v>
      </c>
      <c r="E180" s="47" t="s">
        <v>100</v>
      </c>
      <c r="F180" s="58">
        <v>45308</v>
      </c>
      <c r="G180" s="56">
        <f t="shared" si="11"/>
        <v>11496240</v>
      </c>
      <c r="H180" s="24">
        <v>0</v>
      </c>
      <c r="I180" s="24">
        <v>0</v>
      </c>
      <c r="J180" s="23">
        <v>0</v>
      </c>
      <c r="K180" s="57">
        <v>9771804</v>
      </c>
      <c r="L180" s="57">
        <v>0</v>
      </c>
      <c r="M180" s="57">
        <v>1724436</v>
      </c>
      <c r="N180" s="57">
        <v>0</v>
      </c>
      <c r="O180" s="57">
        <v>0</v>
      </c>
      <c r="P180" s="57">
        <v>0</v>
      </c>
    </row>
    <row r="181" spans="1:16" ht="12" customHeight="1">
      <c r="A181" s="21">
        <v>8</v>
      </c>
      <c r="B181" s="22" t="s">
        <v>38</v>
      </c>
      <c r="C181" s="75" t="s">
        <v>288</v>
      </c>
      <c r="D181" s="48">
        <v>135151</v>
      </c>
      <c r="E181" s="47" t="s">
        <v>72</v>
      </c>
      <c r="F181" s="58">
        <v>45308</v>
      </c>
      <c r="G181" s="56">
        <f t="shared" si="11"/>
        <v>523799.42000000004</v>
      </c>
      <c r="H181" s="24">
        <v>0</v>
      </c>
      <c r="I181" s="24">
        <v>0</v>
      </c>
      <c r="J181" s="23">
        <v>0</v>
      </c>
      <c r="K181" s="23">
        <v>445229.51</v>
      </c>
      <c r="L181" s="23">
        <v>0</v>
      </c>
      <c r="M181" s="23">
        <v>78569.91</v>
      </c>
      <c r="N181" s="23">
        <v>0</v>
      </c>
      <c r="O181" s="23">
        <v>0</v>
      </c>
      <c r="P181" s="23">
        <v>0</v>
      </c>
    </row>
    <row r="182" spans="1:16" ht="12" customHeight="1">
      <c r="A182" s="21">
        <v>9</v>
      </c>
      <c r="B182" s="22" t="s">
        <v>38</v>
      </c>
      <c r="C182" s="75" t="s">
        <v>282</v>
      </c>
      <c r="D182" s="22">
        <v>155893</v>
      </c>
      <c r="E182" s="47" t="s">
        <v>80</v>
      </c>
      <c r="F182" s="58">
        <v>45308</v>
      </c>
      <c r="G182" s="56">
        <f t="shared" si="11"/>
        <v>106189.37</v>
      </c>
      <c r="H182" s="24">
        <v>0</v>
      </c>
      <c r="I182" s="24">
        <v>0</v>
      </c>
      <c r="J182" s="23">
        <v>0</v>
      </c>
      <c r="K182" s="23">
        <v>90260.97</v>
      </c>
      <c r="L182" s="23">
        <v>0</v>
      </c>
      <c r="M182" s="23">
        <v>15928.4</v>
      </c>
      <c r="N182" s="23">
        <v>0</v>
      </c>
      <c r="O182" s="23">
        <v>0</v>
      </c>
      <c r="P182" s="23">
        <v>0</v>
      </c>
    </row>
    <row r="183" spans="1:16" ht="12" customHeight="1">
      <c r="A183" s="21">
        <v>10</v>
      </c>
      <c r="B183" s="22" t="s">
        <v>38</v>
      </c>
      <c r="C183" s="29" t="s">
        <v>217</v>
      </c>
      <c r="D183" s="48">
        <v>135180</v>
      </c>
      <c r="E183" s="47" t="s">
        <v>123</v>
      </c>
      <c r="F183" s="58">
        <v>45320</v>
      </c>
      <c r="G183" s="56">
        <f>H183+I183+J183+K183+L183+M183+N183+O183+P183</f>
        <v>4495642.61</v>
      </c>
      <c r="H183" s="24">
        <v>0</v>
      </c>
      <c r="I183" s="24">
        <v>0</v>
      </c>
      <c r="J183" s="23">
        <v>0</v>
      </c>
      <c r="K183" s="57">
        <v>3821296.22</v>
      </c>
      <c r="L183" s="57">
        <v>0</v>
      </c>
      <c r="M183" s="57">
        <v>674346.39</v>
      </c>
      <c r="N183" s="57">
        <v>0</v>
      </c>
      <c r="O183" s="57">
        <v>0</v>
      </c>
      <c r="P183" s="57">
        <v>0</v>
      </c>
    </row>
    <row r="184" spans="1:16" ht="15" customHeight="1">
      <c r="A184" s="115" t="s">
        <v>6</v>
      </c>
      <c r="B184" s="116"/>
      <c r="C184" s="117"/>
      <c r="D184" s="46"/>
      <c r="E184" s="47"/>
      <c r="F184" s="58" t="s">
        <v>16</v>
      </c>
      <c r="G184" s="25">
        <f aca="true" t="shared" si="15" ref="G184:P184">SUM(G174:G183)</f>
        <v>24997716.37</v>
      </c>
      <c r="H184" s="25">
        <f t="shared" si="15"/>
        <v>0</v>
      </c>
      <c r="I184" s="25">
        <f t="shared" si="15"/>
        <v>0</v>
      </c>
      <c r="J184" s="25">
        <f t="shared" si="15"/>
        <v>0</v>
      </c>
      <c r="K184" s="25">
        <f t="shared" si="15"/>
        <v>21304106.959999997</v>
      </c>
      <c r="L184" s="25">
        <f t="shared" si="15"/>
        <v>0</v>
      </c>
      <c r="M184" s="25">
        <f t="shared" si="15"/>
        <v>3693609.41</v>
      </c>
      <c r="N184" s="25">
        <f t="shared" si="15"/>
        <v>0</v>
      </c>
      <c r="O184" s="25">
        <f t="shared" si="15"/>
        <v>0</v>
      </c>
      <c r="P184" s="25">
        <f t="shared" si="15"/>
        <v>0</v>
      </c>
    </row>
    <row r="185" spans="1:16" ht="12.75">
      <c r="A185" s="21">
        <v>1</v>
      </c>
      <c r="B185" s="22" t="s">
        <v>30</v>
      </c>
      <c r="C185" s="35" t="s">
        <v>122</v>
      </c>
      <c r="D185" s="22">
        <v>123600</v>
      </c>
      <c r="E185" s="47" t="s">
        <v>99</v>
      </c>
      <c r="F185" s="58">
        <v>45308</v>
      </c>
      <c r="G185" s="56">
        <f t="shared" si="11"/>
        <v>18226668.59</v>
      </c>
      <c r="H185" s="24">
        <v>0</v>
      </c>
      <c r="I185" s="24">
        <v>0</v>
      </c>
      <c r="J185" s="23">
        <v>0</v>
      </c>
      <c r="K185" s="23">
        <v>18226668.59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</row>
    <row r="186" spans="1:16" ht="12.75">
      <c r="A186" s="21">
        <v>2</v>
      </c>
      <c r="B186" s="22" t="s">
        <v>30</v>
      </c>
      <c r="C186" s="75" t="s">
        <v>232</v>
      </c>
      <c r="D186" s="22">
        <v>127006</v>
      </c>
      <c r="E186" s="47" t="s">
        <v>233</v>
      </c>
      <c r="F186" s="58">
        <v>45308</v>
      </c>
      <c r="G186" s="56">
        <f>H186+I186+J186+K186+L186+M186+N186+O186+P186</f>
        <v>739723.8699999999</v>
      </c>
      <c r="H186" s="24">
        <v>0</v>
      </c>
      <c r="I186" s="24">
        <v>0</v>
      </c>
      <c r="J186" s="23">
        <v>0</v>
      </c>
      <c r="K186" s="23">
        <v>551755.11</v>
      </c>
      <c r="L186" s="23">
        <v>0</v>
      </c>
      <c r="M186" s="23">
        <v>84386.07</v>
      </c>
      <c r="N186" s="23">
        <v>103582.69</v>
      </c>
      <c r="O186" s="23">
        <v>0</v>
      </c>
      <c r="P186" s="23">
        <v>0</v>
      </c>
    </row>
    <row r="187" spans="1:16" ht="12.75">
      <c r="A187" s="21">
        <v>3</v>
      </c>
      <c r="B187" s="22" t="s">
        <v>30</v>
      </c>
      <c r="C187" s="75" t="s">
        <v>232</v>
      </c>
      <c r="D187" s="22">
        <v>127006</v>
      </c>
      <c r="E187" s="47" t="s">
        <v>235</v>
      </c>
      <c r="F187" s="58">
        <v>45308</v>
      </c>
      <c r="G187" s="56">
        <f>H187+I187+J187+K187+L187+M187+N187+O187+P187</f>
        <v>970780.39</v>
      </c>
      <c r="H187" s="24">
        <v>0</v>
      </c>
      <c r="I187" s="24">
        <v>0</v>
      </c>
      <c r="J187" s="23">
        <v>0</v>
      </c>
      <c r="K187" s="23">
        <v>705267.8</v>
      </c>
      <c r="L187" s="23">
        <v>0</v>
      </c>
      <c r="M187" s="23">
        <v>107864.49</v>
      </c>
      <c r="N187" s="23">
        <v>157648.1</v>
      </c>
      <c r="O187" s="23">
        <v>0</v>
      </c>
      <c r="P187" s="23">
        <v>0</v>
      </c>
    </row>
    <row r="188" spans="1:16" ht="12.75">
      <c r="A188" s="21">
        <v>4</v>
      </c>
      <c r="B188" s="22" t="s">
        <v>30</v>
      </c>
      <c r="C188" s="75" t="s">
        <v>232</v>
      </c>
      <c r="D188" s="22">
        <v>127006</v>
      </c>
      <c r="E188" s="47" t="s">
        <v>261</v>
      </c>
      <c r="F188" s="58">
        <v>45308</v>
      </c>
      <c r="G188" s="56">
        <f>H188+I188+J188+K188+L188+M188+N188+O188+P188</f>
        <v>172236.96000000002</v>
      </c>
      <c r="H188" s="24">
        <v>0</v>
      </c>
      <c r="I188" s="24">
        <v>0</v>
      </c>
      <c r="J188" s="23">
        <v>0</v>
      </c>
      <c r="K188" s="23">
        <v>149389.2</v>
      </c>
      <c r="L188" s="23">
        <v>0</v>
      </c>
      <c r="M188" s="23">
        <v>22847.76</v>
      </c>
      <c r="N188" s="23">
        <v>0</v>
      </c>
      <c r="O188" s="23">
        <v>0</v>
      </c>
      <c r="P188" s="23">
        <v>0</v>
      </c>
    </row>
    <row r="189" spans="1:16" ht="17.25" customHeight="1">
      <c r="A189" s="115" t="s">
        <v>22</v>
      </c>
      <c r="B189" s="116"/>
      <c r="C189" s="117"/>
      <c r="D189" s="46"/>
      <c r="E189" s="46"/>
      <c r="F189" s="58" t="s">
        <v>16</v>
      </c>
      <c r="G189" s="25">
        <f>SUM(G185:G188)</f>
        <v>20109409.810000002</v>
      </c>
      <c r="H189" s="25">
        <f aca="true" t="shared" si="16" ref="H189:P189">SUM(H185:H188)</f>
        <v>0</v>
      </c>
      <c r="I189" s="25">
        <f t="shared" si="16"/>
        <v>0</v>
      </c>
      <c r="J189" s="25">
        <f t="shared" si="16"/>
        <v>0</v>
      </c>
      <c r="K189" s="25">
        <f t="shared" si="16"/>
        <v>19633080.7</v>
      </c>
      <c r="L189" s="25">
        <f t="shared" si="16"/>
        <v>0</v>
      </c>
      <c r="M189" s="25">
        <f t="shared" si="16"/>
        <v>215098.32</v>
      </c>
      <c r="N189" s="25">
        <f t="shared" si="16"/>
        <v>261230.79</v>
      </c>
      <c r="O189" s="25">
        <f t="shared" si="16"/>
        <v>0</v>
      </c>
      <c r="P189" s="25">
        <f t="shared" si="16"/>
        <v>0</v>
      </c>
    </row>
    <row r="190" spans="1:16" ht="12.75">
      <c r="A190" s="21">
        <v>1</v>
      </c>
      <c r="B190" s="22" t="s">
        <v>39</v>
      </c>
      <c r="C190" s="86" t="s">
        <v>82</v>
      </c>
      <c r="D190" s="22">
        <v>142841</v>
      </c>
      <c r="E190" s="47" t="s">
        <v>83</v>
      </c>
      <c r="F190" s="58">
        <v>45309</v>
      </c>
      <c r="G190" s="56">
        <f t="shared" si="11"/>
        <v>33007.76</v>
      </c>
      <c r="H190" s="24">
        <v>-28177.89</v>
      </c>
      <c r="I190" s="24">
        <v>0</v>
      </c>
      <c r="J190" s="23">
        <v>0</v>
      </c>
      <c r="K190" s="23">
        <v>0</v>
      </c>
      <c r="L190" s="23">
        <v>0</v>
      </c>
      <c r="M190" s="23">
        <v>28177.89</v>
      </c>
      <c r="N190" s="23">
        <v>33007.76</v>
      </c>
      <c r="O190" s="23">
        <v>0</v>
      </c>
      <c r="P190" s="23">
        <v>0</v>
      </c>
    </row>
    <row r="191" spans="1:16" ht="12.75">
      <c r="A191" s="21">
        <v>2</v>
      </c>
      <c r="B191" s="22" t="s">
        <v>39</v>
      </c>
      <c r="C191" s="44" t="s">
        <v>130</v>
      </c>
      <c r="D191" s="48">
        <v>140605</v>
      </c>
      <c r="E191" s="47" t="s">
        <v>131</v>
      </c>
      <c r="F191" s="58">
        <v>45308</v>
      </c>
      <c r="G191" s="56">
        <f t="shared" si="11"/>
        <v>2772749.14</v>
      </c>
      <c r="H191" s="24">
        <v>0</v>
      </c>
      <c r="I191" s="24">
        <v>0</v>
      </c>
      <c r="J191" s="23">
        <v>0</v>
      </c>
      <c r="K191" s="23">
        <v>1666897.91</v>
      </c>
      <c r="L191" s="23">
        <v>0</v>
      </c>
      <c r="M191" s="23">
        <v>499023.15</v>
      </c>
      <c r="N191" s="23">
        <v>606828.08</v>
      </c>
      <c r="O191" s="23">
        <v>0</v>
      </c>
      <c r="P191" s="23">
        <v>0</v>
      </c>
    </row>
    <row r="192" spans="1:16" ht="12.75">
      <c r="A192" s="21">
        <v>3</v>
      </c>
      <c r="B192" s="22" t="s">
        <v>39</v>
      </c>
      <c r="C192" s="61" t="s">
        <v>262</v>
      </c>
      <c r="D192" s="48">
        <v>145521</v>
      </c>
      <c r="E192" s="47" t="s">
        <v>80</v>
      </c>
      <c r="F192" s="58">
        <v>45308</v>
      </c>
      <c r="G192" s="56">
        <f>H192+I192+J192+K192+L192+M192+N192+O192+P192</f>
        <v>91375.5</v>
      </c>
      <c r="H192" s="24">
        <v>-93969.48</v>
      </c>
      <c r="I192" s="24">
        <v>0</v>
      </c>
      <c r="J192" s="23">
        <v>0</v>
      </c>
      <c r="K192" s="23">
        <v>0</v>
      </c>
      <c r="L192" s="23">
        <v>0</v>
      </c>
      <c r="M192" s="23">
        <v>93969.48</v>
      </c>
      <c r="N192" s="23">
        <v>91375.5</v>
      </c>
      <c r="O192" s="23">
        <v>0</v>
      </c>
      <c r="P192" s="23">
        <v>0</v>
      </c>
    </row>
    <row r="193" spans="1:20" ht="12.75">
      <c r="A193" s="21">
        <v>4</v>
      </c>
      <c r="B193" s="22" t="s">
        <v>39</v>
      </c>
      <c r="C193" s="87" t="s">
        <v>268</v>
      </c>
      <c r="D193" s="48">
        <v>140617</v>
      </c>
      <c r="E193" s="47" t="s">
        <v>104</v>
      </c>
      <c r="F193" s="58">
        <v>45308</v>
      </c>
      <c r="G193" s="56">
        <f>H193+I193+J193+K193+L193+M193+N193+O193+P193</f>
        <v>718.27</v>
      </c>
      <c r="H193" s="24">
        <v>-567.05</v>
      </c>
      <c r="I193" s="24">
        <v>0</v>
      </c>
      <c r="J193" s="23">
        <v>0</v>
      </c>
      <c r="K193" s="23">
        <v>0</v>
      </c>
      <c r="L193" s="23">
        <v>0</v>
      </c>
      <c r="M193" s="23">
        <v>567.05</v>
      </c>
      <c r="N193" s="23">
        <v>718.27</v>
      </c>
      <c r="O193" s="23">
        <v>0</v>
      </c>
      <c r="P193" s="23">
        <v>0</v>
      </c>
      <c r="T193" s="27"/>
    </row>
    <row r="194" spans="1:16" ht="12.75">
      <c r="A194" s="115" t="s">
        <v>23</v>
      </c>
      <c r="B194" s="116"/>
      <c r="C194" s="117"/>
      <c r="D194" s="46"/>
      <c r="E194" s="48"/>
      <c r="F194" s="58" t="s">
        <v>16</v>
      </c>
      <c r="G194" s="25">
        <f>SUM(G190:G193)</f>
        <v>2897850.67</v>
      </c>
      <c r="H194" s="25">
        <f aca="true" t="shared" si="17" ref="H194:P194">SUM(H190:H193)</f>
        <v>-122714.42</v>
      </c>
      <c r="I194" s="25">
        <f t="shared" si="17"/>
        <v>0</v>
      </c>
      <c r="J194" s="25">
        <f t="shared" si="17"/>
        <v>0</v>
      </c>
      <c r="K194" s="25">
        <f t="shared" si="17"/>
        <v>1666897.91</v>
      </c>
      <c r="L194" s="25">
        <f t="shared" si="17"/>
        <v>0</v>
      </c>
      <c r="M194" s="25">
        <f t="shared" si="17"/>
        <v>621737.5700000001</v>
      </c>
      <c r="N194" s="25">
        <f t="shared" si="17"/>
        <v>731929.61</v>
      </c>
      <c r="O194" s="25">
        <f t="shared" si="17"/>
        <v>0</v>
      </c>
      <c r="P194" s="25">
        <f t="shared" si="17"/>
        <v>0</v>
      </c>
    </row>
    <row r="195" spans="1:16" ht="12.75">
      <c r="A195" s="21">
        <v>1</v>
      </c>
      <c r="B195" s="22" t="s">
        <v>41</v>
      </c>
      <c r="C195" s="44" t="s">
        <v>66</v>
      </c>
      <c r="D195" s="22">
        <v>138566</v>
      </c>
      <c r="E195" s="47"/>
      <c r="F195" s="58">
        <v>45295</v>
      </c>
      <c r="G195" s="56">
        <f>H195+I195+J195+K195+L195+M195+N195+O195+P195</f>
        <v>-44625</v>
      </c>
      <c r="H195" s="24">
        <v>0</v>
      </c>
      <c r="I195" s="24">
        <v>0</v>
      </c>
      <c r="J195" s="23">
        <v>0</v>
      </c>
      <c r="K195" s="23">
        <v>-44625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</row>
    <row r="196" spans="1:16" ht="12.75">
      <c r="A196" s="21">
        <v>2</v>
      </c>
      <c r="B196" s="22" t="s">
        <v>41</v>
      </c>
      <c r="C196" s="44" t="s">
        <v>165</v>
      </c>
      <c r="D196" s="22">
        <v>140195</v>
      </c>
      <c r="E196" s="47" t="s">
        <v>104</v>
      </c>
      <c r="F196" s="58">
        <v>45313</v>
      </c>
      <c r="G196" s="56">
        <f>H196+I196+J196+K196+L196+M196+N196+O196+P196</f>
        <v>292740</v>
      </c>
      <c r="H196" s="24">
        <v>0</v>
      </c>
      <c r="I196" s="24">
        <v>0</v>
      </c>
      <c r="J196" s="23">
        <v>0</v>
      </c>
      <c r="K196" s="23">
        <v>234192</v>
      </c>
      <c r="L196" s="23">
        <v>0</v>
      </c>
      <c r="M196" s="23">
        <v>58548</v>
      </c>
      <c r="N196" s="23">
        <v>0</v>
      </c>
      <c r="O196" s="23">
        <v>0</v>
      </c>
      <c r="P196" s="23">
        <v>0</v>
      </c>
    </row>
    <row r="197" spans="1:16" ht="12.75">
      <c r="A197" s="21">
        <v>3</v>
      </c>
      <c r="B197" s="22" t="s">
        <v>41</v>
      </c>
      <c r="C197" s="44" t="s">
        <v>253</v>
      </c>
      <c r="D197" s="22">
        <v>139478</v>
      </c>
      <c r="E197" s="47" t="s">
        <v>184</v>
      </c>
      <c r="F197" s="58">
        <v>45308</v>
      </c>
      <c r="G197" s="56">
        <f>H197+I197+J197+K197+L197+M197+N197+O197+P197</f>
        <v>103280</v>
      </c>
      <c r="H197" s="24">
        <v>0</v>
      </c>
      <c r="I197" s="24">
        <v>0</v>
      </c>
      <c r="J197" s="23">
        <v>0</v>
      </c>
      <c r="K197" s="56">
        <v>87788</v>
      </c>
      <c r="L197" s="57">
        <v>0</v>
      </c>
      <c r="M197" s="57">
        <v>15492</v>
      </c>
      <c r="N197" s="57">
        <v>0</v>
      </c>
      <c r="O197" s="57">
        <v>0</v>
      </c>
      <c r="P197" s="57">
        <v>0</v>
      </c>
    </row>
    <row r="198" spans="1:16" ht="12.75">
      <c r="A198" s="21">
        <v>4</v>
      </c>
      <c r="B198" s="22" t="s">
        <v>41</v>
      </c>
      <c r="C198" s="44" t="s">
        <v>296</v>
      </c>
      <c r="D198" s="22">
        <v>149328</v>
      </c>
      <c r="E198" s="47" t="s">
        <v>83</v>
      </c>
      <c r="F198" s="58">
        <v>45322</v>
      </c>
      <c r="G198" s="56">
        <f>H198+I198+J198+K198+L198+M198+N198+O198+P198</f>
        <v>6057.6</v>
      </c>
      <c r="H198" s="24">
        <v>0</v>
      </c>
      <c r="I198" s="24">
        <v>0</v>
      </c>
      <c r="J198" s="23">
        <v>0</v>
      </c>
      <c r="K198" s="23">
        <v>6057.6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</row>
    <row r="199" spans="1:16" ht="12.75" customHeight="1">
      <c r="A199" s="115" t="s">
        <v>40</v>
      </c>
      <c r="B199" s="116"/>
      <c r="C199" s="117"/>
      <c r="D199" s="46"/>
      <c r="E199" s="48"/>
      <c r="F199" s="58" t="s">
        <v>16</v>
      </c>
      <c r="G199" s="25">
        <f aca="true" t="shared" si="18" ref="G199:P199">SUM(G195:G198)</f>
        <v>357452.6</v>
      </c>
      <c r="H199" s="25">
        <f t="shared" si="18"/>
        <v>0</v>
      </c>
      <c r="I199" s="25">
        <f t="shared" si="18"/>
        <v>0</v>
      </c>
      <c r="J199" s="25">
        <f t="shared" si="18"/>
        <v>0</v>
      </c>
      <c r="K199" s="25">
        <f t="shared" si="18"/>
        <v>283412.6</v>
      </c>
      <c r="L199" s="25">
        <f t="shared" si="18"/>
        <v>0</v>
      </c>
      <c r="M199" s="25">
        <f t="shared" si="18"/>
        <v>74040</v>
      </c>
      <c r="N199" s="25">
        <f t="shared" si="18"/>
        <v>0</v>
      </c>
      <c r="O199" s="25">
        <f t="shared" si="18"/>
        <v>0</v>
      </c>
      <c r="P199" s="25">
        <f t="shared" si="18"/>
        <v>0</v>
      </c>
    </row>
    <row r="200" spans="1:20" ht="12.75">
      <c r="A200" s="21">
        <v>1</v>
      </c>
      <c r="B200" s="22" t="s">
        <v>43</v>
      </c>
      <c r="C200" s="44" t="s">
        <v>65</v>
      </c>
      <c r="D200" s="22">
        <v>154263</v>
      </c>
      <c r="E200" s="47"/>
      <c r="F200" s="58">
        <v>45295</v>
      </c>
      <c r="G200" s="56">
        <f aca="true" t="shared" si="19" ref="G200:G242">H200+I200+J200+K200+L200+M200+N200+O200+P200</f>
        <v>-29463</v>
      </c>
      <c r="H200" s="24">
        <v>0</v>
      </c>
      <c r="I200" s="24">
        <v>0</v>
      </c>
      <c r="J200" s="23">
        <v>0</v>
      </c>
      <c r="K200" s="23">
        <v>-29463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T200" s="27"/>
    </row>
    <row r="201" spans="1:20" ht="12.75">
      <c r="A201" s="21">
        <v>2</v>
      </c>
      <c r="B201" s="22" t="s">
        <v>43</v>
      </c>
      <c r="C201" s="44" t="s">
        <v>65</v>
      </c>
      <c r="D201" s="22">
        <v>154263</v>
      </c>
      <c r="E201" s="47"/>
      <c r="F201" s="58">
        <v>45303</v>
      </c>
      <c r="G201" s="56">
        <f t="shared" si="19"/>
        <v>-70497</v>
      </c>
      <c r="H201" s="24">
        <v>0</v>
      </c>
      <c r="I201" s="24">
        <v>0</v>
      </c>
      <c r="J201" s="23">
        <v>0</v>
      </c>
      <c r="K201" s="23">
        <v>-70497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T201" s="27"/>
    </row>
    <row r="202" spans="1:20" ht="12.75">
      <c r="A202" s="21">
        <v>3</v>
      </c>
      <c r="B202" s="22" t="s">
        <v>43</v>
      </c>
      <c r="C202" s="44" t="s">
        <v>102</v>
      </c>
      <c r="D202" s="22">
        <v>143168</v>
      </c>
      <c r="E202" s="47" t="s">
        <v>89</v>
      </c>
      <c r="F202" s="58">
        <v>45308</v>
      </c>
      <c r="G202" s="56">
        <f t="shared" si="19"/>
        <v>490689.76</v>
      </c>
      <c r="H202" s="24">
        <v>0</v>
      </c>
      <c r="I202" s="24">
        <v>0</v>
      </c>
      <c r="J202" s="23">
        <v>0</v>
      </c>
      <c r="K202" s="23">
        <v>490689.76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T202" s="27"/>
    </row>
    <row r="203" spans="1:20" ht="12.75">
      <c r="A203" s="21">
        <v>4</v>
      </c>
      <c r="B203" s="22" t="s">
        <v>43</v>
      </c>
      <c r="C203" s="44" t="s">
        <v>109</v>
      </c>
      <c r="D203" s="22">
        <v>139889</v>
      </c>
      <c r="E203" s="47" t="s">
        <v>89</v>
      </c>
      <c r="F203" s="58">
        <v>45308</v>
      </c>
      <c r="G203" s="56">
        <f t="shared" si="19"/>
        <v>1283150.33</v>
      </c>
      <c r="H203" s="24">
        <v>0</v>
      </c>
      <c r="I203" s="24">
        <v>0</v>
      </c>
      <c r="J203" s="23">
        <v>0</v>
      </c>
      <c r="K203" s="23">
        <v>1283150.33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T203" s="27"/>
    </row>
    <row r="204" spans="1:20" ht="12.75">
      <c r="A204" s="21">
        <v>5</v>
      </c>
      <c r="B204" s="22" t="s">
        <v>43</v>
      </c>
      <c r="C204" s="61" t="s">
        <v>110</v>
      </c>
      <c r="D204" s="48">
        <v>141119</v>
      </c>
      <c r="E204" s="47" t="s">
        <v>111</v>
      </c>
      <c r="F204" s="58">
        <v>45308</v>
      </c>
      <c r="G204" s="56">
        <f t="shared" si="19"/>
        <v>3177.3</v>
      </c>
      <c r="H204" s="24">
        <v>0</v>
      </c>
      <c r="I204" s="24">
        <v>0</v>
      </c>
      <c r="J204" s="23">
        <v>0</v>
      </c>
      <c r="K204" s="23">
        <v>3177.3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T204" s="27"/>
    </row>
    <row r="205" spans="1:20" ht="12.75">
      <c r="A205" s="21">
        <v>6</v>
      </c>
      <c r="B205" s="22" t="s">
        <v>43</v>
      </c>
      <c r="C205" s="61" t="s">
        <v>114</v>
      </c>
      <c r="D205" s="48">
        <v>155327</v>
      </c>
      <c r="E205" s="47" t="s">
        <v>99</v>
      </c>
      <c r="F205" s="58">
        <v>45308</v>
      </c>
      <c r="G205" s="56">
        <f t="shared" si="19"/>
        <v>77350</v>
      </c>
      <c r="H205" s="24">
        <v>0</v>
      </c>
      <c r="I205" s="24">
        <v>0</v>
      </c>
      <c r="J205" s="23">
        <v>0</v>
      </c>
      <c r="K205" s="23">
        <v>77350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T205" s="27"/>
    </row>
    <row r="206" spans="1:20" ht="12.75">
      <c r="A206" s="21">
        <v>7</v>
      </c>
      <c r="B206" s="22" t="s">
        <v>43</v>
      </c>
      <c r="C206" s="61" t="s">
        <v>119</v>
      </c>
      <c r="D206" s="48">
        <v>150547</v>
      </c>
      <c r="E206" s="47" t="s">
        <v>99</v>
      </c>
      <c r="F206" s="58">
        <v>45308</v>
      </c>
      <c r="G206" s="56">
        <f t="shared" si="19"/>
        <v>62836.8</v>
      </c>
      <c r="H206" s="24">
        <v>0</v>
      </c>
      <c r="I206" s="24">
        <v>0</v>
      </c>
      <c r="J206" s="23">
        <v>0</v>
      </c>
      <c r="K206" s="23">
        <v>0</v>
      </c>
      <c r="L206" s="23">
        <v>0</v>
      </c>
      <c r="M206" s="23">
        <v>62836.8</v>
      </c>
      <c r="N206" s="23">
        <v>0</v>
      </c>
      <c r="O206" s="23">
        <v>0</v>
      </c>
      <c r="P206" s="23">
        <v>0</v>
      </c>
      <c r="T206" s="27"/>
    </row>
    <row r="207" spans="1:20" ht="12.75">
      <c r="A207" s="21">
        <v>8</v>
      </c>
      <c r="B207" s="22" t="s">
        <v>43</v>
      </c>
      <c r="C207" s="61" t="s">
        <v>120</v>
      </c>
      <c r="D207" s="48">
        <v>155203</v>
      </c>
      <c r="E207" s="47" t="s">
        <v>99</v>
      </c>
      <c r="F207" s="58">
        <v>45308</v>
      </c>
      <c r="G207" s="56">
        <f t="shared" si="19"/>
        <v>704447.21</v>
      </c>
      <c r="H207" s="24">
        <v>0</v>
      </c>
      <c r="I207" s="24">
        <v>0</v>
      </c>
      <c r="J207" s="23">
        <v>0</v>
      </c>
      <c r="K207" s="23">
        <v>704447.21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T207" s="27"/>
    </row>
    <row r="208" spans="1:20" ht="12.75">
      <c r="A208" s="21">
        <v>9</v>
      </c>
      <c r="B208" s="22" t="s">
        <v>43</v>
      </c>
      <c r="C208" s="61" t="s">
        <v>124</v>
      </c>
      <c r="D208" s="48">
        <v>148147</v>
      </c>
      <c r="E208" s="47" t="s">
        <v>89</v>
      </c>
      <c r="F208" s="58">
        <v>45308</v>
      </c>
      <c r="G208" s="56">
        <f t="shared" si="19"/>
        <v>193589.61</v>
      </c>
      <c r="H208" s="24">
        <v>0</v>
      </c>
      <c r="I208" s="24">
        <v>0</v>
      </c>
      <c r="J208" s="23">
        <v>0</v>
      </c>
      <c r="K208" s="23">
        <v>193589.61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T208" s="27"/>
    </row>
    <row r="209" spans="1:20" ht="12.75">
      <c r="A209" s="21">
        <v>10</v>
      </c>
      <c r="B209" s="22" t="s">
        <v>43</v>
      </c>
      <c r="C209" s="61" t="s">
        <v>139</v>
      </c>
      <c r="D209" s="48">
        <v>154179</v>
      </c>
      <c r="E209" s="47" t="s">
        <v>78</v>
      </c>
      <c r="F209" s="58">
        <v>45310</v>
      </c>
      <c r="G209" s="56">
        <f t="shared" si="19"/>
        <v>28044</v>
      </c>
      <c r="H209" s="24">
        <v>0</v>
      </c>
      <c r="I209" s="24">
        <v>0</v>
      </c>
      <c r="J209" s="23">
        <v>0</v>
      </c>
      <c r="K209" s="23">
        <v>28044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T209" s="27"/>
    </row>
    <row r="210" spans="1:20" ht="12.75">
      <c r="A210" s="21">
        <v>11</v>
      </c>
      <c r="B210" s="22" t="s">
        <v>43</v>
      </c>
      <c r="C210" s="61" t="s">
        <v>140</v>
      </c>
      <c r="D210" s="48">
        <v>154179</v>
      </c>
      <c r="E210" s="47" t="s">
        <v>78</v>
      </c>
      <c r="F210" s="58">
        <v>45310</v>
      </c>
      <c r="G210" s="56">
        <f t="shared" si="19"/>
        <v>38697</v>
      </c>
      <c r="H210" s="24">
        <v>0</v>
      </c>
      <c r="I210" s="24">
        <v>0</v>
      </c>
      <c r="J210" s="23">
        <v>0</v>
      </c>
      <c r="K210" s="24">
        <v>38697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T210" s="27"/>
    </row>
    <row r="211" spans="1:20" ht="12.75">
      <c r="A211" s="21">
        <v>12</v>
      </c>
      <c r="B211" s="22" t="s">
        <v>43</v>
      </c>
      <c r="C211" s="61" t="s">
        <v>163</v>
      </c>
      <c r="D211" s="48">
        <v>149567</v>
      </c>
      <c r="E211" s="47" t="s">
        <v>99</v>
      </c>
      <c r="F211" s="58">
        <v>45313</v>
      </c>
      <c r="G211" s="56">
        <f t="shared" si="19"/>
        <v>6871.06</v>
      </c>
      <c r="H211" s="24">
        <v>0</v>
      </c>
      <c r="I211" s="24">
        <v>0</v>
      </c>
      <c r="J211" s="23">
        <v>0</v>
      </c>
      <c r="K211" s="23">
        <v>6871.06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T211" s="27"/>
    </row>
    <row r="212" spans="1:20" ht="12.75">
      <c r="A212" s="21">
        <v>13</v>
      </c>
      <c r="B212" s="22" t="s">
        <v>43</v>
      </c>
      <c r="C212" s="61" t="s">
        <v>174</v>
      </c>
      <c r="D212" s="48">
        <v>143259</v>
      </c>
      <c r="E212" s="47" t="s">
        <v>78</v>
      </c>
      <c r="F212" s="58">
        <v>45314</v>
      </c>
      <c r="G212" s="56">
        <f t="shared" si="19"/>
        <v>41390.58</v>
      </c>
      <c r="H212" s="24">
        <v>0</v>
      </c>
      <c r="I212" s="24">
        <v>0</v>
      </c>
      <c r="J212" s="23">
        <v>0</v>
      </c>
      <c r="K212" s="23">
        <v>41390.58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T212" s="27"/>
    </row>
    <row r="213" spans="1:20" ht="12.75">
      <c r="A213" s="21">
        <v>14</v>
      </c>
      <c r="B213" s="22" t="s">
        <v>43</v>
      </c>
      <c r="C213" s="61" t="s">
        <v>176</v>
      </c>
      <c r="D213" s="48">
        <v>149654</v>
      </c>
      <c r="E213" s="47" t="s">
        <v>99</v>
      </c>
      <c r="F213" s="58">
        <v>45316</v>
      </c>
      <c r="G213" s="56">
        <f t="shared" si="19"/>
        <v>14280</v>
      </c>
      <c r="H213" s="24">
        <v>0</v>
      </c>
      <c r="I213" s="24">
        <v>0</v>
      </c>
      <c r="J213" s="23">
        <v>0</v>
      </c>
      <c r="K213" s="23">
        <v>14280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T213" s="27"/>
    </row>
    <row r="214" spans="1:20" ht="12.75">
      <c r="A214" s="21">
        <v>15</v>
      </c>
      <c r="B214" s="22" t="s">
        <v>43</v>
      </c>
      <c r="C214" s="61" t="s">
        <v>179</v>
      </c>
      <c r="D214" s="48">
        <v>154593</v>
      </c>
      <c r="E214" s="47" t="s">
        <v>89</v>
      </c>
      <c r="F214" s="58">
        <v>45314</v>
      </c>
      <c r="G214" s="56">
        <f t="shared" si="19"/>
        <v>-554256.5</v>
      </c>
      <c r="H214" s="24">
        <v>0</v>
      </c>
      <c r="I214" s="24">
        <v>0</v>
      </c>
      <c r="J214" s="23">
        <v>0</v>
      </c>
      <c r="K214" s="23">
        <v>-554256.5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T214" s="27"/>
    </row>
    <row r="215" spans="1:16" ht="12.75">
      <c r="A215" s="21">
        <v>16</v>
      </c>
      <c r="B215" s="22" t="s">
        <v>43</v>
      </c>
      <c r="C215" s="61" t="s">
        <v>185</v>
      </c>
      <c r="D215" s="48">
        <v>155327</v>
      </c>
      <c r="E215" s="47" t="s">
        <v>89</v>
      </c>
      <c r="F215" s="58">
        <v>45308</v>
      </c>
      <c r="G215" s="56">
        <f t="shared" si="19"/>
        <v>77350</v>
      </c>
      <c r="H215" s="24">
        <v>0</v>
      </c>
      <c r="I215" s="24">
        <v>0</v>
      </c>
      <c r="J215" s="23">
        <v>0</v>
      </c>
      <c r="K215" s="23">
        <v>77350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</row>
    <row r="216" spans="1:20" ht="12.75">
      <c r="A216" s="21">
        <v>17</v>
      </c>
      <c r="B216" s="22" t="s">
        <v>43</v>
      </c>
      <c r="C216" s="61" t="s">
        <v>189</v>
      </c>
      <c r="D216" s="48">
        <v>143388</v>
      </c>
      <c r="E216" s="47" t="s">
        <v>89</v>
      </c>
      <c r="F216" s="58">
        <v>45308</v>
      </c>
      <c r="G216" s="56">
        <f t="shared" si="19"/>
        <v>27170</v>
      </c>
      <c r="H216" s="24">
        <v>0</v>
      </c>
      <c r="I216" s="24">
        <v>0</v>
      </c>
      <c r="J216" s="23">
        <v>0</v>
      </c>
      <c r="K216" s="23">
        <v>27170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T216" s="27"/>
    </row>
    <row r="217" spans="1:20" ht="12.75">
      <c r="A217" s="21">
        <v>18</v>
      </c>
      <c r="B217" s="22" t="s">
        <v>43</v>
      </c>
      <c r="C217" s="61" t="s">
        <v>190</v>
      </c>
      <c r="D217" s="48">
        <v>130670</v>
      </c>
      <c r="E217" s="47" t="s">
        <v>80</v>
      </c>
      <c r="F217" s="58">
        <v>45308</v>
      </c>
      <c r="G217" s="56">
        <f t="shared" si="19"/>
        <v>40994.97</v>
      </c>
      <c r="H217" s="24">
        <v>0</v>
      </c>
      <c r="I217" s="24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40994.97</v>
      </c>
      <c r="O217" s="23">
        <v>0</v>
      </c>
      <c r="P217" s="23">
        <v>0</v>
      </c>
      <c r="T217" s="27"/>
    </row>
    <row r="218" spans="1:20" ht="12.75">
      <c r="A218" s="21">
        <v>19</v>
      </c>
      <c r="B218" s="22" t="s">
        <v>43</v>
      </c>
      <c r="C218" s="44" t="s">
        <v>197</v>
      </c>
      <c r="D218" s="48">
        <v>135216</v>
      </c>
      <c r="E218" s="47" t="s">
        <v>100</v>
      </c>
      <c r="F218" s="58">
        <v>45308</v>
      </c>
      <c r="G218" s="56">
        <f t="shared" si="19"/>
        <v>3798265.47</v>
      </c>
      <c r="H218" s="24">
        <v>0</v>
      </c>
      <c r="I218" s="24">
        <v>0</v>
      </c>
      <c r="J218" s="23">
        <v>0</v>
      </c>
      <c r="K218" s="23">
        <v>3798265.47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T218" s="27"/>
    </row>
    <row r="219" spans="1:20" ht="12.75">
      <c r="A219" s="21">
        <v>20</v>
      </c>
      <c r="B219" s="22" t="s">
        <v>43</v>
      </c>
      <c r="C219" s="44" t="s">
        <v>197</v>
      </c>
      <c r="D219" s="48">
        <v>130740</v>
      </c>
      <c r="E219" s="47" t="s">
        <v>76</v>
      </c>
      <c r="F219" s="58">
        <v>45308</v>
      </c>
      <c r="G219" s="56">
        <f>H219+I219+J219+K219+L219+M219+N219+O219+P219</f>
        <v>364235.14</v>
      </c>
      <c r="H219" s="24">
        <v>0</v>
      </c>
      <c r="I219" s="24">
        <v>0</v>
      </c>
      <c r="J219" s="23">
        <v>0</v>
      </c>
      <c r="K219" s="23">
        <v>364235.14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T219" s="27"/>
    </row>
    <row r="220" spans="1:20" ht="12.75">
      <c r="A220" s="21">
        <v>21</v>
      </c>
      <c r="B220" s="22" t="s">
        <v>43</v>
      </c>
      <c r="C220" s="44" t="s">
        <v>197</v>
      </c>
      <c r="D220" s="48">
        <v>130740</v>
      </c>
      <c r="E220" s="47" t="s">
        <v>72</v>
      </c>
      <c r="F220" s="58">
        <v>45308</v>
      </c>
      <c r="G220" s="56">
        <f>H220+I220+J220+K220+L220+M220+N220+O220+P220</f>
        <v>980834.1</v>
      </c>
      <c r="H220" s="24">
        <v>0</v>
      </c>
      <c r="I220" s="24">
        <v>0</v>
      </c>
      <c r="J220" s="23">
        <v>0</v>
      </c>
      <c r="K220" s="23">
        <v>980834.1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T220" s="27"/>
    </row>
    <row r="221" spans="1:20" ht="12.75">
      <c r="A221" s="21">
        <v>22</v>
      </c>
      <c r="B221" s="22" t="s">
        <v>43</v>
      </c>
      <c r="C221" s="61" t="s">
        <v>204</v>
      </c>
      <c r="D221" s="48">
        <v>152886</v>
      </c>
      <c r="E221" s="47" t="s">
        <v>80</v>
      </c>
      <c r="F221" s="58">
        <v>45308</v>
      </c>
      <c r="G221" s="56">
        <f t="shared" si="19"/>
        <v>65900</v>
      </c>
      <c r="H221" s="24">
        <v>0</v>
      </c>
      <c r="I221" s="24">
        <v>0</v>
      </c>
      <c r="J221" s="23">
        <v>0</v>
      </c>
      <c r="K221" s="23">
        <v>65900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T221" s="27"/>
    </row>
    <row r="222" spans="1:20" ht="12.75">
      <c r="A222" s="21">
        <v>23</v>
      </c>
      <c r="B222" s="22" t="s">
        <v>43</v>
      </c>
      <c r="C222" s="61" t="s">
        <v>217</v>
      </c>
      <c r="D222" s="48">
        <v>130190</v>
      </c>
      <c r="E222" s="47" t="s">
        <v>78</v>
      </c>
      <c r="F222" s="58">
        <v>45308</v>
      </c>
      <c r="G222" s="56">
        <f t="shared" si="19"/>
        <v>5147915.95</v>
      </c>
      <c r="H222" s="24">
        <v>0</v>
      </c>
      <c r="I222" s="24">
        <v>0</v>
      </c>
      <c r="J222" s="23">
        <v>0</v>
      </c>
      <c r="K222" s="23">
        <v>5147915.95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T222" s="27"/>
    </row>
    <row r="223" spans="1:20" ht="12.75">
      <c r="A223" s="21">
        <v>24</v>
      </c>
      <c r="B223" s="22" t="s">
        <v>43</v>
      </c>
      <c r="C223" s="61" t="s">
        <v>242</v>
      </c>
      <c r="D223" s="48">
        <v>152950</v>
      </c>
      <c r="E223" s="47" t="s">
        <v>89</v>
      </c>
      <c r="F223" s="58">
        <v>45308</v>
      </c>
      <c r="G223" s="56">
        <f t="shared" si="19"/>
        <v>9399.71</v>
      </c>
      <c r="H223" s="24">
        <v>0</v>
      </c>
      <c r="I223" s="24">
        <v>0</v>
      </c>
      <c r="J223" s="23">
        <v>0</v>
      </c>
      <c r="K223" s="23">
        <f>6368.71+3031</f>
        <v>9399.71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T223" s="27"/>
    </row>
    <row r="224" spans="1:20" ht="12.75">
      <c r="A224" s="21">
        <v>25</v>
      </c>
      <c r="B224" s="22" t="s">
        <v>43</v>
      </c>
      <c r="C224" s="61" t="s">
        <v>249</v>
      </c>
      <c r="D224" s="48">
        <v>141992</v>
      </c>
      <c r="E224" s="47" t="s">
        <v>89</v>
      </c>
      <c r="F224" s="58">
        <v>45308</v>
      </c>
      <c r="G224" s="56">
        <f t="shared" si="19"/>
        <v>11800</v>
      </c>
      <c r="H224" s="24">
        <v>0</v>
      </c>
      <c r="I224" s="24">
        <v>0</v>
      </c>
      <c r="J224" s="23">
        <v>0</v>
      </c>
      <c r="K224" s="23">
        <v>11800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T224" s="27"/>
    </row>
    <row r="225" spans="1:20" ht="12.75">
      <c r="A225" s="21">
        <v>26</v>
      </c>
      <c r="B225" s="22" t="s">
        <v>43</v>
      </c>
      <c r="C225" s="61" t="s">
        <v>249</v>
      </c>
      <c r="D225" s="48">
        <v>141992</v>
      </c>
      <c r="E225" s="47" t="s">
        <v>89</v>
      </c>
      <c r="F225" s="58">
        <v>45308</v>
      </c>
      <c r="G225" s="56">
        <f>H225+I225+J225+K225+L225+M225+N225+O225+P225</f>
        <v>18112</v>
      </c>
      <c r="H225" s="24">
        <v>0</v>
      </c>
      <c r="I225" s="24">
        <v>0</v>
      </c>
      <c r="J225" s="23">
        <v>0</v>
      </c>
      <c r="K225" s="23">
        <v>18112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T225" s="27"/>
    </row>
    <row r="226" spans="1:20" ht="12.75">
      <c r="A226" s="21">
        <v>27</v>
      </c>
      <c r="B226" s="22" t="s">
        <v>43</v>
      </c>
      <c r="C226" s="61" t="s">
        <v>250</v>
      </c>
      <c r="D226" s="48">
        <v>139888</v>
      </c>
      <c r="E226" s="47" t="s">
        <v>78</v>
      </c>
      <c r="F226" s="58">
        <v>45308</v>
      </c>
      <c r="G226" s="56">
        <f t="shared" si="19"/>
        <v>2937398.61</v>
      </c>
      <c r="H226" s="24">
        <v>0</v>
      </c>
      <c r="I226" s="24">
        <v>0</v>
      </c>
      <c r="J226" s="23">
        <v>0</v>
      </c>
      <c r="K226" s="23">
        <v>2937398.61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T226" s="27"/>
    </row>
    <row r="227" spans="1:20" ht="12.75">
      <c r="A227" s="21">
        <v>28</v>
      </c>
      <c r="B227" s="22" t="s">
        <v>43</v>
      </c>
      <c r="C227" s="44" t="s">
        <v>197</v>
      </c>
      <c r="D227" s="48">
        <v>135216</v>
      </c>
      <c r="E227" s="47" t="s">
        <v>83</v>
      </c>
      <c r="F227" s="58">
        <v>45308</v>
      </c>
      <c r="G227" s="56">
        <f t="shared" si="19"/>
        <v>478113.7</v>
      </c>
      <c r="H227" s="24">
        <v>0</v>
      </c>
      <c r="I227" s="24">
        <v>0</v>
      </c>
      <c r="J227" s="23">
        <v>0</v>
      </c>
      <c r="K227" s="23">
        <v>478113.7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T227" s="27"/>
    </row>
    <row r="228" spans="1:20" ht="12.75">
      <c r="A228" s="21">
        <v>29</v>
      </c>
      <c r="B228" s="22" t="s">
        <v>43</v>
      </c>
      <c r="C228" s="61" t="s">
        <v>269</v>
      </c>
      <c r="D228" s="48">
        <v>138649</v>
      </c>
      <c r="E228" s="47" t="s">
        <v>99</v>
      </c>
      <c r="F228" s="58">
        <v>45308</v>
      </c>
      <c r="G228" s="56">
        <f>H228+I228+J228+K228+L228+M228+N228+O228+P228</f>
        <v>1197502.09</v>
      </c>
      <c r="H228" s="24">
        <v>0</v>
      </c>
      <c r="I228" s="24">
        <v>0</v>
      </c>
      <c r="J228" s="23">
        <v>0</v>
      </c>
      <c r="K228" s="23">
        <v>1197502.09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T228" s="27"/>
    </row>
    <row r="229" spans="1:20" ht="12.75">
      <c r="A229" s="21">
        <v>30</v>
      </c>
      <c r="B229" s="22" t="s">
        <v>43</v>
      </c>
      <c r="C229" s="61" t="s">
        <v>174</v>
      </c>
      <c r="D229" s="48">
        <v>140457</v>
      </c>
      <c r="E229" s="47" t="s">
        <v>184</v>
      </c>
      <c r="F229" s="58">
        <v>45308</v>
      </c>
      <c r="G229" s="56">
        <f t="shared" si="19"/>
        <v>283182</v>
      </c>
      <c r="H229" s="24">
        <v>0</v>
      </c>
      <c r="I229" s="24">
        <v>0</v>
      </c>
      <c r="J229" s="23">
        <v>0</v>
      </c>
      <c r="K229" s="23">
        <v>283182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T229" s="27"/>
    </row>
    <row r="230" spans="1:20" ht="12.75">
      <c r="A230" s="21">
        <v>31</v>
      </c>
      <c r="B230" s="22" t="s">
        <v>43</v>
      </c>
      <c r="C230" s="61" t="s">
        <v>280</v>
      </c>
      <c r="D230" s="48">
        <v>144376</v>
      </c>
      <c r="E230" s="47" t="s">
        <v>89</v>
      </c>
      <c r="F230" s="58">
        <v>45308</v>
      </c>
      <c r="G230" s="56">
        <f t="shared" si="19"/>
        <v>59468.15</v>
      </c>
      <c r="H230" s="24">
        <v>0</v>
      </c>
      <c r="I230" s="24">
        <v>0</v>
      </c>
      <c r="J230" s="23">
        <v>0</v>
      </c>
      <c r="K230" s="23">
        <v>59468.15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T230" s="27"/>
    </row>
    <row r="231" spans="1:20" ht="12.75">
      <c r="A231" s="21">
        <v>32</v>
      </c>
      <c r="B231" s="22" t="s">
        <v>43</v>
      </c>
      <c r="C231" s="88" t="s">
        <v>284</v>
      </c>
      <c r="D231" s="48">
        <v>140975</v>
      </c>
      <c r="E231" s="47" t="s">
        <v>87</v>
      </c>
      <c r="F231" s="58">
        <v>45308</v>
      </c>
      <c r="G231" s="56">
        <f t="shared" si="19"/>
        <v>20326.63</v>
      </c>
      <c r="H231" s="24">
        <v>0</v>
      </c>
      <c r="I231" s="24">
        <v>0</v>
      </c>
      <c r="J231" s="23">
        <v>0</v>
      </c>
      <c r="K231" s="23">
        <v>20326.63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T231" s="27"/>
    </row>
    <row r="232" spans="1:20" ht="12.75">
      <c r="A232" s="21">
        <v>33</v>
      </c>
      <c r="B232" s="22" t="s">
        <v>43</v>
      </c>
      <c r="C232" s="61" t="s">
        <v>291</v>
      </c>
      <c r="D232" s="48">
        <v>149647</v>
      </c>
      <c r="E232" s="47" t="s">
        <v>99</v>
      </c>
      <c r="F232" s="58">
        <v>45320</v>
      </c>
      <c r="G232" s="56">
        <f t="shared" si="19"/>
        <v>3185700.8</v>
      </c>
      <c r="H232" s="23">
        <v>0</v>
      </c>
      <c r="I232" s="24">
        <v>0</v>
      </c>
      <c r="J232" s="23">
        <v>0</v>
      </c>
      <c r="K232" s="23">
        <v>3185700.8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T232" s="27"/>
    </row>
    <row r="233" spans="1:20" ht="12.75">
      <c r="A233" s="21">
        <v>34</v>
      </c>
      <c r="B233" s="22" t="s">
        <v>43</v>
      </c>
      <c r="C233" s="61" t="s">
        <v>296</v>
      </c>
      <c r="D233" s="48">
        <v>140372</v>
      </c>
      <c r="E233" s="47"/>
      <c r="F233" s="58">
        <v>45321</v>
      </c>
      <c r="G233" s="56">
        <f t="shared" si="19"/>
        <v>-5903938.8</v>
      </c>
      <c r="H233" s="24">
        <v>0</v>
      </c>
      <c r="I233" s="24">
        <v>0</v>
      </c>
      <c r="J233" s="23">
        <v>0</v>
      </c>
      <c r="K233" s="23">
        <v>-5903938.8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T233" s="27"/>
    </row>
    <row r="234" spans="1:20" ht="12.75">
      <c r="A234" s="21">
        <v>35</v>
      </c>
      <c r="B234" s="22" t="s">
        <v>43</v>
      </c>
      <c r="C234" s="61" t="s">
        <v>296</v>
      </c>
      <c r="D234" s="48">
        <v>140373</v>
      </c>
      <c r="E234" s="47"/>
      <c r="F234" s="58">
        <v>45321</v>
      </c>
      <c r="G234" s="56">
        <f aca="true" t="shared" si="20" ref="G234:G240">H234+I234+J234+K234+L234+M234+N234+O234+P234</f>
        <v>-365340.04</v>
      </c>
      <c r="H234" s="24">
        <v>0</v>
      </c>
      <c r="I234" s="24">
        <v>0</v>
      </c>
      <c r="J234" s="23">
        <v>0</v>
      </c>
      <c r="K234" s="23">
        <v>-365340.04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T234" s="27"/>
    </row>
    <row r="235" spans="1:20" ht="12.75">
      <c r="A235" s="21">
        <v>36</v>
      </c>
      <c r="B235" s="22" t="s">
        <v>43</v>
      </c>
      <c r="C235" s="61" t="s">
        <v>296</v>
      </c>
      <c r="D235" s="48">
        <v>140374</v>
      </c>
      <c r="E235" s="47"/>
      <c r="F235" s="58">
        <v>45321</v>
      </c>
      <c r="G235" s="56">
        <f t="shared" si="20"/>
        <v>-3546668.4</v>
      </c>
      <c r="H235" s="24">
        <v>0</v>
      </c>
      <c r="I235" s="24">
        <v>0</v>
      </c>
      <c r="J235" s="23">
        <v>0</v>
      </c>
      <c r="K235" s="23">
        <v>-3546668.4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T235" s="27"/>
    </row>
    <row r="236" spans="1:20" ht="12.75">
      <c r="A236" s="21">
        <v>37</v>
      </c>
      <c r="B236" s="22" t="s">
        <v>43</v>
      </c>
      <c r="C236" s="61" t="s">
        <v>296</v>
      </c>
      <c r="D236" s="48">
        <v>140375</v>
      </c>
      <c r="E236" s="47"/>
      <c r="F236" s="58">
        <v>45321</v>
      </c>
      <c r="G236" s="56">
        <f t="shared" si="20"/>
        <v>-1165289.39</v>
      </c>
      <c r="H236" s="24">
        <v>0</v>
      </c>
      <c r="I236" s="24">
        <v>0</v>
      </c>
      <c r="J236" s="23">
        <v>0</v>
      </c>
      <c r="K236" s="23">
        <v>-1165289.39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T236" s="27"/>
    </row>
    <row r="237" spans="1:20" ht="12.75">
      <c r="A237" s="21">
        <v>38</v>
      </c>
      <c r="B237" s="22" t="s">
        <v>43</v>
      </c>
      <c r="C237" s="61" t="s">
        <v>296</v>
      </c>
      <c r="D237" s="48">
        <v>140376</v>
      </c>
      <c r="E237" s="47"/>
      <c r="F237" s="58">
        <v>45321</v>
      </c>
      <c r="G237" s="56">
        <f t="shared" si="20"/>
        <v>-1444517.89</v>
      </c>
      <c r="H237" s="24">
        <v>0</v>
      </c>
      <c r="I237" s="24">
        <v>0</v>
      </c>
      <c r="J237" s="23">
        <v>0</v>
      </c>
      <c r="K237" s="23">
        <v>-1444517.89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T237" s="27"/>
    </row>
    <row r="238" spans="1:20" ht="12.75">
      <c r="A238" s="21">
        <v>39</v>
      </c>
      <c r="B238" s="22" t="s">
        <v>43</v>
      </c>
      <c r="C238" s="61" t="s">
        <v>296</v>
      </c>
      <c r="D238" s="48">
        <v>140377</v>
      </c>
      <c r="E238" s="47"/>
      <c r="F238" s="58">
        <v>45321</v>
      </c>
      <c r="G238" s="56">
        <f t="shared" si="20"/>
        <v>-196826.28</v>
      </c>
      <c r="H238" s="24">
        <v>0</v>
      </c>
      <c r="I238" s="24">
        <v>0</v>
      </c>
      <c r="J238" s="23">
        <v>0</v>
      </c>
      <c r="K238" s="23">
        <v>-196826.28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T238" s="27"/>
    </row>
    <row r="239" spans="1:20" ht="12.75">
      <c r="A239" s="21">
        <v>40</v>
      </c>
      <c r="B239" s="22" t="s">
        <v>43</v>
      </c>
      <c r="C239" s="61" t="s">
        <v>296</v>
      </c>
      <c r="D239" s="48">
        <v>140378</v>
      </c>
      <c r="E239" s="47"/>
      <c r="F239" s="58">
        <v>45321</v>
      </c>
      <c r="G239" s="56">
        <f t="shared" si="20"/>
        <v>-1415988.25</v>
      </c>
      <c r="H239" s="24">
        <v>0</v>
      </c>
      <c r="I239" s="24">
        <v>0</v>
      </c>
      <c r="J239" s="23">
        <v>0</v>
      </c>
      <c r="K239" s="23">
        <v>-1415988.25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T239" s="27"/>
    </row>
    <row r="240" spans="1:20" ht="12.75">
      <c r="A240" s="21">
        <v>41</v>
      </c>
      <c r="B240" s="22" t="s">
        <v>43</v>
      </c>
      <c r="C240" s="61" t="s">
        <v>296</v>
      </c>
      <c r="D240" s="48">
        <v>140379</v>
      </c>
      <c r="E240" s="47"/>
      <c r="F240" s="58">
        <v>45321</v>
      </c>
      <c r="G240" s="56">
        <f t="shared" si="20"/>
        <v>-2578893.01</v>
      </c>
      <c r="H240" s="24">
        <v>0</v>
      </c>
      <c r="I240" s="24">
        <v>0</v>
      </c>
      <c r="J240" s="23">
        <v>0</v>
      </c>
      <c r="K240" s="23">
        <v>-2578893.01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T240" s="27"/>
    </row>
    <row r="241" spans="1:20" ht="12.75">
      <c r="A241" s="21">
        <v>42</v>
      </c>
      <c r="B241" s="22" t="s">
        <v>43</v>
      </c>
      <c r="C241" s="61" t="s">
        <v>298</v>
      </c>
      <c r="D241" s="48">
        <v>153249</v>
      </c>
      <c r="E241" s="47" t="s">
        <v>89</v>
      </c>
      <c r="F241" s="58">
        <v>45322</v>
      </c>
      <c r="G241" s="56">
        <f t="shared" si="19"/>
        <v>305209.26</v>
      </c>
      <c r="H241" s="24">
        <v>0</v>
      </c>
      <c r="I241" s="24">
        <v>0</v>
      </c>
      <c r="J241" s="23">
        <v>0</v>
      </c>
      <c r="K241" s="23">
        <v>305209.26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T241" s="27"/>
    </row>
    <row r="242" spans="1:20" ht="12.75">
      <c r="A242" s="21">
        <v>43</v>
      </c>
      <c r="B242" s="22" t="s">
        <v>43</v>
      </c>
      <c r="C242" s="61" t="s">
        <v>310</v>
      </c>
      <c r="D242" s="48">
        <v>155497</v>
      </c>
      <c r="E242" s="47" t="s">
        <v>83</v>
      </c>
      <c r="F242" s="58">
        <v>45322</v>
      </c>
      <c r="G242" s="56">
        <f t="shared" si="19"/>
        <v>832938.38</v>
      </c>
      <c r="H242" s="24">
        <v>0</v>
      </c>
      <c r="I242" s="24">
        <v>0</v>
      </c>
      <c r="J242" s="23">
        <v>0</v>
      </c>
      <c r="K242" s="23">
        <v>832938.38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T242" s="27"/>
    </row>
    <row r="243" spans="1:20" ht="12.75" customHeight="1">
      <c r="A243" s="115" t="s">
        <v>44</v>
      </c>
      <c r="B243" s="116"/>
      <c r="C243" s="117"/>
      <c r="D243" s="46"/>
      <c r="E243" s="48"/>
      <c r="G243" s="25">
        <f aca="true" t="shared" si="21" ref="G243:P243">SUM(G200:G242)</f>
        <v>5514662.049999997</v>
      </c>
      <c r="H243" s="25">
        <f t="shared" si="21"/>
        <v>0</v>
      </c>
      <c r="I243" s="25">
        <f t="shared" si="21"/>
        <v>0</v>
      </c>
      <c r="J243" s="25">
        <f t="shared" si="21"/>
        <v>0</v>
      </c>
      <c r="K243" s="25">
        <f t="shared" si="21"/>
        <v>5410830.2799999975</v>
      </c>
      <c r="L243" s="25">
        <f t="shared" si="21"/>
        <v>0</v>
      </c>
      <c r="M243" s="25">
        <f t="shared" si="21"/>
        <v>62836.8</v>
      </c>
      <c r="N243" s="25">
        <f t="shared" si="21"/>
        <v>40994.97</v>
      </c>
      <c r="O243" s="25">
        <f t="shared" si="21"/>
        <v>0</v>
      </c>
      <c r="P243" s="25">
        <f t="shared" si="21"/>
        <v>0</v>
      </c>
      <c r="T243" s="27"/>
    </row>
    <row r="244" spans="1:16" ht="12.75">
      <c r="A244" s="21">
        <v>1</v>
      </c>
      <c r="B244" s="22" t="s">
        <v>47</v>
      </c>
      <c r="C244" s="44" t="s">
        <v>69</v>
      </c>
      <c r="D244" s="22">
        <v>158566</v>
      </c>
      <c r="E244" s="47" t="s">
        <v>70</v>
      </c>
      <c r="F244" s="58">
        <v>45306</v>
      </c>
      <c r="G244" s="56">
        <f aca="true" t="shared" si="22" ref="G244:G253">H244+I244+J244+K244+L244+M244+N244+O244+P244</f>
        <v>-5898782.15</v>
      </c>
      <c r="H244" s="24">
        <v>0</v>
      </c>
      <c r="I244" s="24">
        <v>-5898782.15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</row>
    <row r="245" spans="1:16" ht="12.75">
      <c r="A245" s="21">
        <v>2</v>
      </c>
      <c r="B245" s="22" t="s">
        <v>47</v>
      </c>
      <c r="C245" s="44" t="s">
        <v>79</v>
      </c>
      <c r="D245" s="22">
        <v>160114</v>
      </c>
      <c r="E245" s="47" t="s">
        <v>80</v>
      </c>
      <c r="F245" s="58">
        <v>45309</v>
      </c>
      <c r="G245" s="56">
        <f t="shared" si="22"/>
        <v>241291.83</v>
      </c>
      <c r="H245" s="24">
        <v>0</v>
      </c>
      <c r="I245" s="24">
        <v>0</v>
      </c>
      <c r="J245" s="23">
        <v>0</v>
      </c>
      <c r="K245" s="23">
        <v>0</v>
      </c>
      <c r="L245" s="23">
        <v>205098.06</v>
      </c>
      <c r="M245" s="23">
        <v>36193.77</v>
      </c>
      <c r="N245" s="23">
        <v>0</v>
      </c>
      <c r="O245" s="23">
        <v>0</v>
      </c>
      <c r="P245" s="23">
        <v>0</v>
      </c>
    </row>
    <row r="246" spans="1:16" ht="12.75">
      <c r="A246" s="21">
        <v>3</v>
      </c>
      <c r="B246" s="22" t="s">
        <v>47</v>
      </c>
      <c r="C246" s="44" t="s">
        <v>88</v>
      </c>
      <c r="D246" s="22">
        <v>160538</v>
      </c>
      <c r="E246" s="47" t="s">
        <v>89</v>
      </c>
      <c r="F246" s="58">
        <v>45309</v>
      </c>
      <c r="G246" s="56">
        <f t="shared" si="22"/>
        <v>188837.55000000002</v>
      </c>
      <c r="H246" s="24">
        <v>0</v>
      </c>
      <c r="I246" s="24">
        <v>0</v>
      </c>
      <c r="J246" s="23">
        <v>0</v>
      </c>
      <c r="K246" s="56">
        <v>0</v>
      </c>
      <c r="L246" s="57">
        <v>160511.92</v>
      </c>
      <c r="M246" s="57">
        <v>28325.63</v>
      </c>
      <c r="N246" s="57">
        <v>0</v>
      </c>
      <c r="O246" s="57">
        <v>0</v>
      </c>
      <c r="P246" s="57">
        <v>0</v>
      </c>
    </row>
    <row r="247" spans="1:16" ht="12.75">
      <c r="A247" s="21">
        <v>4</v>
      </c>
      <c r="B247" s="22" t="s">
        <v>47</v>
      </c>
      <c r="C247" s="44" t="s">
        <v>92</v>
      </c>
      <c r="D247" s="22">
        <v>160016</v>
      </c>
      <c r="E247" s="47" t="s">
        <v>80</v>
      </c>
      <c r="F247" s="58">
        <v>45308</v>
      </c>
      <c r="G247" s="56">
        <f t="shared" si="22"/>
        <v>515578.44</v>
      </c>
      <c r="H247" s="24">
        <v>0</v>
      </c>
      <c r="I247" s="24">
        <v>0</v>
      </c>
      <c r="J247" s="23">
        <v>0</v>
      </c>
      <c r="K247" s="23">
        <v>0</v>
      </c>
      <c r="L247" s="23">
        <v>438241.67</v>
      </c>
      <c r="M247" s="23">
        <v>77336.77</v>
      </c>
      <c r="N247" s="23">
        <v>0</v>
      </c>
      <c r="O247" s="23">
        <v>0</v>
      </c>
      <c r="P247" s="23">
        <v>0</v>
      </c>
    </row>
    <row r="248" spans="1:16" ht="12.75">
      <c r="A248" s="21">
        <v>5</v>
      </c>
      <c r="B248" s="22" t="s">
        <v>47</v>
      </c>
      <c r="C248" s="44" t="s">
        <v>96</v>
      </c>
      <c r="D248" s="22">
        <v>160558</v>
      </c>
      <c r="E248" s="47" t="s">
        <v>80</v>
      </c>
      <c r="F248" s="58">
        <v>45308</v>
      </c>
      <c r="G248" s="56">
        <f t="shared" si="22"/>
        <v>610316.37</v>
      </c>
      <c r="H248" s="24">
        <v>0</v>
      </c>
      <c r="I248" s="24">
        <v>0</v>
      </c>
      <c r="J248" s="23">
        <v>0</v>
      </c>
      <c r="K248" s="23">
        <v>0</v>
      </c>
      <c r="L248" s="23">
        <v>518769.17</v>
      </c>
      <c r="M248" s="23">
        <v>91547.2</v>
      </c>
      <c r="N248" s="23">
        <v>0</v>
      </c>
      <c r="O248" s="23">
        <v>0</v>
      </c>
      <c r="P248" s="23">
        <v>0</v>
      </c>
    </row>
    <row r="249" spans="1:16" ht="12.75">
      <c r="A249" s="21">
        <v>6</v>
      </c>
      <c r="B249" s="22" t="s">
        <v>47</v>
      </c>
      <c r="C249" s="44" t="s">
        <v>105</v>
      </c>
      <c r="D249" s="22">
        <v>160075</v>
      </c>
      <c r="E249" s="47" t="s">
        <v>80</v>
      </c>
      <c r="F249" s="58">
        <v>45308</v>
      </c>
      <c r="G249" s="56">
        <f t="shared" si="22"/>
        <v>132826.61</v>
      </c>
      <c r="H249" s="24">
        <v>0</v>
      </c>
      <c r="I249" s="24">
        <v>0</v>
      </c>
      <c r="J249" s="23">
        <v>0</v>
      </c>
      <c r="K249" s="23">
        <v>0</v>
      </c>
      <c r="L249" s="23">
        <v>132826.61</v>
      </c>
      <c r="M249" s="23">
        <v>0</v>
      </c>
      <c r="N249" s="23">
        <v>0</v>
      </c>
      <c r="O249" s="23">
        <v>0</v>
      </c>
      <c r="P249" s="23">
        <v>0</v>
      </c>
    </row>
    <row r="250" spans="1:16" ht="12.75">
      <c r="A250" s="21">
        <v>7</v>
      </c>
      <c r="B250" s="22" t="s">
        <v>47</v>
      </c>
      <c r="C250" s="44" t="s">
        <v>107</v>
      </c>
      <c r="D250" s="22">
        <v>159484</v>
      </c>
      <c r="E250" s="47" t="s">
        <v>80</v>
      </c>
      <c r="F250" s="58">
        <v>45308</v>
      </c>
      <c r="G250" s="56">
        <f t="shared" si="22"/>
        <v>189135.53</v>
      </c>
      <c r="H250" s="24">
        <v>0</v>
      </c>
      <c r="I250" s="24">
        <v>0</v>
      </c>
      <c r="J250" s="23">
        <v>0</v>
      </c>
      <c r="K250" s="23">
        <v>0</v>
      </c>
      <c r="L250" s="23">
        <v>189135.53</v>
      </c>
      <c r="M250" s="23">
        <v>0</v>
      </c>
      <c r="N250" s="23">
        <v>0</v>
      </c>
      <c r="O250" s="23">
        <v>0</v>
      </c>
      <c r="P250" s="23">
        <v>0</v>
      </c>
    </row>
    <row r="251" spans="1:16" ht="12.75">
      <c r="A251" s="21">
        <v>8</v>
      </c>
      <c r="B251" s="22" t="s">
        <v>47</v>
      </c>
      <c r="C251" s="44" t="s">
        <v>108</v>
      </c>
      <c r="D251" s="22">
        <v>159726</v>
      </c>
      <c r="E251" s="47" t="s">
        <v>80</v>
      </c>
      <c r="F251" s="58">
        <v>45308</v>
      </c>
      <c r="G251" s="56">
        <f t="shared" si="22"/>
        <v>197100.95</v>
      </c>
      <c r="H251" s="24">
        <v>0</v>
      </c>
      <c r="I251" s="24">
        <v>0</v>
      </c>
      <c r="J251" s="23">
        <v>0</v>
      </c>
      <c r="K251" s="23">
        <v>0</v>
      </c>
      <c r="L251" s="23">
        <v>197100.95</v>
      </c>
      <c r="M251" s="23">
        <v>0</v>
      </c>
      <c r="N251" s="23">
        <v>0</v>
      </c>
      <c r="O251" s="23">
        <v>0</v>
      </c>
      <c r="P251" s="23">
        <v>0</v>
      </c>
    </row>
    <row r="252" spans="1:16" ht="12.75">
      <c r="A252" s="21">
        <v>9</v>
      </c>
      <c r="B252" s="22" t="s">
        <v>47</v>
      </c>
      <c r="C252" s="44" t="s">
        <v>112</v>
      </c>
      <c r="D252" s="22">
        <v>160293</v>
      </c>
      <c r="E252" s="47" t="s">
        <v>80</v>
      </c>
      <c r="F252" s="58">
        <v>45308</v>
      </c>
      <c r="G252" s="56">
        <f t="shared" si="22"/>
        <v>194293</v>
      </c>
      <c r="H252" s="24">
        <v>0</v>
      </c>
      <c r="I252" s="24">
        <v>0</v>
      </c>
      <c r="J252" s="23">
        <v>0</v>
      </c>
      <c r="K252" s="23">
        <v>0</v>
      </c>
      <c r="L252" s="23">
        <v>194293</v>
      </c>
      <c r="M252" s="23">
        <v>0</v>
      </c>
      <c r="N252" s="23">
        <v>0</v>
      </c>
      <c r="O252" s="23">
        <v>0</v>
      </c>
      <c r="P252" s="23">
        <v>0</v>
      </c>
    </row>
    <row r="253" spans="1:16" ht="12.75">
      <c r="A253" s="21">
        <v>10</v>
      </c>
      <c r="B253" s="22" t="s">
        <v>47</v>
      </c>
      <c r="C253" s="44" t="s">
        <v>118</v>
      </c>
      <c r="D253" s="22">
        <v>160832</v>
      </c>
      <c r="E253" s="47" t="s">
        <v>80</v>
      </c>
      <c r="F253" s="58">
        <v>45308</v>
      </c>
      <c r="G253" s="56">
        <f t="shared" si="22"/>
        <v>220008.77</v>
      </c>
      <c r="H253" s="24">
        <v>0</v>
      </c>
      <c r="I253" s="24">
        <v>0</v>
      </c>
      <c r="J253" s="23">
        <v>0</v>
      </c>
      <c r="K253" s="23">
        <v>0</v>
      </c>
      <c r="L253" s="23">
        <v>220008.77</v>
      </c>
      <c r="M253" s="23">
        <v>0</v>
      </c>
      <c r="N253" s="23">
        <v>0</v>
      </c>
      <c r="O253" s="23">
        <v>0</v>
      </c>
      <c r="P253" s="23">
        <v>0</v>
      </c>
    </row>
    <row r="254" spans="1:16" ht="12.75">
      <c r="A254" s="21">
        <v>11</v>
      </c>
      <c r="B254" s="22" t="s">
        <v>47</v>
      </c>
      <c r="C254" s="44" t="s">
        <v>133</v>
      </c>
      <c r="D254" s="22">
        <v>160998</v>
      </c>
      <c r="E254" s="47" t="s">
        <v>80</v>
      </c>
      <c r="F254" s="58">
        <v>45310</v>
      </c>
      <c r="G254" s="56">
        <f aca="true" t="shared" si="23" ref="G254:G260">H254+I254+J254+K254+L254+M254+N254+O254+P254</f>
        <v>235006.94</v>
      </c>
      <c r="H254" s="24">
        <v>0</v>
      </c>
      <c r="I254" s="24">
        <v>0</v>
      </c>
      <c r="J254" s="23">
        <v>0</v>
      </c>
      <c r="K254" s="23">
        <v>0</v>
      </c>
      <c r="L254" s="23">
        <v>199755.9</v>
      </c>
      <c r="M254" s="23">
        <v>35251.04</v>
      </c>
      <c r="N254" s="23">
        <v>0</v>
      </c>
      <c r="O254" s="23">
        <v>0</v>
      </c>
      <c r="P254" s="23">
        <v>0</v>
      </c>
    </row>
    <row r="255" spans="1:16" ht="12.75">
      <c r="A255" s="21">
        <v>12</v>
      </c>
      <c r="B255" s="22" t="s">
        <v>47</v>
      </c>
      <c r="C255" s="44" t="s">
        <v>136</v>
      </c>
      <c r="D255" s="22">
        <v>160640</v>
      </c>
      <c r="E255" s="47" t="s">
        <v>80</v>
      </c>
      <c r="F255" s="58">
        <v>45310</v>
      </c>
      <c r="G255" s="56">
        <f t="shared" si="23"/>
        <v>156347.31</v>
      </c>
      <c r="H255" s="24">
        <v>0</v>
      </c>
      <c r="I255" s="24">
        <v>0</v>
      </c>
      <c r="J255" s="23">
        <v>0</v>
      </c>
      <c r="K255" s="23">
        <v>0</v>
      </c>
      <c r="L255" s="23">
        <v>132895.22</v>
      </c>
      <c r="M255" s="23">
        <v>23452.09</v>
      </c>
      <c r="N255" s="23">
        <v>0</v>
      </c>
      <c r="O255" s="23">
        <v>0</v>
      </c>
      <c r="P255" s="23">
        <v>0</v>
      </c>
    </row>
    <row r="256" spans="1:16" ht="12.75">
      <c r="A256" s="21">
        <v>13</v>
      </c>
      <c r="B256" s="22" t="s">
        <v>47</v>
      </c>
      <c r="C256" s="44" t="s">
        <v>142</v>
      </c>
      <c r="D256" s="22">
        <v>160988</v>
      </c>
      <c r="E256" s="47" t="s">
        <v>80</v>
      </c>
      <c r="F256" s="58">
        <v>45310</v>
      </c>
      <c r="G256" s="56">
        <f t="shared" si="23"/>
        <v>257700.58</v>
      </c>
      <c r="H256" s="24">
        <v>0</v>
      </c>
      <c r="I256" s="24">
        <v>0</v>
      </c>
      <c r="J256" s="23">
        <v>0</v>
      </c>
      <c r="K256" s="23">
        <v>0</v>
      </c>
      <c r="L256" s="23">
        <v>219045.49</v>
      </c>
      <c r="M256" s="23">
        <v>38655.09</v>
      </c>
      <c r="N256" s="23">
        <v>0</v>
      </c>
      <c r="O256" s="23">
        <v>0</v>
      </c>
      <c r="P256" s="23">
        <v>0</v>
      </c>
    </row>
    <row r="257" spans="1:16" ht="12.75">
      <c r="A257" s="21">
        <v>14</v>
      </c>
      <c r="B257" s="22" t="s">
        <v>47</v>
      </c>
      <c r="C257" s="44" t="s">
        <v>145</v>
      </c>
      <c r="D257" s="22">
        <v>160627</v>
      </c>
      <c r="E257" s="47" t="s">
        <v>80</v>
      </c>
      <c r="F257" s="58">
        <v>45313</v>
      </c>
      <c r="G257" s="56">
        <f t="shared" si="23"/>
        <v>178839.7</v>
      </c>
      <c r="H257" s="24">
        <v>0</v>
      </c>
      <c r="I257" s="24">
        <v>0</v>
      </c>
      <c r="J257" s="23">
        <v>0</v>
      </c>
      <c r="K257" s="23">
        <v>0</v>
      </c>
      <c r="L257" s="23">
        <v>152013.75</v>
      </c>
      <c r="M257" s="23">
        <v>26825.95</v>
      </c>
      <c r="N257" s="23">
        <v>0</v>
      </c>
      <c r="O257" s="23">
        <v>0</v>
      </c>
      <c r="P257" s="23">
        <v>0</v>
      </c>
    </row>
    <row r="258" spans="1:16" ht="12.75">
      <c r="A258" s="21">
        <v>15</v>
      </c>
      <c r="B258" s="22" t="s">
        <v>47</v>
      </c>
      <c r="C258" s="44" t="s">
        <v>152</v>
      </c>
      <c r="D258" s="22">
        <v>160454</v>
      </c>
      <c r="E258" s="47" t="s">
        <v>89</v>
      </c>
      <c r="F258" s="58">
        <v>45313</v>
      </c>
      <c r="G258" s="56">
        <f t="shared" si="23"/>
        <v>318756.85</v>
      </c>
      <c r="H258" s="24">
        <v>0</v>
      </c>
      <c r="I258" s="24">
        <v>0</v>
      </c>
      <c r="J258" s="23">
        <v>0</v>
      </c>
      <c r="K258" s="23">
        <v>0</v>
      </c>
      <c r="L258" s="23">
        <v>270943.32</v>
      </c>
      <c r="M258" s="23">
        <v>47813.53</v>
      </c>
      <c r="N258" s="23">
        <v>0</v>
      </c>
      <c r="O258" s="23">
        <v>0</v>
      </c>
      <c r="P258" s="23">
        <v>0</v>
      </c>
    </row>
    <row r="259" spans="1:16" ht="12.75">
      <c r="A259" s="21">
        <v>16</v>
      </c>
      <c r="B259" s="22" t="s">
        <v>47</v>
      </c>
      <c r="C259" s="44" t="s">
        <v>153</v>
      </c>
      <c r="D259" s="22">
        <v>161716</v>
      </c>
      <c r="E259" s="47" t="s">
        <v>89</v>
      </c>
      <c r="F259" s="58">
        <v>45313</v>
      </c>
      <c r="G259" s="56">
        <f t="shared" si="23"/>
        <v>81512.56</v>
      </c>
      <c r="H259" s="24">
        <v>0</v>
      </c>
      <c r="I259" s="24">
        <v>0</v>
      </c>
      <c r="J259" s="23">
        <v>0</v>
      </c>
      <c r="K259" s="23">
        <v>0</v>
      </c>
      <c r="L259" s="23">
        <v>69285.68</v>
      </c>
      <c r="M259" s="23">
        <v>12226.88</v>
      </c>
      <c r="N259" s="23">
        <v>0</v>
      </c>
      <c r="O259" s="23">
        <v>0</v>
      </c>
      <c r="P259" s="23">
        <v>0</v>
      </c>
    </row>
    <row r="260" spans="1:16" ht="12.75">
      <c r="A260" s="21">
        <v>17</v>
      </c>
      <c r="B260" s="22" t="s">
        <v>47</v>
      </c>
      <c r="C260" s="44" t="s">
        <v>166</v>
      </c>
      <c r="D260" s="22">
        <v>158536</v>
      </c>
      <c r="E260" s="47" t="s">
        <v>80</v>
      </c>
      <c r="F260" s="58">
        <v>45313</v>
      </c>
      <c r="G260" s="56">
        <f t="shared" si="23"/>
        <v>253800</v>
      </c>
      <c r="H260" s="24">
        <v>0</v>
      </c>
      <c r="I260" s="24">
        <v>0</v>
      </c>
      <c r="J260" s="23">
        <v>0</v>
      </c>
      <c r="K260" s="23">
        <v>0</v>
      </c>
      <c r="L260" s="23">
        <v>215730</v>
      </c>
      <c r="M260" s="23">
        <v>38070</v>
      </c>
      <c r="N260" s="23">
        <v>0</v>
      </c>
      <c r="O260" s="23">
        <v>0</v>
      </c>
      <c r="P260" s="23">
        <v>0</v>
      </c>
    </row>
    <row r="261" spans="1:16" ht="12.75">
      <c r="A261" s="21">
        <v>18</v>
      </c>
      <c r="B261" s="22" t="s">
        <v>47</v>
      </c>
      <c r="C261" s="44" t="s">
        <v>105</v>
      </c>
      <c r="D261" s="22">
        <v>160075</v>
      </c>
      <c r="E261" s="47" t="s">
        <v>89</v>
      </c>
      <c r="F261" s="58">
        <v>45314</v>
      </c>
      <c r="G261" s="56">
        <f>H261+I261+J261+K261+L261+M261+N261+O261+P261</f>
        <v>80439.81</v>
      </c>
      <c r="H261" s="24">
        <v>0</v>
      </c>
      <c r="I261" s="24">
        <v>0</v>
      </c>
      <c r="J261" s="23">
        <v>0</v>
      </c>
      <c r="K261" s="23">
        <v>0</v>
      </c>
      <c r="L261" s="23">
        <v>68373.84</v>
      </c>
      <c r="M261" s="23">
        <v>12065.97</v>
      </c>
      <c r="N261" s="23">
        <v>0</v>
      </c>
      <c r="O261" s="23">
        <v>0</v>
      </c>
      <c r="P261" s="23">
        <v>0</v>
      </c>
    </row>
    <row r="262" spans="1:16" ht="12.75">
      <c r="A262" s="21">
        <v>19</v>
      </c>
      <c r="B262" s="22" t="s">
        <v>47</v>
      </c>
      <c r="C262" s="44" t="s">
        <v>169</v>
      </c>
      <c r="D262" s="22">
        <v>160859</v>
      </c>
      <c r="E262" s="47" t="s">
        <v>80</v>
      </c>
      <c r="F262" s="58">
        <v>45314</v>
      </c>
      <c r="G262" s="56">
        <f>H262+I262+J262+K262+L262+M262+N262+O262+P262</f>
        <v>563674.15</v>
      </c>
      <c r="H262" s="24">
        <v>0</v>
      </c>
      <c r="I262" s="24">
        <v>0</v>
      </c>
      <c r="J262" s="23">
        <v>0</v>
      </c>
      <c r="K262" s="23">
        <v>0</v>
      </c>
      <c r="L262" s="23">
        <v>479123.03</v>
      </c>
      <c r="M262" s="23">
        <v>84551.12</v>
      </c>
      <c r="N262" s="23">
        <v>0</v>
      </c>
      <c r="O262" s="23">
        <v>0</v>
      </c>
      <c r="P262" s="23">
        <v>0</v>
      </c>
    </row>
    <row r="263" spans="1:16" ht="12.75">
      <c r="A263" s="21">
        <v>20</v>
      </c>
      <c r="B263" s="22" t="s">
        <v>47</v>
      </c>
      <c r="C263" s="44" t="s">
        <v>170</v>
      </c>
      <c r="D263" s="22">
        <v>161045</v>
      </c>
      <c r="E263" s="47" t="s">
        <v>89</v>
      </c>
      <c r="F263" s="58">
        <v>45314</v>
      </c>
      <c r="G263" s="56">
        <f>H263+I263+J263+K263+L263+M263+N263+O263+P263</f>
        <v>537727.51</v>
      </c>
      <c r="H263" s="24">
        <v>0</v>
      </c>
      <c r="I263" s="24">
        <v>0</v>
      </c>
      <c r="J263" s="23">
        <v>0</v>
      </c>
      <c r="K263" s="23">
        <v>0</v>
      </c>
      <c r="L263" s="23">
        <v>457068.38</v>
      </c>
      <c r="M263" s="23">
        <v>80659.13</v>
      </c>
      <c r="N263" s="23">
        <v>0</v>
      </c>
      <c r="O263" s="23">
        <v>0</v>
      </c>
      <c r="P263" s="23">
        <v>0</v>
      </c>
    </row>
    <row r="264" spans="1:16" ht="12.75">
      <c r="A264" s="21">
        <v>21</v>
      </c>
      <c r="B264" s="22" t="s">
        <v>47</v>
      </c>
      <c r="C264" s="44" t="s">
        <v>171</v>
      </c>
      <c r="D264" s="22">
        <v>159517</v>
      </c>
      <c r="E264" s="47" t="s">
        <v>78</v>
      </c>
      <c r="F264" s="58">
        <v>45314</v>
      </c>
      <c r="G264" s="56">
        <f>H264+I264+J264+K264+L264+M264+N264+O264+P264</f>
        <v>294037.58</v>
      </c>
      <c r="H264" s="24">
        <v>0</v>
      </c>
      <c r="I264" s="24">
        <v>0</v>
      </c>
      <c r="J264" s="23">
        <v>0</v>
      </c>
      <c r="K264" s="23">
        <v>0</v>
      </c>
      <c r="L264" s="23">
        <v>249931.94</v>
      </c>
      <c r="M264" s="23">
        <v>44105.64</v>
      </c>
      <c r="N264" s="23">
        <v>0</v>
      </c>
      <c r="O264" s="23">
        <v>0</v>
      </c>
      <c r="P264" s="23">
        <v>0</v>
      </c>
    </row>
    <row r="265" spans="1:16" ht="12.75">
      <c r="A265" s="21">
        <v>22</v>
      </c>
      <c r="B265" s="22" t="s">
        <v>47</v>
      </c>
      <c r="C265" s="44" t="s">
        <v>172</v>
      </c>
      <c r="D265" s="22">
        <v>160895</v>
      </c>
      <c r="E265" s="47" t="s">
        <v>80</v>
      </c>
      <c r="F265" s="58">
        <v>45314</v>
      </c>
      <c r="G265" s="56">
        <f>H265+I265+J265+K265+L265+M265+N265+O265+P265</f>
        <v>389536.12</v>
      </c>
      <c r="H265" s="24">
        <v>0</v>
      </c>
      <c r="I265" s="24">
        <v>0</v>
      </c>
      <c r="J265" s="23">
        <v>0</v>
      </c>
      <c r="K265" s="23">
        <v>0</v>
      </c>
      <c r="L265" s="23">
        <v>331105.7</v>
      </c>
      <c r="M265" s="23">
        <v>58430.42</v>
      </c>
      <c r="N265" s="23">
        <v>0</v>
      </c>
      <c r="O265" s="23">
        <v>0</v>
      </c>
      <c r="P265" s="23">
        <v>0</v>
      </c>
    </row>
    <row r="266" spans="1:16" ht="12.75">
      <c r="A266" s="21">
        <v>23</v>
      </c>
      <c r="B266" s="22" t="s">
        <v>47</v>
      </c>
      <c r="C266" s="44" t="s">
        <v>173</v>
      </c>
      <c r="D266" s="22">
        <v>160636</v>
      </c>
      <c r="E266" s="47" t="s">
        <v>80</v>
      </c>
      <c r="F266" s="58">
        <v>45314</v>
      </c>
      <c r="G266" s="56">
        <f aca="true" t="shared" si="24" ref="G266:G271">H266+I266+J266+K266+L266+M266+N266+O266+P266</f>
        <v>334647.32999999996</v>
      </c>
      <c r="H266" s="24">
        <v>0</v>
      </c>
      <c r="I266" s="24">
        <v>0</v>
      </c>
      <c r="J266" s="23">
        <v>0</v>
      </c>
      <c r="K266" s="23">
        <v>0</v>
      </c>
      <c r="L266" s="23">
        <v>284450.23</v>
      </c>
      <c r="M266" s="23">
        <v>50197.1</v>
      </c>
      <c r="N266" s="23">
        <v>0</v>
      </c>
      <c r="O266" s="23">
        <v>0</v>
      </c>
      <c r="P266" s="23">
        <v>0</v>
      </c>
    </row>
    <row r="267" spans="1:16" ht="12.75">
      <c r="A267" s="21">
        <v>24</v>
      </c>
      <c r="B267" s="22" t="s">
        <v>47</v>
      </c>
      <c r="C267" s="44" t="s">
        <v>69</v>
      </c>
      <c r="D267" s="22">
        <v>158566</v>
      </c>
      <c r="E267" s="47" t="s">
        <v>83</v>
      </c>
      <c r="F267" s="58">
        <v>45316</v>
      </c>
      <c r="G267" s="56">
        <f t="shared" si="24"/>
        <v>23812.08</v>
      </c>
      <c r="H267" s="24">
        <v>0</v>
      </c>
      <c r="I267" s="24">
        <v>0</v>
      </c>
      <c r="J267" s="23">
        <v>0</v>
      </c>
      <c r="K267" s="23">
        <v>0</v>
      </c>
      <c r="L267" s="23">
        <v>20240.27</v>
      </c>
      <c r="M267" s="23">
        <v>3571.81</v>
      </c>
      <c r="N267" s="23">
        <v>0</v>
      </c>
      <c r="O267" s="23">
        <v>0</v>
      </c>
      <c r="P267" s="23">
        <v>0</v>
      </c>
    </row>
    <row r="268" spans="1:16" ht="12.75">
      <c r="A268" s="21">
        <v>25</v>
      </c>
      <c r="B268" s="22" t="s">
        <v>47</v>
      </c>
      <c r="C268" s="44" t="s">
        <v>177</v>
      </c>
      <c r="D268" s="22">
        <v>158487</v>
      </c>
      <c r="E268" s="47"/>
      <c r="F268" s="58">
        <v>45314</v>
      </c>
      <c r="G268" s="56">
        <f t="shared" si="24"/>
        <v>-1851383.58</v>
      </c>
      <c r="H268" s="24">
        <v>0</v>
      </c>
      <c r="I268" s="24">
        <v>-1851383.58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</row>
    <row r="269" spans="1:16" ht="12.75">
      <c r="A269" s="21">
        <v>26</v>
      </c>
      <c r="B269" s="22" t="s">
        <v>47</v>
      </c>
      <c r="C269" s="44" t="s">
        <v>187</v>
      </c>
      <c r="D269" s="22">
        <v>159839</v>
      </c>
      <c r="E269" s="47" t="s">
        <v>80</v>
      </c>
      <c r="F269" s="58">
        <v>45308</v>
      </c>
      <c r="G269" s="56">
        <f t="shared" si="24"/>
        <v>441909.59</v>
      </c>
      <c r="H269" s="24">
        <v>0</v>
      </c>
      <c r="I269" s="24">
        <v>0</v>
      </c>
      <c r="J269" s="23">
        <v>0</v>
      </c>
      <c r="K269" s="23">
        <v>0</v>
      </c>
      <c r="L269" s="23">
        <v>441909.59</v>
      </c>
      <c r="M269" s="23">
        <v>0</v>
      </c>
      <c r="N269" s="23">
        <v>0</v>
      </c>
      <c r="O269" s="23">
        <v>0</v>
      </c>
      <c r="P269" s="23">
        <v>0</v>
      </c>
    </row>
    <row r="270" spans="1:16" ht="12.75">
      <c r="A270" s="21">
        <v>27</v>
      </c>
      <c r="B270" s="22" t="s">
        <v>47</v>
      </c>
      <c r="C270" s="44" t="s">
        <v>188</v>
      </c>
      <c r="D270" s="22">
        <v>160950</v>
      </c>
      <c r="E270" s="47" t="s">
        <v>80</v>
      </c>
      <c r="F270" s="58">
        <v>45308</v>
      </c>
      <c r="G270" s="56">
        <f t="shared" si="24"/>
        <v>646588.8</v>
      </c>
      <c r="H270" s="24">
        <v>0</v>
      </c>
      <c r="I270" s="24">
        <v>0</v>
      </c>
      <c r="J270" s="23">
        <v>0</v>
      </c>
      <c r="K270" s="23">
        <v>0</v>
      </c>
      <c r="L270" s="23">
        <v>549600.48</v>
      </c>
      <c r="M270" s="23">
        <v>96988.32</v>
      </c>
      <c r="N270" s="23">
        <v>0</v>
      </c>
      <c r="O270" s="23">
        <v>0</v>
      </c>
      <c r="P270" s="23">
        <v>0</v>
      </c>
    </row>
    <row r="271" spans="1:16" ht="12.75">
      <c r="A271" s="21">
        <v>28</v>
      </c>
      <c r="B271" s="22" t="s">
        <v>47</v>
      </c>
      <c r="C271" s="44" t="s">
        <v>171</v>
      </c>
      <c r="D271" s="22">
        <v>159517</v>
      </c>
      <c r="E271" s="47" t="s">
        <v>99</v>
      </c>
      <c r="F271" s="58">
        <v>45308</v>
      </c>
      <c r="G271" s="56">
        <f t="shared" si="24"/>
        <v>89731.89</v>
      </c>
      <c r="H271" s="24">
        <v>0</v>
      </c>
      <c r="I271" s="24">
        <v>0</v>
      </c>
      <c r="J271" s="23">
        <v>0</v>
      </c>
      <c r="K271" s="23">
        <v>0</v>
      </c>
      <c r="L271" s="23">
        <v>76272.11</v>
      </c>
      <c r="M271" s="23">
        <v>13459.78</v>
      </c>
      <c r="N271" s="23">
        <v>0</v>
      </c>
      <c r="O271" s="23">
        <v>0</v>
      </c>
      <c r="P271" s="23">
        <v>0</v>
      </c>
    </row>
    <row r="272" spans="1:16" ht="12.75">
      <c r="A272" s="21">
        <v>29</v>
      </c>
      <c r="B272" s="22" t="s">
        <v>47</v>
      </c>
      <c r="C272" s="44" t="s">
        <v>107</v>
      </c>
      <c r="D272" s="22">
        <v>159484</v>
      </c>
      <c r="E272" s="47" t="s">
        <v>89</v>
      </c>
      <c r="F272" s="58">
        <v>45308</v>
      </c>
      <c r="G272" s="56">
        <f aca="true" t="shared" si="25" ref="G272:G293">H272+I272+J272+K272+L272+M272+N272+O272+P272</f>
        <v>1201196.14</v>
      </c>
      <c r="H272" s="24">
        <v>0</v>
      </c>
      <c r="I272" s="24">
        <v>0</v>
      </c>
      <c r="J272" s="23">
        <v>0</v>
      </c>
      <c r="K272" s="23">
        <v>0</v>
      </c>
      <c r="L272" s="23">
        <v>1021016.72</v>
      </c>
      <c r="M272" s="23">
        <v>180179.42</v>
      </c>
      <c r="N272" s="23">
        <v>0</v>
      </c>
      <c r="O272" s="23">
        <v>0</v>
      </c>
      <c r="P272" s="23">
        <v>0</v>
      </c>
    </row>
    <row r="273" spans="1:16" ht="12.75">
      <c r="A273" s="21">
        <v>30</v>
      </c>
      <c r="B273" s="22" t="s">
        <v>47</v>
      </c>
      <c r="C273" s="44" t="s">
        <v>201</v>
      </c>
      <c r="D273" s="22">
        <v>160081</v>
      </c>
      <c r="E273" s="47" t="s">
        <v>80</v>
      </c>
      <c r="F273" s="58">
        <v>45308</v>
      </c>
      <c r="G273" s="56">
        <f t="shared" si="25"/>
        <v>396500</v>
      </c>
      <c r="H273" s="24">
        <v>0</v>
      </c>
      <c r="I273" s="24">
        <v>0</v>
      </c>
      <c r="J273" s="23">
        <v>0</v>
      </c>
      <c r="K273" s="23">
        <v>0</v>
      </c>
      <c r="L273" s="23">
        <v>337025</v>
      </c>
      <c r="M273" s="23">
        <v>59475</v>
      </c>
      <c r="N273" s="23">
        <v>0</v>
      </c>
      <c r="O273" s="23">
        <v>0</v>
      </c>
      <c r="P273" s="23">
        <v>0</v>
      </c>
    </row>
    <row r="274" spans="1:16" ht="12.75">
      <c r="A274" s="21">
        <v>31</v>
      </c>
      <c r="B274" s="22" t="s">
        <v>47</v>
      </c>
      <c r="C274" s="44" t="s">
        <v>202</v>
      </c>
      <c r="D274" s="22">
        <v>160952</v>
      </c>
      <c r="E274" s="47" t="s">
        <v>80</v>
      </c>
      <c r="F274" s="58">
        <v>45308</v>
      </c>
      <c r="G274" s="56">
        <f t="shared" si="25"/>
        <v>801131.1</v>
      </c>
      <c r="H274" s="24">
        <v>0</v>
      </c>
      <c r="I274" s="24">
        <v>0</v>
      </c>
      <c r="J274" s="23">
        <v>0</v>
      </c>
      <c r="K274" s="23">
        <v>0</v>
      </c>
      <c r="L274" s="23">
        <v>680961.44</v>
      </c>
      <c r="M274" s="23">
        <v>120169.66</v>
      </c>
      <c r="N274" s="23">
        <v>0</v>
      </c>
      <c r="O274" s="23">
        <v>0</v>
      </c>
      <c r="P274" s="23">
        <v>0</v>
      </c>
    </row>
    <row r="275" spans="1:16" ht="12.75">
      <c r="A275" s="21">
        <v>32</v>
      </c>
      <c r="B275" s="22" t="s">
        <v>47</v>
      </c>
      <c r="C275" s="44" t="s">
        <v>203</v>
      </c>
      <c r="D275" s="22">
        <v>159876</v>
      </c>
      <c r="E275" s="47" t="s">
        <v>89</v>
      </c>
      <c r="F275" s="58">
        <v>45308</v>
      </c>
      <c r="G275" s="56">
        <f t="shared" si="25"/>
        <v>332024.86</v>
      </c>
      <c r="H275" s="24">
        <v>0</v>
      </c>
      <c r="I275" s="24">
        <v>0</v>
      </c>
      <c r="J275" s="23">
        <v>0</v>
      </c>
      <c r="K275" s="23">
        <v>0</v>
      </c>
      <c r="L275" s="23">
        <v>237160.62</v>
      </c>
      <c r="M275" s="23">
        <v>41851.87</v>
      </c>
      <c r="N275" s="23">
        <v>53012.37</v>
      </c>
      <c r="O275" s="23">
        <v>0</v>
      </c>
      <c r="P275" s="23">
        <v>0</v>
      </c>
    </row>
    <row r="276" spans="1:16" ht="12.75">
      <c r="A276" s="21">
        <v>33</v>
      </c>
      <c r="B276" s="22" t="s">
        <v>47</v>
      </c>
      <c r="C276" s="44" t="s">
        <v>208</v>
      </c>
      <c r="D276" s="22">
        <v>160556</v>
      </c>
      <c r="E276" s="47" t="s">
        <v>80</v>
      </c>
      <c r="F276" s="58">
        <v>45308</v>
      </c>
      <c r="G276" s="56">
        <f t="shared" si="25"/>
        <v>208162.53</v>
      </c>
      <c r="H276" s="24">
        <v>0</v>
      </c>
      <c r="I276" s="24">
        <v>0</v>
      </c>
      <c r="J276" s="23">
        <v>0</v>
      </c>
      <c r="K276" s="23">
        <v>0</v>
      </c>
      <c r="L276" s="23">
        <v>176938.15</v>
      </c>
      <c r="M276" s="23">
        <v>31224.38</v>
      </c>
      <c r="N276" s="23">
        <v>0</v>
      </c>
      <c r="O276" s="23">
        <v>0</v>
      </c>
      <c r="P276" s="23">
        <v>0</v>
      </c>
    </row>
    <row r="277" spans="1:16" ht="12.75">
      <c r="A277" s="21">
        <v>34</v>
      </c>
      <c r="B277" s="22" t="s">
        <v>47</v>
      </c>
      <c r="C277" s="44" t="s">
        <v>211</v>
      </c>
      <c r="D277" s="22">
        <v>161321</v>
      </c>
      <c r="E277" s="47" t="s">
        <v>80</v>
      </c>
      <c r="F277" s="58">
        <v>45308</v>
      </c>
      <c r="G277" s="56">
        <f t="shared" si="25"/>
        <v>210491.71000000002</v>
      </c>
      <c r="H277" s="24">
        <v>0</v>
      </c>
      <c r="I277" s="24">
        <v>0</v>
      </c>
      <c r="J277" s="23">
        <v>0</v>
      </c>
      <c r="K277" s="23">
        <v>0</v>
      </c>
      <c r="L277" s="23">
        <v>178917.95</v>
      </c>
      <c r="M277" s="23">
        <v>31573.76</v>
      </c>
      <c r="N277" s="23">
        <v>0</v>
      </c>
      <c r="O277" s="23">
        <v>0</v>
      </c>
      <c r="P277" s="23">
        <v>0</v>
      </c>
    </row>
    <row r="278" spans="1:16" ht="12.75">
      <c r="A278" s="21">
        <v>35</v>
      </c>
      <c r="B278" s="22" t="s">
        <v>47</v>
      </c>
      <c r="C278" s="44" t="s">
        <v>212</v>
      </c>
      <c r="D278" s="22">
        <v>160480</v>
      </c>
      <c r="E278" s="47" t="s">
        <v>89</v>
      </c>
      <c r="F278" s="58">
        <v>45308</v>
      </c>
      <c r="G278" s="56">
        <f t="shared" si="25"/>
        <v>514954.07</v>
      </c>
      <c r="H278" s="24">
        <v>0</v>
      </c>
      <c r="I278" s="24">
        <v>0</v>
      </c>
      <c r="J278" s="23">
        <v>0</v>
      </c>
      <c r="K278" s="23">
        <v>0</v>
      </c>
      <c r="L278" s="23">
        <v>437710.96</v>
      </c>
      <c r="M278" s="23">
        <v>77243.11</v>
      </c>
      <c r="N278" s="23">
        <v>0</v>
      </c>
      <c r="O278" s="23">
        <v>0</v>
      </c>
      <c r="P278" s="23">
        <v>0</v>
      </c>
    </row>
    <row r="279" spans="1:16" ht="12.75">
      <c r="A279" s="21">
        <v>36</v>
      </c>
      <c r="B279" s="22" t="s">
        <v>47</v>
      </c>
      <c r="C279" s="44" t="s">
        <v>218</v>
      </c>
      <c r="D279" s="22">
        <v>158361</v>
      </c>
      <c r="E279" s="47" t="s">
        <v>99</v>
      </c>
      <c r="F279" s="58">
        <v>45308</v>
      </c>
      <c r="G279" s="56">
        <f t="shared" si="25"/>
        <v>3691725.54</v>
      </c>
      <c r="H279" s="24">
        <v>0</v>
      </c>
      <c r="I279" s="24">
        <v>0</v>
      </c>
      <c r="J279" s="23">
        <v>0</v>
      </c>
      <c r="K279" s="23">
        <v>0</v>
      </c>
      <c r="L279" s="23">
        <v>2636946.81</v>
      </c>
      <c r="M279" s="23">
        <v>465343.55</v>
      </c>
      <c r="N279" s="23">
        <v>589435.18</v>
      </c>
      <c r="O279" s="23">
        <v>0</v>
      </c>
      <c r="P279" s="23">
        <v>0</v>
      </c>
    </row>
    <row r="280" spans="1:16" ht="12.75">
      <c r="A280" s="21">
        <v>37</v>
      </c>
      <c r="B280" s="22" t="s">
        <v>47</v>
      </c>
      <c r="C280" s="44" t="s">
        <v>219</v>
      </c>
      <c r="D280" s="22">
        <v>160107</v>
      </c>
      <c r="E280" s="47" t="s">
        <v>80</v>
      </c>
      <c r="F280" s="58">
        <v>45308</v>
      </c>
      <c r="G280" s="56">
        <f t="shared" si="25"/>
        <v>24915</v>
      </c>
      <c r="H280" s="24">
        <v>0</v>
      </c>
      <c r="I280" s="24">
        <v>0</v>
      </c>
      <c r="J280" s="23">
        <v>0</v>
      </c>
      <c r="K280" s="23">
        <v>0</v>
      </c>
      <c r="L280" s="23">
        <v>21177.75</v>
      </c>
      <c r="M280" s="23">
        <v>3737.25</v>
      </c>
      <c r="N280" s="23">
        <v>0</v>
      </c>
      <c r="O280" s="23">
        <v>0</v>
      </c>
      <c r="P280" s="23">
        <v>0</v>
      </c>
    </row>
    <row r="281" spans="1:16" ht="12.75">
      <c r="A281" s="21">
        <v>38</v>
      </c>
      <c r="B281" s="22" t="s">
        <v>47</v>
      </c>
      <c r="C281" s="44" t="s">
        <v>227</v>
      </c>
      <c r="D281" s="22">
        <v>159741</v>
      </c>
      <c r="E281" s="47" t="s">
        <v>80</v>
      </c>
      <c r="F281" s="58">
        <v>45308</v>
      </c>
      <c r="G281" s="56">
        <f t="shared" si="25"/>
        <v>496885.27999999997</v>
      </c>
      <c r="H281" s="24">
        <v>0</v>
      </c>
      <c r="I281" s="24">
        <v>0</v>
      </c>
      <c r="J281" s="23">
        <v>0</v>
      </c>
      <c r="K281" s="23">
        <v>0</v>
      </c>
      <c r="L281" s="23">
        <v>422352.49</v>
      </c>
      <c r="M281" s="23">
        <v>74532.79</v>
      </c>
      <c r="N281" s="23">
        <v>0</v>
      </c>
      <c r="O281" s="23">
        <v>0</v>
      </c>
      <c r="P281" s="23">
        <v>0</v>
      </c>
    </row>
    <row r="282" spans="1:16" ht="12.75">
      <c r="A282" s="21">
        <v>39</v>
      </c>
      <c r="B282" s="22" t="s">
        <v>47</v>
      </c>
      <c r="C282" s="44" t="s">
        <v>234</v>
      </c>
      <c r="D282" s="22">
        <v>159993</v>
      </c>
      <c r="E282" s="47" t="s">
        <v>89</v>
      </c>
      <c r="F282" s="58">
        <v>45308</v>
      </c>
      <c r="G282" s="56">
        <f t="shared" si="25"/>
        <v>223380.97999999998</v>
      </c>
      <c r="H282" s="24">
        <v>0</v>
      </c>
      <c r="I282" s="24">
        <v>0</v>
      </c>
      <c r="J282" s="23">
        <v>0</v>
      </c>
      <c r="K282" s="23">
        <v>0</v>
      </c>
      <c r="L282" s="23">
        <v>189873.83</v>
      </c>
      <c r="M282" s="23">
        <v>33507.15</v>
      </c>
      <c r="N282" s="23">
        <v>0</v>
      </c>
      <c r="O282" s="23">
        <v>0</v>
      </c>
      <c r="P282" s="23">
        <v>0</v>
      </c>
    </row>
    <row r="283" spans="1:16" ht="12.75">
      <c r="A283" s="21">
        <v>40</v>
      </c>
      <c r="B283" s="22" t="s">
        <v>47</v>
      </c>
      <c r="C283" s="87" t="s">
        <v>239</v>
      </c>
      <c r="D283" s="22">
        <v>158455</v>
      </c>
      <c r="E283" s="47" t="s">
        <v>80</v>
      </c>
      <c r="F283" s="58">
        <v>45308</v>
      </c>
      <c r="G283" s="56">
        <f t="shared" si="25"/>
        <v>3025.57</v>
      </c>
      <c r="H283" s="24">
        <v>0</v>
      </c>
      <c r="I283" s="24">
        <v>-2388.61</v>
      </c>
      <c r="J283" s="23">
        <v>0</v>
      </c>
      <c r="K283" s="23">
        <v>0</v>
      </c>
      <c r="L283" s="23">
        <v>0</v>
      </c>
      <c r="M283" s="23">
        <v>2388.61</v>
      </c>
      <c r="N283" s="23">
        <v>3025.57</v>
      </c>
      <c r="O283" s="23">
        <v>0</v>
      </c>
      <c r="P283" s="23">
        <v>0</v>
      </c>
    </row>
    <row r="284" spans="1:16" ht="12.75">
      <c r="A284" s="21">
        <v>41</v>
      </c>
      <c r="B284" s="22" t="s">
        <v>47</v>
      </c>
      <c r="C284" s="87" t="s">
        <v>240</v>
      </c>
      <c r="D284" s="22">
        <v>160610</v>
      </c>
      <c r="E284" s="47" t="s">
        <v>89</v>
      </c>
      <c r="F284" s="58">
        <v>45308</v>
      </c>
      <c r="G284" s="56">
        <f t="shared" si="25"/>
        <v>314202.58</v>
      </c>
      <c r="H284" s="24">
        <v>0</v>
      </c>
      <c r="I284" s="24">
        <v>0</v>
      </c>
      <c r="J284" s="23">
        <v>0</v>
      </c>
      <c r="K284" s="23">
        <v>0</v>
      </c>
      <c r="L284" s="23">
        <v>267072.19</v>
      </c>
      <c r="M284" s="23">
        <v>47130.39</v>
      </c>
      <c r="N284" s="23">
        <v>0</v>
      </c>
      <c r="O284" s="23">
        <v>0</v>
      </c>
      <c r="P284" s="23">
        <v>0</v>
      </c>
    </row>
    <row r="285" spans="1:16" ht="12.75">
      <c r="A285" s="21">
        <v>42</v>
      </c>
      <c r="B285" s="22" t="s">
        <v>47</v>
      </c>
      <c r="C285" s="87" t="s">
        <v>241</v>
      </c>
      <c r="D285" s="22">
        <v>159760</v>
      </c>
      <c r="E285" s="47" t="s">
        <v>80</v>
      </c>
      <c r="F285" s="58">
        <v>45308</v>
      </c>
      <c r="G285" s="56">
        <f t="shared" si="25"/>
        <v>190656.8</v>
      </c>
      <c r="H285" s="24">
        <v>0</v>
      </c>
      <c r="I285" s="24">
        <v>0</v>
      </c>
      <c r="J285" s="23">
        <v>0</v>
      </c>
      <c r="K285" s="23">
        <v>0</v>
      </c>
      <c r="L285" s="23">
        <v>162058.28</v>
      </c>
      <c r="M285" s="23">
        <v>28598.52</v>
      </c>
      <c r="N285" s="23">
        <v>0</v>
      </c>
      <c r="O285" s="23">
        <v>0</v>
      </c>
      <c r="P285" s="23">
        <v>0</v>
      </c>
    </row>
    <row r="286" spans="1:16" ht="12.75">
      <c r="A286" s="21">
        <v>43</v>
      </c>
      <c r="B286" s="22" t="s">
        <v>47</v>
      </c>
      <c r="C286" s="87" t="s">
        <v>244</v>
      </c>
      <c r="D286" s="22">
        <v>160581</v>
      </c>
      <c r="E286" s="47" t="s">
        <v>89</v>
      </c>
      <c r="F286" s="58">
        <v>45308</v>
      </c>
      <c r="G286" s="56">
        <f t="shared" si="25"/>
        <v>112763.03</v>
      </c>
      <c r="H286" s="24">
        <v>0</v>
      </c>
      <c r="I286" s="24">
        <v>0</v>
      </c>
      <c r="J286" s="23">
        <v>0</v>
      </c>
      <c r="K286" s="23">
        <v>0</v>
      </c>
      <c r="L286" s="23">
        <v>95848.58</v>
      </c>
      <c r="M286" s="23">
        <v>16914.45</v>
      </c>
      <c r="N286" s="23">
        <v>0</v>
      </c>
      <c r="O286" s="23">
        <v>0</v>
      </c>
      <c r="P286" s="23">
        <v>0</v>
      </c>
    </row>
    <row r="287" spans="1:16" ht="12.75">
      <c r="A287" s="21">
        <v>44</v>
      </c>
      <c r="B287" s="22" t="s">
        <v>47</v>
      </c>
      <c r="C287" s="87" t="s">
        <v>245</v>
      </c>
      <c r="D287" s="22">
        <v>160005</v>
      </c>
      <c r="E287" s="47" t="s">
        <v>89</v>
      </c>
      <c r="F287" s="58">
        <v>45308</v>
      </c>
      <c r="G287" s="56">
        <f t="shared" si="25"/>
        <v>1673395.52</v>
      </c>
      <c r="H287" s="24">
        <v>0</v>
      </c>
      <c r="I287" s="24">
        <v>0</v>
      </c>
      <c r="J287" s="23">
        <v>0</v>
      </c>
      <c r="K287" s="23">
        <v>0</v>
      </c>
      <c r="L287" s="23">
        <v>1422386.19</v>
      </c>
      <c r="M287" s="23">
        <v>251009.33</v>
      </c>
      <c r="N287" s="23">
        <v>0</v>
      </c>
      <c r="O287" s="23">
        <v>0</v>
      </c>
      <c r="P287" s="23">
        <v>0</v>
      </c>
    </row>
    <row r="288" spans="1:16" ht="12.75">
      <c r="A288" s="21">
        <v>45</v>
      </c>
      <c r="B288" s="22" t="s">
        <v>47</v>
      </c>
      <c r="C288" s="87" t="s">
        <v>257</v>
      </c>
      <c r="D288" s="22">
        <v>159739</v>
      </c>
      <c r="E288" s="47" t="s">
        <v>80</v>
      </c>
      <c r="F288" s="58">
        <v>45308</v>
      </c>
      <c r="G288" s="56">
        <f t="shared" si="25"/>
        <v>892517.76</v>
      </c>
      <c r="H288" s="24">
        <v>0</v>
      </c>
      <c r="I288" s="24">
        <v>0</v>
      </c>
      <c r="J288" s="23">
        <v>0</v>
      </c>
      <c r="K288" s="23">
        <v>0</v>
      </c>
      <c r="L288" s="23">
        <v>758640.09</v>
      </c>
      <c r="M288" s="23">
        <v>133877.67</v>
      </c>
      <c r="N288" s="23">
        <v>0</v>
      </c>
      <c r="O288" s="23">
        <v>0</v>
      </c>
      <c r="P288" s="23">
        <v>0</v>
      </c>
    </row>
    <row r="289" spans="1:16" ht="12.75">
      <c r="A289" s="21">
        <v>46</v>
      </c>
      <c r="B289" s="22" t="s">
        <v>47</v>
      </c>
      <c r="C289" s="87" t="s">
        <v>260</v>
      </c>
      <c r="D289" s="22">
        <v>161034</v>
      </c>
      <c r="E289" s="47" t="s">
        <v>80</v>
      </c>
      <c r="F289" s="58">
        <v>45308</v>
      </c>
      <c r="G289" s="56">
        <f t="shared" si="25"/>
        <v>1182500</v>
      </c>
      <c r="H289" s="24">
        <v>0</v>
      </c>
      <c r="I289" s="24">
        <v>0</v>
      </c>
      <c r="J289" s="23">
        <v>0</v>
      </c>
      <c r="K289" s="23">
        <v>0</v>
      </c>
      <c r="L289" s="23">
        <v>1005125</v>
      </c>
      <c r="M289" s="23">
        <v>177375</v>
      </c>
      <c r="N289" s="23">
        <v>0</v>
      </c>
      <c r="O289" s="23">
        <v>0</v>
      </c>
      <c r="P289" s="23">
        <v>0</v>
      </c>
    </row>
    <row r="290" spans="1:16" ht="12.75">
      <c r="A290" s="21">
        <v>47</v>
      </c>
      <c r="B290" s="22" t="s">
        <v>47</v>
      </c>
      <c r="C290" s="87" t="s">
        <v>264</v>
      </c>
      <c r="D290" s="22">
        <v>161727</v>
      </c>
      <c r="E290" s="47" t="s">
        <v>80</v>
      </c>
      <c r="F290" s="58">
        <v>45308</v>
      </c>
      <c r="G290" s="56">
        <f t="shared" si="25"/>
        <v>370500</v>
      </c>
      <c r="H290" s="24">
        <v>0</v>
      </c>
      <c r="I290" s="24">
        <v>0</v>
      </c>
      <c r="J290" s="23">
        <v>0</v>
      </c>
      <c r="K290" s="23">
        <v>0</v>
      </c>
      <c r="L290" s="23">
        <v>314925</v>
      </c>
      <c r="M290" s="23">
        <v>55575</v>
      </c>
      <c r="N290" s="23">
        <v>0</v>
      </c>
      <c r="O290" s="23">
        <v>0</v>
      </c>
      <c r="P290" s="23">
        <v>0</v>
      </c>
    </row>
    <row r="291" spans="1:16" ht="12.75">
      <c r="A291" s="21">
        <v>48</v>
      </c>
      <c r="B291" s="22" t="s">
        <v>47</v>
      </c>
      <c r="C291" s="87" t="s">
        <v>266</v>
      </c>
      <c r="D291" s="22">
        <v>160520</v>
      </c>
      <c r="E291" s="47" t="s">
        <v>80</v>
      </c>
      <c r="F291" s="58">
        <v>45308</v>
      </c>
      <c r="G291" s="56">
        <f t="shared" si="25"/>
        <v>634982.8200000001</v>
      </c>
      <c r="H291" s="24">
        <v>0</v>
      </c>
      <c r="I291" s="24">
        <v>0</v>
      </c>
      <c r="J291" s="23">
        <v>0</v>
      </c>
      <c r="K291" s="23">
        <v>0</v>
      </c>
      <c r="L291" s="23">
        <v>539735.4</v>
      </c>
      <c r="M291" s="23">
        <v>95247.42</v>
      </c>
      <c r="N291" s="23">
        <v>0</v>
      </c>
      <c r="O291" s="23">
        <v>0</v>
      </c>
      <c r="P291" s="23">
        <v>0</v>
      </c>
    </row>
    <row r="292" spans="1:16" ht="12.75">
      <c r="A292" s="21">
        <v>49</v>
      </c>
      <c r="B292" s="22" t="s">
        <v>47</v>
      </c>
      <c r="C292" s="87" t="s">
        <v>272</v>
      </c>
      <c r="D292" s="22">
        <v>160560</v>
      </c>
      <c r="E292" s="47" t="s">
        <v>80</v>
      </c>
      <c r="F292" s="58">
        <v>45308</v>
      </c>
      <c r="G292" s="56">
        <f t="shared" si="25"/>
        <v>604351</v>
      </c>
      <c r="H292" s="24">
        <v>0</v>
      </c>
      <c r="I292" s="24">
        <v>0</v>
      </c>
      <c r="J292" s="23">
        <v>0</v>
      </c>
      <c r="K292" s="23">
        <v>0</v>
      </c>
      <c r="L292" s="23">
        <v>513698.35</v>
      </c>
      <c r="M292" s="23">
        <v>90652.65</v>
      </c>
      <c r="N292" s="23">
        <v>0</v>
      </c>
      <c r="O292" s="23">
        <v>0</v>
      </c>
      <c r="P292" s="23">
        <v>0</v>
      </c>
    </row>
    <row r="293" spans="1:16" ht="12.75">
      <c r="A293" s="21">
        <v>50</v>
      </c>
      <c r="B293" s="22" t="s">
        <v>47</v>
      </c>
      <c r="C293" s="87" t="s">
        <v>273</v>
      </c>
      <c r="D293" s="22">
        <v>160548</v>
      </c>
      <c r="E293" s="47" t="s">
        <v>80</v>
      </c>
      <c r="F293" s="58">
        <v>45308</v>
      </c>
      <c r="G293" s="56">
        <f t="shared" si="25"/>
        <v>625500</v>
      </c>
      <c r="H293" s="24">
        <v>0</v>
      </c>
      <c r="I293" s="24">
        <v>0</v>
      </c>
      <c r="J293" s="23">
        <v>0</v>
      </c>
      <c r="K293" s="23">
        <v>0</v>
      </c>
      <c r="L293" s="23">
        <v>531675</v>
      </c>
      <c r="M293" s="23">
        <v>93825</v>
      </c>
      <c r="N293" s="23">
        <v>0</v>
      </c>
      <c r="O293" s="23">
        <v>0</v>
      </c>
      <c r="P293" s="23">
        <v>0</v>
      </c>
    </row>
    <row r="294" spans="1:16" ht="12.75">
      <c r="A294" s="21">
        <v>51</v>
      </c>
      <c r="B294" s="22" t="s">
        <v>47</v>
      </c>
      <c r="C294" s="87" t="s">
        <v>107</v>
      </c>
      <c r="D294" s="22">
        <v>159484</v>
      </c>
      <c r="E294" s="47" t="s">
        <v>99</v>
      </c>
      <c r="F294" s="58">
        <v>45308</v>
      </c>
      <c r="G294" s="56">
        <f>H294+I294+J294+K294+L294+M294+N294+O294+P294</f>
        <v>689258.4400000001</v>
      </c>
      <c r="H294" s="24">
        <v>0</v>
      </c>
      <c r="I294" s="24">
        <v>0</v>
      </c>
      <c r="J294" s="23">
        <v>0</v>
      </c>
      <c r="K294" s="23">
        <v>0</v>
      </c>
      <c r="L294" s="23">
        <v>585869.67</v>
      </c>
      <c r="M294" s="23">
        <v>103388.77</v>
      </c>
      <c r="N294" s="23">
        <v>0</v>
      </c>
      <c r="O294" s="23">
        <v>0</v>
      </c>
      <c r="P294" s="23">
        <v>0</v>
      </c>
    </row>
    <row r="295" spans="1:16" ht="12.75">
      <c r="A295" s="21">
        <v>52</v>
      </c>
      <c r="B295" s="22" t="s">
        <v>47</v>
      </c>
      <c r="C295" s="87" t="s">
        <v>281</v>
      </c>
      <c r="D295" s="22">
        <v>160547</v>
      </c>
      <c r="E295" s="47" t="s">
        <v>80</v>
      </c>
      <c r="F295" s="58">
        <v>45308</v>
      </c>
      <c r="G295" s="56">
        <f>H295+I295+J295+K295+L295+M295+N295+O295+P295</f>
        <v>764500</v>
      </c>
      <c r="H295" s="24">
        <v>0</v>
      </c>
      <c r="I295" s="24">
        <v>0</v>
      </c>
      <c r="J295" s="23">
        <v>0</v>
      </c>
      <c r="K295" s="23">
        <v>0</v>
      </c>
      <c r="L295" s="23">
        <v>649825</v>
      </c>
      <c r="M295" s="23">
        <v>114675</v>
      </c>
      <c r="N295" s="23">
        <v>0</v>
      </c>
      <c r="O295" s="23">
        <v>0</v>
      </c>
      <c r="P295" s="23">
        <v>0</v>
      </c>
    </row>
    <row r="296" spans="1:16" ht="12.75">
      <c r="A296" s="21">
        <v>54</v>
      </c>
      <c r="B296" s="22" t="s">
        <v>47</v>
      </c>
      <c r="C296" s="87" t="s">
        <v>285</v>
      </c>
      <c r="D296" s="22">
        <v>160415</v>
      </c>
      <c r="E296" s="47" t="s">
        <v>99</v>
      </c>
      <c r="F296" s="58">
        <v>45308</v>
      </c>
      <c r="G296" s="56">
        <f>H296+I296+J296+K296+L296+M296+N296+O296+P296</f>
        <v>259664.4</v>
      </c>
      <c r="H296" s="24">
        <v>0</v>
      </c>
      <c r="I296" s="24">
        <v>0</v>
      </c>
      <c r="J296" s="23">
        <v>0</v>
      </c>
      <c r="K296" s="23">
        <v>0</v>
      </c>
      <c r="L296" s="23">
        <v>220714.74</v>
      </c>
      <c r="M296" s="23">
        <v>38949.66</v>
      </c>
      <c r="N296" s="23">
        <v>0</v>
      </c>
      <c r="O296" s="23">
        <v>0</v>
      </c>
      <c r="P296" s="23">
        <v>0</v>
      </c>
    </row>
    <row r="297" spans="1:16" ht="12.75">
      <c r="A297" s="21">
        <v>55</v>
      </c>
      <c r="B297" s="22" t="s">
        <v>47</v>
      </c>
      <c r="C297" s="87" t="s">
        <v>287</v>
      </c>
      <c r="D297" s="22">
        <v>160512</v>
      </c>
      <c r="E297" s="47" t="s">
        <v>80</v>
      </c>
      <c r="F297" s="58">
        <v>45308</v>
      </c>
      <c r="G297" s="56">
        <f>H297+I297+J297+K297+L297+M297+N297+O297+P297</f>
        <v>167044.18</v>
      </c>
      <c r="H297" s="24">
        <v>0</v>
      </c>
      <c r="I297" s="24">
        <v>0</v>
      </c>
      <c r="J297" s="23">
        <v>0</v>
      </c>
      <c r="K297" s="23">
        <v>0</v>
      </c>
      <c r="L297" s="23">
        <v>141987.55</v>
      </c>
      <c r="M297" s="23">
        <v>25056.63</v>
      </c>
      <c r="N297" s="23">
        <v>0</v>
      </c>
      <c r="O297" s="23">
        <v>0</v>
      </c>
      <c r="P297" s="23">
        <v>0</v>
      </c>
    </row>
    <row r="298" spans="1:16" ht="12.75">
      <c r="A298" s="21">
        <v>56</v>
      </c>
      <c r="B298" s="22" t="s">
        <v>47</v>
      </c>
      <c r="C298" s="87" t="s">
        <v>295</v>
      </c>
      <c r="D298" s="22">
        <v>161150</v>
      </c>
      <c r="E298" s="47" t="s">
        <v>80</v>
      </c>
      <c r="F298" s="58">
        <v>45320</v>
      </c>
      <c r="G298" s="56">
        <f>H298+I298+J298+K298+L298+M298+N298+O298+P298</f>
        <v>251629.28000000003</v>
      </c>
      <c r="H298" s="24">
        <v>0</v>
      </c>
      <c r="I298" s="24">
        <v>0</v>
      </c>
      <c r="J298" s="23">
        <v>0</v>
      </c>
      <c r="K298" s="23">
        <v>0</v>
      </c>
      <c r="L298" s="23">
        <v>213884.89</v>
      </c>
      <c r="M298" s="23">
        <v>37744.39</v>
      </c>
      <c r="N298" s="23">
        <v>0</v>
      </c>
      <c r="O298" s="23">
        <v>0</v>
      </c>
      <c r="P298" s="23">
        <v>0</v>
      </c>
    </row>
    <row r="299" spans="1:16" ht="12.75">
      <c r="A299" s="21">
        <v>57</v>
      </c>
      <c r="B299" s="22" t="s">
        <v>47</v>
      </c>
      <c r="C299" s="87" t="s">
        <v>297</v>
      </c>
      <c r="D299" s="22">
        <v>160289</v>
      </c>
      <c r="E299" s="47" t="s">
        <v>80</v>
      </c>
      <c r="F299" s="58">
        <v>45322</v>
      </c>
      <c r="G299" s="56">
        <f aca="true" t="shared" si="26" ref="G299:G307">H299+I299+J299+K299+L299+M299+N299+O299+P299</f>
        <v>195708.62</v>
      </c>
      <c r="H299" s="24">
        <v>0</v>
      </c>
      <c r="I299" s="24">
        <v>0</v>
      </c>
      <c r="J299" s="23">
        <v>0</v>
      </c>
      <c r="K299" s="23">
        <v>0</v>
      </c>
      <c r="L299" s="23">
        <v>166352.33</v>
      </c>
      <c r="M299" s="23">
        <v>29356.29</v>
      </c>
      <c r="N299" s="23">
        <v>0</v>
      </c>
      <c r="O299" s="23">
        <v>0</v>
      </c>
      <c r="P299" s="23">
        <v>0</v>
      </c>
    </row>
    <row r="300" spans="1:16" ht="12.75">
      <c r="A300" s="21">
        <v>58</v>
      </c>
      <c r="B300" s="22" t="s">
        <v>47</v>
      </c>
      <c r="C300" s="87" t="s">
        <v>299</v>
      </c>
      <c r="D300" s="22">
        <v>161557</v>
      </c>
      <c r="E300" s="47" t="s">
        <v>80</v>
      </c>
      <c r="F300" s="58">
        <v>45322</v>
      </c>
      <c r="G300" s="56">
        <f t="shared" si="26"/>
        <v>478199.6</v>
      </c>
      <c r="H300" s="24">
        <v>0</v>
      </c>
      <c r="I300" s="24">
        <v>0</v>
      </c>
      <c r="J300" s="23">
        <v>0</v>
      </c>
      <c r="K300" s="23">
        <v>0</v>
      </c>
      <c r="L300" s="23">
        <v>406469.66</v>
      </c>
      <c r="M300" s="23">
        <v>71729.94</v>
      </c>
      <c r="N300" s="23">
        <v>0</v>
      </c>
      <c r="O300" s="23">
        <v>0</v>
      </c>
      <c r="P300" s="23">
        <v>0</v>
      </c>
    </row>
    <row r="301" spans="1:16" ht="12.75">
      <c r="A301" s="21">
        <v>59</v>
      </c>
      <c r="B301" s="22" t="s">
        <v>47</v>
      </c>
      <c r="C301" s="87" t="s">
        <v>300</v>
      </c>
      <c r="D301" s="22">
        <v>160690</v>
      </c>
      <c r="E301" s="47" t="s">
        <v>80</v>
      </c>
      <c r="F301" s="58">
        <v>45322</v>
      </c>
      <c r="G301" s="56">
        <f t="shared" si="26"/>
        <v>131654.37</v>
      </c>
      <c r="H301" s="24">
        <v>0</v>
      </c>
      <c r="I301" s="24">
        <v>0</v>
      </c>
      <c r="J301" s="23">
        <v>0</v>
      </c>
      <c r="K301" s="23">
        <v>0</v>
      </c>
      <c r="L301" s="23">
        <v>111906.21</v>
      </c>
      <c r="M301" s="23">
        <v>19748.16</v>
      </c>
      <c r="N301" s="23">
        <v>0</v>
      </c>
      <c r="O301" s="23">
        <v>0</v>
      </c>
      <c r="P301" s="23">
        <v>0</v>
      </c>
    </row>
    <row r="302" spans="1:16" ht="12.75">
      <c r="A302" s="21">
        <v>60</v>
      </c>
      <c r="B302" s="22" t="s">
        <v>47</v>
      </c>
      <c r="C302" s="87" t="s">
        <v>301</v>
      </c>
      <c r="D302" s="22">
        <v>158312</v>
      </c>
      <c r="E302" s="47" t="s">
        <v>99</v>
      </c>
      <c r="F302" s="58">
        <v>45322</v>
      </c>
      <c r="G302" s="56">
        <f t="shared" si="26"/>
        <v>3444785.79</v>
      </c>
      <c r="H302" s="24">
        <v>0</v>
      </c>
      <c r="I302" s="24">
        <v>0</v>
      </c>
      <c r="J302" s="23">
        <v>0</v>
      </c>
      <c r="K302" s="23">
        <v>0</v>
      </c>
      <c r="L302" s="23">
        <v>2460561.29</v>
      </c>
      <c r="M302" s="23">
        <v>434216.7</v>
      </c>
      <c r="N302" s="23">
        <v>550007.8</v>
      </c>
      <c r="O302" s="23">
        <v>0</v>
      </c>
      <c r="P302" s="23">
        <v>0</v>
      </c>
    </row>
    <row r="303" spans="1:16" ht="12.75">
      <c r="A303" s="21">
        <v>61</v>
      </c>
      <c r="B303" s="22" t="s">
        <v>47</v>
      </c>
      <c r="C303" s="87" t="s">
        <v>303</v>
      </c>
      <c r="D303" s="22">
        <v>161305</v>
      </c>
      <c r="E303" s="47" t="s">
        <v>99</v>
      </c>
      <c r="F303" s="58">
        <v>45322</v>
      </c>
      <c r="G303" s="56">
        <f t="shared" si="26"/>
        <v>555807.1399999999</v>
      </c>
      <c r="H303" s="24">
        <v>0</v>
      </c>
      <c r="I303" s="24">
        <v>0</v>
      </c>
      <c r="J303" s="23">
        <v>0</v>
      </c>
      <c r="K303" s="23">
        <v>0</v>
      </c>
      <c r="L303" s="23">
        <v>397005.1</v>
      </c>
      <c r="M303" s="23">
        <v>70059.72</v>
      </c>
      <c r="N303" s="23">
        <v>88742.32</v>
      </c>
      <c r="O303" s="23">
        <v>0</v>
      </c>
      <c r="P303" s="23">
        <v>0</v>
      </c>
    </row>
    <row r="304" spans="1:16" ht="12.75">
      <c r="A304" s="21">
        <v>62</v>
      </c>
      <c r="B304" s="22" t="s">
        <v>47</v>
      </c>
      <c r="C304" s="87" t="s">
        <v>304</v>
      </c>
      <c r="D304" s="22">
        <v>160843</v>
      </c>
      <c r="E304" s="47" t="s">
        <v>89</v>
      </c>
      <c r="F304" s="58">
        <v>45322</v>
      </c>
      <c r="G304" s="56">
        <f t="shared" si="26"/>
        <v>276065.12</v>
      </c>
      <c r="H304" s="24">
        <v>0</v>
      </c>
      <c r="I304" s="24">
        <v>0</v>
      </c>
      <c r="J304" s="23">
        <v>0</v>
      </c>
      <c r="K304" s="23">
        <v>0</v>
      </c>
      <c r="L304" s="23">
        <v>234655.35</v>
      </c>
      <c r="M304" s="23">
        <v>41409.77</v>
      </c>
      <c r="N304" s="23">
        <v>0</v>
      </c>
      <c r="O304" s="23">
        <v>0</v>
      </c>
      <c r="P304" s="23">
        <v>0</v>
      </c>
    </row>
    <row r="305" spans="1:16" ht="12.75">
      <c r="A305" s="21">
        <v>63</v>
      </c>
      <c r="B305" s="22" t="s">
        <v>47</v>
      </c>
      <c r="C305" s="87" t="s">
        <v>306</v>
      </c>
      <c r="D305" s="22">
        <v>160978</v>
      </c>
      <c r="E305" s="47" t="s">
        <v>80</v>
      </c>
      <c r="F305" s="58">
        <v>45322</v>
      </c>
      <c r="G305" s="56">
        <f t="shared" si="26"/>
        <v>596772.06</v>
      </c>
      <c r="H305" s="24">
        <v>0</v>
      </c>
      <c r="I305" s="24">
        <v>0</v>
      </c>
      <c r="J305" s="23">
        <v>0</v>
      </c>
      <c r="K305" s="23">
        <v>0</v>
      </c>
      <c r="L305" s="23">
        <v>507256.25</v>
      </c>
      <c r="M305" s="23">
        <v>89515.81</v>
      </c>
      <c r="N305" s="23">
        <v>0</v>
      </c>
      <c r="O305" s="23">
        <v>0</v>
      </c>
      <c r="P305" s="23">
        <v>0</v>
      </c>
    </row>
    <row r="306" spans="1:16" ht="12.75">
      <c r="A306" s="21">
        <v>64</v>
      </c>
      <c r="B306" s="22" t="s">
        <v>47</v>
      </c>
      <c r="C306" s="87" t="s">
        <v>307</v>
      </c>
      <c r="D306" s="22">
        <v>161951</v>
      </c>
      <c r="E306" s="47" t="s">
        <v>80</v>
      </c>
      <c r="F306" s="58">
        <v>45322</v>
      </c>
      <c r="G306" s="56">
        <f t="shared" si="26"/>
        <v>576720.9</v>
      </c>
      <c r="H306" s="24">
        <v>0</v>
      </c>
      <c r="I306" s="24">
        <v>0</v>
      </c>
      <c r="J306" s="23">
        <v>0</v>
      </c>
      <c r="K306" s="23">
        <v>0</v>
      </c>
      <c r="L306" s="23">
        <v>490212.77</v>
      </c>
      <c r="M306" s="23">
        <v>86508.13</v>
      </c>
      <c r="N306" s="23">
        <v>0</v>
      </c>
      <c r="O306" s="23">
        <v>0</v>
      </c>
      <c r="P306" s="23">
        <v>0</v>
      </c>
    </row>
    <row r="307" spans="1:16" ht="12.75">
      <c r="A307" s="21">
        <v>65</v>
      </c>
      <c r="B307" s="22" t="s">
        <v>47</v>
      </c>
      <c r="C307" s="87" t="s">
        <v>308</v>
      </c>
      <c r="D307" s="22">
        <v>160037</v>
      </c>
      <c r="E307" s="47" t="s">
        <v>89</v>
      </c>
      <c r="F307" s="58">
        <v>45322</v>
      </c>
      <c r="G307" s="56">
        <f t="shared" si="26"/>
        <v>458081</v>
      </c>
      <c r="H307" s="24">
        <v>0</v>
      </c>
      <c r="I307" s="24">
        <v>0</v>
      </c>
      <c r="J307" s="23">
        <v>0</v>
      </c>
      <c r="K307" s="23">
        <v>0</v>
      </c>
      <c r="L307" s="23">
        <v>389368.85</v>
      </c>
      <c r="M307" s="23">
        <v>68712.15</v>
      </c>
      <c r="N307" s="23">
        <v>0</v>
      </c>
      <c r="O307" s="23">
        <v>0</v>
      </c>
      <c r="P307" s="23">
        <v>0</v>
      </c>
    </row>
    <row r="308" spans="1:16" ht="12.75" customHeight="1">
      <c r="A308" s="115" t="s">
        <v>48</v>
      </c>
      <c r="B308" s="116"/>
      <c r="C308" s="117"/>
      <c r="D308" s="46"/>
      <c r="E308" s="48"/>
      <c r="F308" s="58" t="s">
        <v>16</v>
      </c>
      <c r="G308" s="25">
        <f aca="true" t="shared" si="27" ref="G308:P308">SUM(G244:G307)</f>
        <v>23174945.31</v>
      </c>
      <c r="H308" s="25">
        <f t="shared" si="27"/>
        <v>0</v>
      </c>
      <c r="I308" s="25">
        <f t="shared" si="27"/>
        <v>-7752554.340000001</v>
      </c>
      <c r="J308" s="25">
        <f t="shared" si="27"/>
        <v>0</v>
      </c>
      <c r="K308" s="25">
        <f t="shared" si="27"/>
        <v>0</v>
      </c>
      <c r="L308" s="25">
        <f t="shared" si="27"/>
        <v>25401046.07</v>
      </c>
      <c r="M308" s="25">
        <f t="shared" si="27"/>
        <v>4242230.340000001</v>
      </c>
      <c r="N308" s="25">
        <f t="shared" si="27"/>
        <v>1284223.24</v>
      </c>
      <c r="O308" s="25">
        <f t="shared" si="27"/>
        <v>0</v>
      </c>
      <c r="P308" s="25">
        <f t="shared" si="27"/>
        <v>0</v>
      </c>
    </row>
    <row r="309" spans="1:16" ht="12.75">
      <c r="A309" s="21">
        <v>1</v>
      </c>
      <c r="B309" s="22" t="s">
        <v>67</v>
      </c>
      <c r="C309" s="44" t="s">
        <v>290</v>
      </c>
      <c r="D309" s="22">
        <v>161987</v>
      </c>
      <c r="E309" s="47" t="s">
        <v>80</v>
      </c>
      <c r="F309" s="58">
        <v>45320</v>
      </c>
      <c r="G309" s="56">
        <f>H309+I309+J309+K309+L309+M309+N309+O309+P309</f>
        <v>870695000</v>
      </c>
      <c r="H309" s="24">
        <v>0</v>
      </c>
      <c r="I309" s="24">
        <v>0</v>
      </c>
      <c r="J309" s="23">
        <v>0</v>
      </c>
      <c r="K309" s="23">
        <v>870695000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</row>
    <row r="310" spans="1:16" ht="12.75" customHeight="1">
      <c r="A310" s="115" t="s">
        <v>52</v>
      </c>
      <c r="B310" s="116"/>
      <c r="C310" s="117"/>
      <c r="D310" s="46"/>
      <c r="E310" s="48"/>
      <c r="F310" s="58" t="s">
        <v>16</v>
      </c>
      <c r="G310" s="25">
        <f aca="true" t="shared" si="28" ref="G310:P310">SUM(G309:G309)</f>
        <v>870695000</v>
      </c>
      <c r="H310" s="25">
        <f t="shared" si="28"/>
        <v>0</v>
      </c>
      <c r="I310" s="25">
        <f t="shared" si="28"/>
        <v>0</v>
      </c>
      <c r="J310" s="25">
        <f t="shared" si="28"/>
        <v>0</v>
      </c>
      <c r="K310" s="25">
        <f t="shared" si="28"/>
        <v>870695000</v>
      </c>
      <c r="L310" s="25">
        <f t="shared" si="28"/>
        <v>0</v>
      </c>
      <c r="M310" s="25">
        <f t="shared" si="28"/>
        <v>0</v>
      </c>
      <c r="N310" s="25">
        <f t="shared" si="28"/>
        <v>0</v>
      </c>
      <c r="O310" s="25">
        <f t="shared" si="28"/>
        <v>0</v>
      </c>
      <c r="P310" s="25">
        <f t="shared" si="28"/>
        <v>0</v>
      </c>
    </row>
    <row r="311" spans="1:16" ht="15.75" customHeight="1">
      <c r="A311" s="115" t="s">
        <v>5</v>
      </c>
      <c r="B311" s="116"/>
      <c r="C311" s="117"/>
      <c r="D311" s="46"/>
      <c r="E311" s="22"/>
      <c r="F311" s="22" t="s">
        <v>16</v>
      </c>
      <c r="G311" s="28">
        <f aca="true" t="shared" si="29" ref="G311:P311">G38+G50+G119+G163+G173+G184+G189+G194+G199+G243+G308+G310</f>
        <v>1496609169.52</v>
      </c>
      <c r="H311" s="28">
        <f t="shared" si="29"/>
        <v>-1433155.92</v>
      </c>
      <c r="I311" s="28">
        <f t="shared" si="29"/>
        <v>-11596910.38</v>
      </c>
      <c r="J311" s="28">
        <f t="shared" si="29"/>
        <v>0</v>
      </c>
      <c r="K311" s="28">
        <f t="shared" si="29"/>
        <v>1002560673.21</v>
      </c>
      <c r="L311" s="28">
        <f t="shared" si="29"/>
        <v>443716343.00000006</v>
      </c>
      <c r="M311" s="28">
        <f t="shared" si="29"/>
        <v>36536876.14000001</v>
      </c>
      <c r="N311" s="28">
        <f t="shared" si="29"/>
        <v>39638437.91</v>
      </c>
      <c r="O311" s="28">
        <f t="shared" si="29"/>
        <v>27374470.410000004</v>
      </c>
      <c r="P311" s="28">
        <f t="shared" si="29"/>
        <v>15660.66</v>
      </c>
    </row>
    <row r="312" ht="12.75">
      <c r="E312" s="49"/>
    </row>
    <row r="313" spans="5:16" ht="12.75">
      <c r="E313" s="49"/>
      <c r="J313" s="32"/>
      <c r="K313" s="32"/>
      <c r="L313" s="32"/>
      <c r="M313" s="32"/>
      <c r="N313" s="32"/>
      <c r="O313" s="32"/>
      <c r="P313" s="32"/>
    </row>
    <row r="314" spans="1:18" s="2" customFormat="1" ht="15" customHeight="1">
      <c r="A314" s="70"/>
      <c r="C314" s="17"/>
      <c r="D314" s="71"/>
      <c r="E314" s="49"/>
      <c r="F314" s="63"/>
      <c r="G314" s="118"/>
      <c r="H314" s="118"/>
      <c r="I314" s="118"/>
      <c r="J314" s="118"/>
      <c r="K314" s="118"/>
      <c r="L314" s="17"/>
      <c r="M314" s="17"/>
      <c r="N314" s="17"/>
      <c r="O314" s="17"/>
      <c r="P314" s="17"/>
      <c r="Q314" s="17"/>
      <c r="R314" s="17"/>
    </row>
    <row r="315" spans="3:13" s="2" customFormat="1" ht="15" customHeight="1">
      <c r="C315" s="17"/>
      <c r="D315" s="71"/>
      <c r="E315" s="49"/>
      <c r="F315" s="17"/>
      <c r="G315" s="17"/>
      <c r="H315" s="17"/>
      <c r="I315" s="17"/>
      <c r="J315" s="17"/>
      <c r="M315" s="17"/>
    </row>
    <row r="316" spans="4:9" s="70" customFormat="1" ht="15" customHeight="1">
      <c r="D316" s="4"/>
      <c r="E316" s="49"/>
      <c r="G316" s="72"/>
      <c r="H316" s="72"/>
      <c r="I316" s="72"/>
    </row>
    <row r="317" ht="12.75">
      <c r="E317" s="50"/>
    </row>
    <row r="318" ht="12.75">
      <c r="E318" s="49"/>
    </row>
    <row r="319" ht="12.75">
      <c r="E319" s="49"/>
    </row>
    <row r="320" ht="12.75">
      <c r="E320" s="49"/>
    </row>
    <row r="321" ht="12.75">
      <c r="E321" s="49"/>
    </row>
    <row r="322" ht="12.75">
      <c r="E322" s="49"/>
    </row>
    <row r="323" ht="12.75">
      <c r="E323" s="49"/>
    </row>
    <row r="324" ht="12.75">
      <c r="E324" s="49"/>
    </row>
    <row r="325" ht="12.75">
      <c r="E325" s="50"/>
    </row>
    <row r="326" ht="12.75">
      <c r="E326" s="49"/>
    </row>
    <row r="327" ht="12.75">
      <c r="E327" s="49"/>
    </row>
    <row r="328" ht="12.75">
      <c r="E328" s="49"/>
    </row>
    <row r="329" ht="12.75">
      <c r="E329" s="49"/>
    </row>
    <row r="330" ht="12.75">
      <c r="E330" s="49"/>
    </row>
    <row r="331" ht="12.75">
      <c r="E331" s="49"/>
    </row>
    <row r="332" ht="12.75">
      <c r="E332" s="49"/>
    </row>
    <row r="333" ht="12.75">
      <c r="E333" s="49"/>
    </row>
    <row r="334" ht="12.75">
      <c r="E334" s="50"/>
    </row>
    <row r="335" ht="12.75">
      <c r="E335" s="49"/>
    </row>
    <row r="336" ht="12.75">
      <c r="E336" s="49"/>
    </row>
    <row r="337" ht="12.75">
      <c r="E337" s="49"/>
    </row>
    <row r="338" ht="12.75">
      <c r="E338" s="49"/>
    </row>
    <row r="339" ht="12.75">
      <c r="E339" s="49"/>
    </row>
    <row r="340" ht="12.75">
      <c r="E340" s="49"/>
    </row>
    <row r="341" ht="12.75">
      <c r="E341" s="49"/>
    </row>
    <row r="342" ht="12.75">
      <c r="E342" s="49"/>
    </row>
    <row r="343" ht="12.75">
      <c r="E343" s="50"/>
    </row>
    <row r="344" ht="12.75">
      <c r="E344" s="50"/>
    </row>
    <row r="345" ht="12.75">
      <c r="E345" s="51"/>
    </row>
    <row r="346" ht="12.75">
      <c r="E346" s="51"/>
    </row>
    <row r="347" ht="12.75">
      <c r="E347" s="73"/>
    </row>
    <row r="348" ht="12.75">
      <c r="E348" s="73"/>
    </row>
    <row r="349" ht="12.75">
      <c r="E349" s="4"/>
    </row>
  </sheetData>
  <sheetProtection/>
  <autoFilter ref="A12:U311"/>
  <mergeCells count="31">
    <mergeCell ref="A311:C311"/>
    <mergeCell ref="G314:K314"/>
    <mergeCell ref="F10:F12"/>
    <mergeCell ref="A184:C184"/>
    <mergeCell ref="A194:C194"/>
    <mergeCell ref="G10:P10"/>
    <mergeCell ref="G11:G12"/>
    <mergeCell ref="A38:C38"/>
    <mergeCell ref="A308:C308"/>
    <mergeCell ref="A199:C199"/>
    <mergeCell ref="A243:C243"/>
    <mergeCell ref="A163:C163"/>
    <mergeCell ref="A189:C189"/>
    <mergeCell ref="A310:C310"/>
    <mergeCell ref="K11:M11"/>
    <mergeCell ref="A50:C50"/>
    <mergeCell ref="P11:P12"/>
    <mergeCell ref="H11:J11"/>
    <mergeCell ref="A173:C173"/>
    <mergeCell ref="A119:C119"/>
    <mergeCell ref="N11:N12"/>
    <mergeCell ref="E10:E12"/>
    <mergeCell ref="A1:J1"/>
    <mergeCell ref="A2:F2"/>
    <mergeCell ref="A5:O5"/>
    <mergeCell ref="A6:O6"/>
    <mergeCell ref="A10:A12"/>
    <mergeCell ref="B10:B12"/>
    <mergeCell ref="C10:C12"/>
    <mergeCell ref="D10:D12"/>
    <mergeCell ref="O11:O12"/>
  </mergeCells>
  <printOptions horizontalCentered="1" verticalCentered="1"/>
  <pageMargins left="0.15748031496062992" right="0" top="0.3937007874015748" bottom="0.984251968503937" header="0.4330708661417323" footer="1.062992125984252"/>
  <pageSetup fitToHeight="5" fitToWidth="1" horizontalDpi="600" verticalDpi="600" orientation="landscape" paperSize="8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5"/>
  <sheetViews>
    <sheetView zoomScalePageLayoutView="0" workbookViewId="0" topLeftCell="A1">
      <pane xSplit="7" ySplit="17" topLeftCell="H178" activePane="bottomRight" state="frozen"/>
      <selection pane="topLeft" activeCell="A1" sqref="A1"/>
      <selection pane="topRight" activeCell="H1" sqref="H1"/>
      <selection pane="bottomLeft" activeCell="A18" sqref="A18"/>
      <selection pane="bottomRight" activeCell="A180" sqref="A180:IV180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 customHeight="1">
      <c r="A6" s="110" t="s">
        <v>53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2.75">
      <c r="A14" s="21">
        <v>1</v>
      </c>
      <c r="B14" s="54" t="s">
        <v>34</v>
      </c>
      <c r="C14" s="55" t="s">
        <v>45</v>
      </c>
      <c r="D14" s="54">
        <v>115748</v>
      </c>
      <c r="E14" s="54" t="s">
        <v>311</v>
      </c>
      <c r="F14" s="59">
        <v>45323</v>
      </c>
      <c r="G14" s="56">
        <f aca="true" t="shared" si="0" ref="G14:G35">H14+I14+J14+K14+L14+M14+N14+O14+P14</f>
        <v>1390602.11</v>
      </c>
      <c r="H14" s="56">
        <v>0</v>
      </c>
      <c r="I14" s="56">
        <v>0</v>
      </c>
      <c r="J14" s="57">
        <v>0</v>
      </c>
      <c r="K14" s="57">
        <v>0</v>
      </c>
      <c r="L14" s="23">
        <v>1390602.11</v>
      </c>
      <c r="M14" s="56">
        <v>0</v>
      </c>
      <c r="N14" s="24">
        <v>0</v>
      </c>
      <c r="O14" s="24">
        <v>0</v>
      </c>
      <c r="P14" s="24">
        <v>0</v>
      </c>
    </row>
    <row r="15" spans="1:16" ht="15" customHeight="1">
      <c r="A15" s="21">
        <v>1</v>
      </c>
      <c r="B15" s="54" t="s">
        <v>34</v>
      </c>
      <c r="C15" s="55" t="s">
        <v>45</v>
      </c>
      <c r="D15" s="54">
        <v>115748</v>
      </c>
      <c r="E15" s="54" t="s">
        <v>334</v>
      </c>
      <c r="F15" s="59">
        <v>45328</v>
      </c>
      <c r="G15" s="56">
        <f>H15+I15+J15+K15+L15+M15+N15+O15+P15</f>
        <v>21327923.01</v>
      </c>
      <c r="H15" s="56">
        <v>0</v>
      </c>
      <c r="I15" s="56">
        <v>0</v>
      </c>
      <c r="J15" s="57">
        <v>0</v>
      </c>
      <c r="K15" s="57">
        <v>0</v>
      </c>
      <c r="L15" s="23">
        <v>21327923.01</v>
      </c>
      <c r="M15" s="56">
        <v>0</v>
      </c>
      <c r="N15" s="24">
        <v>0</v>
      </c>
      <c r="O15" s="24">
        <v>0</v>
      </c>
      <c r="P15" s="24">
        <v>0</v>
      </c>
    </row>
    <row r="16" spans="1:16" ht="15" customHeight="1">
      <c r="A16" s="21">
        <v>1</v>
      </c>
      <c r="B16" s="54" t="s">
        <v>34</v>
      </c>
      <c r="C16" s="55" t="s">
        <v>45</v>
      </c>
      <c r="D16" s="54">
        <v>120234</v>
      </c>
      <c r="E16" s="54"/>
      <c r="F16" s="59">
        <v>45328</v>
      </c>
      <c r="G16" s="56">
        <f>H16+I16+J16+K16+L16+M16+N16+O16+P16</f>
        <v>-405659.68</v>
      </c>
      <c r="H16" s="56">
        <v>0</v>
      </c>
      <c r="I16" s="56">
        <v>0</v>
      </c>
      <c r="J16" s="57">
        <v>0</v>
      </c>
      <c r="K16" s="57">
        <v>0</v>
      </c>
      <c r="L16" s="23">
        <v>-405659.68</v>
      </c>
      <c r="M16" s="56">
        <v>0</v>
      </c>
      <c r="N16" s="24">
        <v>0</v>
      </c>
      <c r="O16" s="24">
        <v>0</v>
      </c>
      <c r="P16" s="24">
        <v>0</v>
      </c>
    </row>
    <row r="17" spans="1:16" ht="12.75">
      <c r="A17" s="21">
        <v>4</v>
      </c>
      <c r="B17" s="22" t="s">
        <v>34</v>
      </c>
      <c r="C17" s="55" t="s">
        <v>45</v>
      </c>
      <c r="D17" s="22">
        <v>140285</v>
      </c>
      <c r="E17" s="22" t="s">
        <v>309</v>
      </c>
      <c r="F17" s="59">
        <v>45328</v>
      </c>
      <c r="G17" s="56">
        <f t="shared" si="0"/>
        <v>572240.67</v>
      </c>
      <c r="H17" s="24">
        <v>0</v>
      </c>
      <c r="I17" s="24">
        <v>0</v>
      </c>
      <c r="J17" s="23">
        <v>0</v>
      </c>
      <c r="K17" s="23">
        <v>0</v>
      </c>
      <c r="L17" s="23">
        <v>572240.67</v>
      </c>
      <c r="M17" s="56">
        <v>0</v>
      </c>
      <c r="N17" s="24">
        <v>0</v>
      </c>
      <c r="O17" s="24">
        <v>0</v>
      </c>
      <c r="P17" s="24">
        <v>0</v>
      </c>
    </row>
    <row r="18" spans="1:16" ht="12.75">
      <c r="A18" s="21">
        <v>5</v>
      </c>
      <c r="B18" s="22" t="s">
        <v>34</v>
      </c>
      <c r="C18" s="55" t="s">
        <v>45</v>
      </c>
      <c r="D18" s="22">
        <v>128749</v>
      </c>
      <c r="E18" s="22" t="s">
        <v>399</v>
      </c>
      <c r="F18" s="59">
        <v>45341</v>
      </c>
      <c r="G18" s="56">
        <f t="shared" si="0"/>
        <v>27797985.1</v>
      </c>
      <c r="H18" s="24">
        <v>0</v>
      </c>
      <c r="I18" s="24">
        <v>0</v>
      </c>
      <c r="J18" s="23">
        <v>0</v>
      </c>
      <c r="K18" s="23">
        <v>0</v>
      </c>
      <c r="L18" s="23">
        <v>27797985.1</v>
      </c>
      <c r="M18" s="56">
        <v>0</v>
      </c>
      <c r="N18" s="24">
        <v>0</v>
      </c>
      <c r="O18" s="24">
        <v>0</v>
      </c>
      <c r="P18" s="24">
        <v>0</v>
      </c>
    </row>
    <row r="19" spans="1:16" ht="12.75">
      <c r="A19" s="21">
        <v>6</v>
      </c>
      <c r="B19" s="22" t="s">
        <v>34</v>
      </c>
      <c r="C19" s="55" t="s">
        <v>418</v>
      </c>
      <c r="D19" s="22">
        <v>150765</v>
      </c>
      <c r="E19" s="22" t="s">
        <v>83</v>
      </c>
      <c r="F19" s="59">
        <v>45341</v>
      </c>
      <c r="G19" s="56">
        <f t="shared" si="0"/>
        <v>9014851.27</v>
      </c>
      <c r="H19" s="24">
        <v>0</v>
      </c>
      <c r="I19" s="24">
        <v>0</v>
      </c>
      <c r="J19" s="23">
        <v>0</v>
      </c>
      <c r="K19" s="23">
        <v>0</v>
      </c>
      <c r="L19" s="23">
        <v>7662623.58</v>
      </c>
      <c r="M19" s="56">
        <v>1352227.69</v>
      </c>
      <c r="N19" s="24">
        <v>0</v>
      </c>
      <c r="O19" s="24">
        <v>0</v>
      </c>
      <c r="P19" s="24">
        <v>0</v>
      </c>
    </row>
    <row r="20" spans="1:16" ht="12.75">
      <c r="A20" s="21">
        <v>7</v>
      </c>
      <c r="B20" s="22" t="s">
        <v>34</v>
      </c>
      <c r="C20" s="55" t="s">
        <v>45</v>
      </c>
      <c r="D20" s="22">
        <v>133179</v>
      </c>
      <c r="E20" s="22" t="s">
        <v>138</v>
      </c>
      <c r="F20" s="59">
        <v>45341</v>
      </c>
      <c r="G20" s="56">
        <f t="shared" si="0"/>
        <v>13710075.69</v>
      </c>
      <c r="H20" s="24">
        <v>0</v>
      </c>
      <c r="I20" s="24">
        <v>0</v>
      </c>
      <c r="J20" s="23">
        <v>0</v>
      </c>
      <c r="K20" s="23">
        <v>0</v>
      </c>
      <c r="L20" s="23">
        <v>13710075.69</v>
      </c>
      <c r="M20" s="56">
        <v>0</v>
      </c>
      <c r="N20" s="24">
        <v>0</v>
      </c>
      <c r="O20" s="24">
        <v>0</v>
      </c>
      <c r="P20" s="24">
        <v>0</v>
      </c>
    </row>
    <row r="21" spans="1:16" ht="12.75">
      <c r="A21" s="21">
        <v>7</v>
      </c>
      <c r="B21" s="22" t="s">
        <v>34</v>
      </c>
      <c r="C21" s="55" t="s">
        <v>45</v>
      </c>
      <c r="D21" s="22">
        <v>133179</v>
      </c>
      <c r="E21" s="22" t="s">
        <v>138</v>
      </c>
      <c r="F21" s="59">
        <v>45341</v>
      </c>
      <c r="G21" s="56">
        <f>H21+I21+J21+K21+L21+M21+N21+O21+P21</f>
        <v>102855.95</v>
      </c>
      <c r="H21" s="24">
        <v>0</v>
      </c>
      <c r="I21" s="24">
        <v>0</v>
      </c>
      <c r="J21" s="23">
        <v>0</v>
      </c>
      <c r="K21" s="23">
        <v>0</v>
      </c>
      <c r="L21" s="23">
        <v>102855.95</v>
      </c>
      <c r="M21" s="56">
        <v>0</v>
      </c>
      <c r="N21" s="24">
        <v>0</v>
      </c>
      <c r="O21" s="24">
        <v>0</v>
      </c>
      <c r="P21" s="24">
        <v>0</v>
      </c>
    </row>
    <row r="22" spans="1:16" ht="12.75">
      <c r="A22" s="21">
        <v>8</v>
      </c>
      <c r="B22" s="22" t="s">
        <v>34</v>
      </c>
      <c r="C22" s="55" t="s">
        <v>418</v>
      </c>
      <c r="D22" s="22">
        <v>150765</v>
      </c>
      <c r="E22" s="22" t="s">
        <v>123</v>
      </c>
      <c r="F22" s="59">
        <v>45344</v>
      </c>
      <c r="G22" s="56">
        <f>H22+I22+J22+K22+L22+M22+N22+O22+P22</f>
        <v>3083162.72</v>
      </c>
      <c r="H22" s="24">
        <v>0</v>
      </c>
      <c r="I22" s="24">
        <v>0</v>
      </c>
      <c r="J22" s="23">
        <v>0</v>
      </c>
      <c r="K22" s="23">
        <v>0</v>
      </c>
      <c r="L22" s="23">
        <v>2620688.31</v>
      </c>
      <c r="M22" s="56">
        <v>462474.41</v>
      </c>
      <c r="N22" s="24">
        <v>0</v>
      </c>
      <c r="O22" s="24">
        <v>0</v>
      </c>
      <c r="P22" s="24">
        <v>0</v>
      </c>
    </row>
    <row r="23" spans="1:16" ht="12.75">
      <c r="A23" s="21">
        <v>10</v>
      </c>
      <c r="B23" s="22" t="s">
        <v>34</v>
      </c>
      <c r="C23" s="55" t="s">
        <v>450</v>
      </c>
      <c r="D23" s="22">
        <v>155251</v>
      </c>
      <c r="E23" s="22" t="s">
        <v>80</v>
      </c>
      <c r="F23" s="58">
        <v>45345</v>
      </c>
      <c r="G23" s="56">
        <f t="shared" si="0"/>
        <v>3361421.69</v>
      </c>
      <c r="H23" s="24">
        <v>0</v>
      </c>
      <c r="I23" s="24">
        <v>0</v>
      </c>
      <c r="J23" s="23">
        <v>0</v>
      </c>
      <c r="K23" s="23">
        <v>0</v>
      </c>
      <c r="L23" s="23">
        <v>2857208.44</v>
      </c>
      <c r="M23" s="56">
        <v>504213.25</v>
      </c>
      <c r="N23" s="24">
        <v>0</v>
      </c>
      <c r="O23" s="24">
        <v>0</v>
      </c>
      <c r="P23" s="24">
        <v>0</v>
      </c>
    </row>
    <row r="24" spans="1:16" ht="12.75">
      <c r="A24" s="21">
        <v>11</v>
      </c>
      <c r="B24" s="22" t="s">
        <v>34</v>
      </c>
      <c r="C24" s="55" t="s">
        <v>45</v>
      </c>
      <c r="D24" s="22">
        <v>137027</v>
      </c>
      <c r="E24" s="22"/>
      <c r="F24" s="59">
        <v>45348</v>
      </c>
      <c r="G24" s="56">
        <f>H24+I24+J24+K24+L24+M24+N24+O24+P24</f>
        <v>-14452526.02</v>
      </c>
      <c r="H24" s="24">
        <v>0</v>
      </c>
      <c r="I24" s="24">
        <v>0</v>
      </c>
      <c r="J24" s="23">
        <v>0</v>
      </c>
      <c r="K24" s="23">
        <v>0</v>
      </c>
      <c r="L24" s="23">
        <v>-14452526.02</v>
      </c>
      <c r="M24" s="56">
        <v>0</v>
      </c>
      <c r="N24" s="24">
        <v>0</v>
      </c>
      <c r="O24" s="24">
        <v>0</v>
      </c>
      <c r="P24" s="24">
        <v>0</v>
      </c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34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2.75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65502932.510000005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63184017.16000001</v>
      </c>
      <c r="M38" s="25">
        <f t="shared" si="1"/>
        <v>2318915.3499999996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 t="s">
        <v>45</v>
      </c>
      <c r="D39" s="22">
        <v>111085</v>
      </c>
      <c r="E39" s="22" t="s">
        <v>113</v>
      </c>
      <c r="F39" s="58">
        <v>45323</v>
      </c>
      <c r="G39" s="56">
        <f aca="true" t="shared" si="2" ref="G39:G44">H39+I39+J39+K39+L39+M39+N39+O39+P39</f>
        <v>6902476.94</v>
      </c>
      <c r="H39" s="24">
        <v>0</v>
      </c>
      <c r="I39" s="24">
        <v>0</v>
      </c>
      <c r="J39" s="23">
        <v>0</v>
      </c>
      <c r="K39" s="23">
        <v>6902476.94</v>
      </c>
      <c r="L39" s="23">
        <v>0</v>
      </c>
      <c r="M39" s="23">
        <v>0</v>
      </c>
      <c r="N39" s="23">
        <v>0</v>
      </c>
      <c r="O39" s="24">
        <v>0</v>
      </c>
      <c r="P39" s="24">
        <v>0</v>
      </c>
    </row>
    <row r="40" spans="1:16" ht="12.75">
      <c r="A40" s="21">
        <v>2</v>
      </c>
      <c r="B40" s="22" t="s">
        <v>33</v>
      </c>
      <c r="C40" s="55" t="s">
        <v>45</v>
      </c>
      <c r="D40" s="22">
        <v>111085</v>
      </c>
      <c r="E40" s="22" t="s">
        <v>76</v>
      </c>
      <c r="F40" s="58">
        <v>45323</v>
      </c>
      <c r="G40" s="56">
        <f t="shared" si="2"/>
        <v>3246015.16</v>
      </c>
      <c r="H40" s="24">
        <v>0</v>
      </c>
      <c r="I40" s="24">
        <v>0</v>
      </c>
      <c r="J40" s="23">
        <v>0</v>
      </c>
      <c r="K40" s="23">
        <v>3246015.16</v>
      </c>
      <c r="L40" s="23">
        <v>0</v>
      </c>
      <c r="M40" s="23">
        <v>0</v>
      </c>
      <c r="N40" s="23">
        <v>0</v>
      </c>
      <c r="O40" s="24">
        <v>0</v>
      </c>
      <c r="P40" s="24">
        <v>0</v>
      </c>
    </row>
    <row r="41" spans="1:16" ht="12.75">
      <c r="A41" s="21">
        <v>3</v>
      </c>
      <c r="B41" s="22" t="s">
        <v>33</v>
      </c>
      <c r="C41" s="55" t="s">
        <v>45</v>
      </c>
      <c r="D41" s="22">
        <v>155814</v>
      </c>
      <c r="E41" s="22" t="s">
        <v>100</v>
      </c>
      <c r="F41" s="58">
        <v>45323</v>
      </c>
      <c r="G41" s="56">
        <f t="shared" si="2"/>
        <v>222054.47</v>
      </c>
      <c r="H41" s="24">
        <v>0</v>
      </c>
      <c r="I41" s="24">
        <v>0</v>
      </c>
      <c r="J41" s="23">
        <v>0</v>
      </c>
      <c r="K41" s="23">
        <v>222054.47</v>
      </c>
      <c r="L41" s="23">
        <v>0</v>
      </c>
      <c r="M41" s="23">
        <v>0</v>
      </c>
      <c r="N41" s="23">
        <v>0</v>
      </c>
      <c r="O41" s="24">
        <v>0</v>
      </c>
      <c r="P41" s="24">
        <v>0</v>
      </c>
    </row>
    <row r="42" spans="1:16" ht="12.75">
      <c r="A42" s="21">
        <v>4</v>
      </c>
      <c r="B42" s="22" t="s">
        <v>33</v>
      </c>
      <c r="C42" s="55" t="s">
        <v>45</v>
      </c>
      <c r="D42" s="22">
        <v>129313</v>
      </c>
      <c r="E42" s="22" t="s">
        <v>100</v>
      </c>
      <c r="F42" s="58">
        <v>45323</v>
      </c>
      <c r="G42" s="56">
        <f t="shared" si="2"/>
        <v>16011445.49</v>
      </c>
      <c r="H42" s="24">
        <v>0</v>
      </c>
      <c r="I42" s="24">
        <v>0</v>
      </c>
      <c r="J42" s="23">
        <v>0</v>
      </c>
      <c r="K42" s="23">
        <v>16011445.49</v>
      </c>
      <c r="L42" s="23">
        <v>0</v>
      </c>
      <c r="M42" s="23">
        <v>0</v>
      </c>
      <c r="N42" s="23">
        <v>0</v>
      </c>
      <c r="O42" s="24">
        <v>0</v>
      </c>
      <c r="P42" s="24">
        <v>0</v>
      </c>
    </row>
    <row r="43" spans="1:16" ht="12.75">
      <c r="A43" s="21">
        <v>5</v>
      </c>
      <c r="B43" s="22" t="s">
        <v>33</v>
      </c>
      <c r="C43" s="55" t="s">
        <v>329</v>
      </c>
      <c r="D43" s="22">
        <v>125198</v>
      </c>
      <c r="E43" s="22" t="s">
        <v>330</v>
      </c>
      <c r="F43" s="58">
        <v>45328</v>
      </c>
      <c r="G43" s="56">
        <f t="shared" si="2"/>
        <v>3425.1</v>
      </c>
      <c r="H43" s="24">
        <v>0</v>
      </c>
      <c r="I43" s="24">
        <v>0</v>
      </c>
      <c r="J43" s="23">
        <v>0</v>
      </c>
      <c r="K43" s="23">
        <v>2970.75</v>
      </c>
      <c r="L43" s="23">
        <v>0</v>
      </c>
      <c r="M43" s="23">
        <v>454.35</v>
      </c>
      <c r="N43" s="23">
        <v>0</v>
      </c>
      <c r="O43" s="24">
        <v>0</v>
      </c>
      <c r="P43" s="24">
        <v>0</v>
      </c>
    </row>
    <row r="44" spans="1:16" ht="12.75">
      <c r="A44" s="21">
        <v>6</v>
      </c>
      <c r="B44" s="22" t="s">
        <v>33</v>
      </c>
      <c r="C44" s="55" t="s">
        <v>45</v>
      </c>
      <c r="D44" s="22">
        <v>115751</v>
      </c>
      <c r="E44" s="22" t="s">
        <v>111</v>
      </c>
      <c r="F44" s="58">
        <v>45328</v>
      </c>
      <c r="G44" s="56">
        <f t="shared" si="2"/>
        <v>214282.15</v>
      </c>
      <c r="H44" s="24">
        <v>0</v>
      </c>
      <c r="I44" s="24">
        <v>0</v>
      </c>
      <c r="J44" s="23">
        <v>0</v>
      </c>
      <c r="K44" s="23">
        <v>214282.15</v>
      </c>
      <c r="L44" s="23">
        <v>0</v>
      </c>
      <c r="M44" s="23">
        <v>0</v>
      </c>
      <c r="N44" s="23">
        <v>0</v>
      </c>
      <c r="O44" s="24">
        <v>0</v>
      </c>
      <c r="P44" s="24">
        <v>0</v>
      </c>
    </row>
    <row r="45" spans="1:16" ht="12.75">
      <c r="A45" s="21">
        <v>7</v>
      </c>
      <c r="B45" s="22" t="s">
        <v>33</v>
      </c>
      <c r="C45" s="55" t="s">
        <v>45</v>
      </c>
      <c r="D45" s="22">
        <v>138026</v>
      </c>
      <c r="E45" s="22" t="s">
        <v>80</v>
      </c>
      <c r="F45" s="58">
        <v>45329</v>
      </c>
      <c r="G45" s="56">
        <f aca="true" t="shared" si="3" ref="G45:G52">H45+I45+J45+K45+L45+M45+N45+O45+P45</f>
        <v>14854135.22</v>
      </c>
      <c r="H45" s="24">
        <v>0</v>
      </c>
      <c r="I45" s="24">
        <v>0</v>
      </c>
      <c r="J45" s="23">
        <v>0</v>
      </c>
      <c r="K45" s="23">
        <v>14854135.22</v>
      </c>
      <c r="L45" s="23">
        <v>0</v>
      </c>
      <c r="M45" s="23">
        <v>0</v>
      </c>
      <c r="N45" s="23">
        <v>0</v>
      </c>
      <c r="O45" s="24">
        <v>0</v>
      </c>
      <c r="P45" s="24">
        <v>0</v>
      </c>
    </row>
    <row r="46" spans="1:16" ht="12.75">
      <c r="A46" s="21">
        <v>8</v>
      </c>
      <c r="B46" s="22" t="s">
        <v>33</v>
      </c>
      <c r="C46" s="55" t="s">
        <v>417</v>
      </c>
      <c r="D46" s="22">
        <v>152236</v>
      </c>
      <c r="E46" s="22" t="s">
        <v>80</v>
      </c>
      <c r="F46" s="58">
        <v>45341</v>
      </c>
      <c r="G46" s="56">
        <f t="shared" si="3"/>
        <v>80538.12</v>
      </c>
      <c r="H46" s="24">
        <v>0</v>
      </c>
      <c r="I46" s="24">
        <v>0</v>
      </c>
      <c r="J46" s="23">
        <v>0</v>
      </c>
      <c r="K46" s="23">
        <v>61449.9</v>
      </c>
      <c r="L46" s="23">
        <v>0</v>
      </c>
      <c r="M46" s="23">
        <v>9398.22</v>
      </c>
      <c r="N46" s="23">
        <v>9690</v>
      </c>
      <c r="O46" s="24">
        <v>0</v>
      </c>
      <c r="P46" s="24">
        <v>0</v>
      </c>
    </row>
    <row r="47" spans="1:16" ht="12.75">
      <c r="A47" s="21">
        <v>9</v>
      </c>
      <c r="B47" s="22" t="s">
        <v>33</v>
      </c>
      <c r="C47" s="55" t="s">
        <v>45</v>
      </c>
      <c r="D47" s="22">
        <v>152502</v>
      </c>
      <c r="E47" s="22" t="s">
        <v>80</v>
      </c>
      <c r="F47" s="58">
        <v>45341</v>
      </c>
      <c r="G47" s="56">
        <f t="shared" si="3"/>
        <v>4497052.5</v>
      </c>
      <c r="H47" s="24">
        <v>0</v>
      </c>
      <c r="I47" s="24">
        <v>0</v>
      </c>
      <c r="J47" s="23">
        <v>0</v>
      </c>
      <c r="K47" s="23">
        <v>4497052.5</v>
      </c>
      <c r="L47" s="23">
        <v>0</v>
      </c>
      <c r="M47" s="23">
        <v>0</v>
      </c>
      <c r="N47" s="23">
        <v>0</v>
      </c>
      <c r="O47" s="24">
        <v>0</v>
      </c>
      <c r="P47" s="24">
        <v>0</v>
      </c>
    </row>
    <row r="48" spans="1:16" ht="12.75">
      <c r="A48" s="21">
        <v>10</v>
      </c>
      <c r="B48" s="22" t="s">
        <v>33</v>
      </c>
      <c r="C48" s="55" t="s">
        <v>45</v>
      </c>
      <c r="D48" s="22">
        <v>137306</v>
      </c>
      <c r="E48" s="22" t="s">
        <v>143</v>
      </c>
      <c r="F48" s="58">
        <v>45341</v>
      </c>
      <c r="G48" s="56">
        <f t="shared" si="3"/>
        <v>7646489.22</v>
      </c>
      <c r="H48" s="24">
        <v>0</v>
      </c>
      <c r="I48" s="24">
        <v>0</v>
      </c>
      <c r="J48" s="23">
        <v>0</v>
      </c>
      <c r="K48" s="23">
        <v>7646489.22</v>
      </c>
      <c r="L48" s="23">
        <v>0</v>
      </c>
      <c r="M48" s="23">
        <v>0</v>
      </c>
      <c r="N48" s="23">
        <v>0</v>
      </c>
      <c r="O48" s="24">
        <v>0</v>
      </c>
      <c r="P48" s="24">
        <v>0</v>
      </c>
    </row>
    <row r="49" spans="1:16" ht="12.75">
      <c r="A49" s="21">
        <v>11</v>
      </c>
      <c r="B49" s="22" t="s">
        <v>33</v>
      </c>
      <c r="C49" s="55" t="s">
        <v>45</v>
      </c>
      <c r="D49" s="22">
        <v>152124</v>
      </c>
      <c r="E49" s="22" t="s">
        <v>80</v>
      </c>
      <c r="F49" s="58">
        <v>45341</v>
      </c>
      <c r="G49" s="56">
        <f t="shared" si="3"/>
        <v>1156318.42</v>
      </c>
      <c r="H49" s="24">
        <v>0</v>
      </c>
      <c r="I49" s="24">
        <v>0</v>
      </c>
      <c r="J49" s="23">
        <v>0</v>
      </c>
      <c r="K49" s="23">
        <v>1156318.42</v>
      </c>
      <c r="L49" s="23">
        <v>0</v>
      </c>
      <c r="M49" s="23">
        <v>0</v>
      </c>
      <c r="N49" s="23">
        <v>0</v>
      </c>
      <c r="O49" s="24">
        <v>0</v>
      </c>
      <c r="P49" s="24">
        <v>0</v>
      </c>
    </row>
    <row r="50" spans="1:16" ht="12.75">
      <c r="A50" s="21">
        <v>12</v>
      </c>
      <c r="B50" s="22" t="s">
        <v>33</v>
      </c>
      <c r="C50" s="55" t="s">
        <v>429</v>
      </c>
      <c r="D50" s="22">
        <v>157111</v>
      </c>
      <c r="E50" s="22" t="s">
        <v>74</v>
      </c>
      <c r="F50" s="58">
        <v>45341</v>
      </c>
      <c r="G50" s="56">
        <f t="shared" si="3"/>
        <v>47925.33</v>
      </c>
      <c r="H50" s="24">
        <v>0</v>
      </c>
      <c r="I50" s="24">
        <v>0</v>
      </c>
      <c r="J50" s="23">
        <v>0</v>
      </c>
      <c r="K50" s="23">
        <v>41567.89</v>
      </c>
      <c r="L50" s="23">
        <v>0</v>
      </c>
      <c r="M50" s="23">
        <v>6357.44</v>
      </c>
      <c r="N50" s="23">
        <v>0</v>
      </c>
      <c r="O50" s="24">
        <v>0</v>
      </c>
      <c r="P50" s="24">
        <v>0</v>
      </c>
    </row>
    <row r="51" spans="1:16" ht="12.75">
      <c r="A51" s="21">
        <v>13</v>
      </c>
      <c r="B51" s="22" t="s">
        <v>33</v>
      </c>
      <c r="C51" s="55" t="s">
        <v>430</v>
      </c>
      <c r="D51" s="22">
        <v>123542</v>
      </c>
      <c r="E51" s="22" t="s">
        <v>292</v>
      </c>
      <c r="F51" s="58">
        <v>45341</v>
      </c>
      <c r="G51" s="56">
        <f t="shared" si="3"/>
        <v>10077.699999999999</v>
      </c>
      <c r="H51" s="24">
        <v>0</v>
      </c>
      <c r="I51" s="24">
        <v>0</v>
      </c>
      <c r="J51" s="23">
        <v>0</v>
      </c>
      <c r="K51" s="23">
        <v>7321.41</v>
      </c>
      <c r="L51" s="23">
        <v>0</v>
      </c>
      <c r="M51" s="23">
        <v>1119.74</v>
      </c>
      <c r="N51" s="23">
        <v>1636.55</v>
      </c>
      <c r="O51" s="24">
        <v>0</v>
      </c>
      <c r="P51" s="24">
        <v>0</v>
      </c>
    </row>
    <row r="52" spans="1:16" ht="12.75">
      <c r="A52" s="21">
        <v>14</v>
      </c>
      <c r="B52" s="22" t="s">
        <v>33</v>
      </c>
      <c r="C52" s="55" t="s">
        <v>431</v>
      </c>
      <c r="D52" s="22">
        <v>151331</v>
      </c>
      <c r="E52" s="22" t="s">
        <v>78</v>
      </c>
      <c r="F52" s="58">
        <v>45341</v>
      </c>
      <c r="G52" s="56">
        <f t="shared" si="3"/>
        <v>8602120.06</v>
      </c>
      <c r="H52" s="24">
        <v>0</v>
      </c>
      <c r="I52" s="24">
        <v>0</v>
      </c>
      <c r="J52" s="23">
        <v>0</v>
      </c>
      <c r="K52" s="23">
        <v>6836302.49</v>
      </c>
      <c r="L52" s="23">
        <v>0</v>
      </c>
      <c r="M52" s="23">
        <v>1045552.15</v>
      </c>
      <c r="N52" s="23">
        <v>720265.42</v>
      </c>
      <c r="O52" s="24">
        <v>0</v>
      </c>
      <c r="P52" s="24">
        <v>0</v>
      </c>
    </row>
    <row r="53" spans="1:16" ht="12.75">
      <c r="A53" s="21">
        <v>15</v>
      </c>
      <c r="B53" s="22" t="s">
        <v>33</v>
      </c>
      <c r="C53" s="55" t="s">
        <v>45</v>
      </c>
      <c r="D53" s="22">
        <v>155778</v>
      </c>
      <c r="E53" s="22" t="s">
        <v>100</v>
      </c>
      <c r="F53" s="58">
        <v>45344</v>
      </c>
      <c r="G53" s="56">
        <f>H53+I53+J53+K53+L53+M53+N53+O53+P53</f>
        <v>73950</v>
      </c>
      <c r="H53" s="24">
        <v>0</v>
      </c>
      <c r="I53" s="24">
        <v>0</v>
      </c>
      <c r="J53" s="23">
        <v>0</v>
      </c>
      <c r="K53" s="23">
        <v>73950</v>
      </c>
      <c r="L53" s="23">
        <v>0</v>
      </c>
      <c r="M53" s="23">
        <v>0</v>
      </c>
      <c r="N53" s="23">
        <v>0</v>
      </c>
      <c r="O53" s="24">
        <v>0</v>
      </c>
      <c r="P53" s="24">
        <v>0</v>
      </c>
    </row>
    <row r="54" spans="1:16" ht="12.75">
      <c r="A54" s="21">
        <v>16</v>
      </c>
      <c r="B54" s="22" t="s">
        <v>33</v>
      </c>
      <c r="C54" s="55" t="s">
        <v>442</v>
      </c>
      <c r="D54" s="22">
        <v>148339</v>
      </c>
      <c r="E54" s="22" t="s">
        <v>83</v>
      </c>
      <c r="F54" s="58">
        <v>45344</v>
      </c>
      <c r="G54" s="56">
        <f>H54+I54+J54+K54+L54+M54+N54+O54+P54</f>
        <v>238506.15</v>
      </c>
      <c r="H54" s="24">
        <v>0</v>
      </c>
      <c r="I54" s="24">
        <v>0</v>
      </c>
      <c r="J54" s="23">
        <v>0</v>
      </c>
      <c r="K54" s="23">
        <v>204523.02</v>
      </c>
      <c r="L54" s="23">
        <v>0</v>
      </c>
      <c r="M54" s="23">
        <v>31279.99</v>
      </c>
      <c r="N54" s="23">
        <v>2703.14</v>
      </c>
      <c r="O54" s="24">
        <v>0</v>
      </c>
      <c r="P54" s="24">
        <v>0</v>
      </c>
    </row>
    <row r="55" spans="1:16" ht="12.75">
      <c r="A55" s="21">
        <v>17</v>
      </c>
      <c r="B55" s="22" t="s">
        <v>33</v>
      </c>
      <c r="C55" s="55" t="s">
        <v>459</v>
      </c>
      <c r="D55" s="22">
        <v>158219</v>
      </c>
      <c r="E55" s="22"/>
      <c r="F55" s="58">
        <v>45348</v>
      </c>
      <c r="G55" s="56">
        <f>H55+I55+J55+K55+L55+M55+N55+O55+P55</f>
        <v>-267706.98</v>
      </c>
      <c r="H55" s="24">
        <v>0</v>
      </c>
      <c r="I55" s="24">
        <v>0</v>
      </c>
      <c r="J55" s="23">
        <v>0</v>
      </c>
      <c r="K55" s="23">
        <v>-232194.83</v>
      </c>
      <c r="L55" s="23">
        <v>0</v>
      </c>
      <c r="M55" s="23">
        <v>-35512.15</v>
      </c>
      <c r="N55" s="23">
        <v>0</v>
      </c>
      <c r="O55" s="24">
        <v>0</v>
      </c>
      <c r="P55" s="24">
        <v>0</v>
      </c>
    </row>
    <row r="56" spans="1:16" ht="12.75">
      <c r="A56" s="21">
        <v>18</v>
      </c>
      <c r="B56" s="22" t="s">
        <v>33</v>
      </c>
      <c r="C56" s="55" t="s">
        <v>417</v>
      </c>
      <c r="D56" s="22">
        <v>152189</v>
      </c>
      <c r="E56" s="22"/>
      <c r="F56" s="58">
        <v>45349</v>
      </c>
      <c r="G56" s="56">
        <f>H56+I56+J56+K56+L56+M56+N56+O56+P56</f>
        <v>-0.2</v>
      </c>
      <c r="H56" s="24">
        <v>0</v>
      </c>
      <c r="I56" s="24">
        <v>0</v>
      </c>
      <c r="J56" s="23">
        <v>0</v>
      </c>
      <c r="K56" s="23">
        <v>-0.17</v>
      </c>
      <c r="L56" s="23">
        <v>0</v>
      </c>
      <c r="M56" s="23">
        <v>-0.03</v>
      </c>
      <c r="N56" s="23">
        <v>0</v>
      </c>
      <c r="O56" s="24">
        <v>0</v>
      </c>
      <c r="P56" s="24">
        <v>0</v>
      </c>
    </row>
    <row r="57" spans="1:16" ht="12.75">
      <c r="A57" s="115" t="s">
        <v>17</v>
      </c>
      <c r="B57" s="116"/>
      <c r="C57" s="117"/>
      <c r="D57" s="46"/>
      <c r="E57" s="46"/>
      <c r="F57" s="58" t="s">
        <v>16</v>
      </c>
      <c r="G57" s="25">
        <f>SUM(G39:G56)</f>
        <v>63539104.85</v>
      </c>
      <c r="H57" s="25">
        <f aca="true" t="shared" si="4" ref="H57:P57">SUM(H39:H56)</f>
        <v>0</v>
      </c>
      <c r="I57" s="25">
        <f t="shared" si="4"/>
        <v>0</v>
      </c>
      <c r="J57" s="25">
        <f t="shared" si="4"/>
        <v>0</v>
      </c>
      <c r="K57" s="25">
        <f t="shared" si="4"/>
        <v>61746160.03</v>
      </c>
      <c r="L57" s="25">
        <f t="shared" si="4"/>
        <v>0</v>
      </c>
      <c r="M57" s="25">
        <f t="shared" si="4"/>
        <v>1058649.71</v>
      </c>
      <c r="N57" s="25">
        <f t="shared" si="4"/>
        <v>734295.1100000001</v>
      </c>
      <c r="O57" s="25">
        <f t="shared" si="4"/>
        <v>0</v>
      </c>
      <c r="P57" s="25">
        <f t="shared" si="4"/>
        <v>0</v>
      </c>
    </row>
    <row r="58" spans="1:16" ht="12.75">
      <c r="A58" s="21">
        <v>1</v>
      </c>
      <c r="B58" s="22" t="s">
        <v>27</v>
      </c>
      <c r="C58" s="35" t="s">
        <v>325</v>
      </c>
      <c r="D58" s="47">
        <v>153315</v>
      </c>
      <c r="E58" s="47" t="s">
        <v>78</v>
      </c>
      <c r="F58" s="59">
        <v>45328</v>
      </c>
      <c r="G58" s="56">
        <f aca="true" t="shared" si="5" ref="G58:G69">H58+I58+J58+K58+L58+M58+N58+O58+P58</f>
        <v>21560</v>
      </c>
      <c r="H58" s="24">
        <v>0</v>
      </c>
      <c r="I58" s="24">
        <v>0</v>
      </c>
      <c r="J58" s="23">
        <v>0</v>
      </c>
      <c r="K58" s="23">
        <v>0</v>
      </c>
      <c r="L58" s="23">
        <v>18700</v>
      </c>
      <c r="M58" s="23">
        <v>2860</v>
      </c>
      <c r="N58" s="23">
        <v>0</v>
      </c>
      <c r="O58" s="23">
        <v>0</v>
      </c>
      <c r="P58" s="24">
        <v>0</v>
      </c>
    </row>
    <row r="59" spans="1:16" ht="12.75">
      <c r="A59" s="21">
        <v>2</v>
      </c>
      <c r="B59" s="22" t="s">
        <v>27</v>
      </c>
      <c r="C59" s="35" t="s">
        <v>246</v>
      </c>
      <c r="D59" s="47">
        <v>108495</v>
      </c>
      <c r="E59" s="47" t="s">
        <v>331</v>
      </c>
      <c r="F59" s="59">
        <v>45328</v>
      </c>
      <c r="G59" s="56">
        <f t="shared" si="5"/>
        <v>10088379.56</v>
      </c>
      <c r="H59" s="23">
        <v>0</v>
      </c>
      <c r="I59" s="23">
        <v>0</v>
      </c>
      <c r="J59" s="23">
        <v>0</v>
      </c>
      <c r="K59" s="23">
        <v>0</v>
      </c>
      <c r="L59" s="23">
        <v>6067533.05</v>
      </c>
      <c r="M59" s="23">
        <v>927975.65</v>
      </c>
      <c r="N59" s="23">
        <v>1335497.29</v>
      </c>
      <c r="O59" s="24">
        <f>683902.91+1073470.66</f>
        <v>1757373.5699999998</v>
      </c>
      <c r="P59" s="24">
        <v>0</v>
      </c>
    </row>
    <row r="60" spans="1:16" ht="12.75">
      <c r="A60" s="21">
        <v>3</v>
      </c>
      <c r="B60" s="22" t="s">
        <v>27</v>
      </c>
      <c r="C60" s="35" t="s">
        <v>193</v>
      </c>
      <c r="D60" s="47">
        <v>158030</v>
      </c>
      <c r="E60" s="47" t="s">
        <v>83</v>
      </c>
      <c r="F60" s="59">
        <v>45328</v>
      </c>
      <c r="G60" s="56">
        <f t="shared" si="5"/>
        <v>66097.98000000001</v>
      </c>
      <c r="H60" s="23">
        <v>0</v>
      </c>
      <c r="I60" s="23">
        <v>0</v>
      </c>
      <c r="J60" s="23">
        <v>0</v>
      </c>
      <c r="K60" s="23">
        <v>0</v>
      </c>
      <c r="L60" s="23">
        <v>48019.9</v>
      </c>
      <c r="M60" s="23">
        <v>7344.22</v>
      </c>
      <c r="N60" s="23">
        <v>10733.86</v>
      </c>
      <c r="O60" s="24">
        <v>0</v>
      </c>
      <c r="P60" s="24">
        <v>0</v>
      </c>
    </row>
    <row r="61" spans="1:16" ht="13.5" customHeight="1">
      <c r="A61" s="21">
        <v>4</v>
      </c>
      <c r="B61" s="22" t="s">
        <v>27</v>
      </c>
      <c r="C61" s="35" t="s">
        <v>338</v>
      </c>
      <c r="D61" s="47">
        <v>106130</v>
      </c>
      <c r="E61" s="47" t="s">
        <v>339</v>
      </c>
      <c r="F61" s="59">
        <v>45328</v>
      </c>
      <c r="G61" s="56">
        <f t="shared" si="5"/>
        <v>178088.19</v>
      </c>
      <c r="H61" s="24">
        <v>0</v>
      </c>
      <c r="I61" s="24">
        <v>0</v>
      </c>
      <c r="J61" s="23">
        <v>0</v>
      </c>
      <c r="K61" s="23">
        <v>0</v>
      </c>
      <c r="L61" s="23">
        <v>0</v>
      </c>
      <c r="M61" s="23">
        <v>178088.19</v>
      </c>
      <c r="N61" s="23">
        <v>0</v>
      </c>
      <c r="O61" s="23">
        <v>0</v>
      </c>
      <c r="P61" s="24">
        <v>0</v>
      </c>
    </row>
    <row r="62" spans="1:16" ht="13.5" customHeight="1">
      <c r="A62" s="21">
        <v>5</v>
      </c>
      <c r="B62" s="22" t="s">
        <v>27</v>
      </c>
      <c r="C62" s="35" t="s">
        <v>338</v>
      </c>
      <c r="D62" s="47">
        <v>106130</v>
      </c>
      <c r="E62" s="47" t="s">
        <v>80</v>
      </c>
      <c r="F62" s="59">
        <v>45328</v>
      </c>
      <c r="G62" s="56">
        <f t="shared" si="5"/>
        <v>113900</v>
      </c>
      <c r="H62" s="24">
        <v>0</v>
      </c>
      <c r="I62" s="24">
        <v>0</v>
      </c>
      <c r="J62" s="23">
        <v>0</v>
      </c>
      <c r="K62" s="23">
        <v>0</v>
      </c>
      <c r="L62" s="23">
        <v>0</v>
      </c>
      <c r="M62" s="23">
        <v>113900</v>
      </c>
      <c r="N62" s="23">
        <v>0</v>
      </c>
      <c r="O62" s="23">
        <v>0</v>
      </c>
      <c r="P62" s="24">
        <v>0</v>
      </c>
    </row>
    <row r="63" spans="1:16" ht="12.75">
      <c r="A63" s="21">
        <v>6</v>
      </c>
      <c r="B63" s="22" t="s">
        <v>27</v>
      </c>
      <c r="C63" s="35" t="s">
        <v>86</v>
      </c>
      <c r="D63" s="47">
        <v>158309</v>
      </c>
      <c r="E63" s="21" t="s">
        <v>99</v>
      </c>
      <c r="F63" s="59">
        <v>45328</v>
      </c>
      <c r="G63" s="56">
        <f t="shared" si="5"/>
        <v>1338655.52</v>
      </c>
      <c r="H63" s="24">
        <v>0</v>
      </c>
      <c r="I63" s="24">
        <v>0</v>
      </c>
      <c r="J63" s="23">
        <v>0</v>
      </c>
      <c r="K63" s="23">
        <v>0</v>
      </c>
      <c r="L63" s="23">
        <v>9318.05</v>
      </c>
      <c r="M63" s="23">
        <v>540043.34</v>
      </c>
      <c r="N63" s="23">
        <v>789294.13</v>
      </c>
      <c r="O63" s="23">
        <v>0</v>
      </c>
      <c r="P63" s="24">
        <v>0</v>
      </c>
    </row>
    <row r="64" spans="1:16" ht="12.75">
      <c r="A64" s="21">
        <v>7</v>
      </c>
      <c r="B64" s="22" t="s">
        <v>27</v>
      </c>
      <c r="C64" s="35" t="s">
        <v>340</v>
      </c>
      <c r="D64" s="47">
        <v>157705</v>
      </c>
      <c r="E64" s="21" t="s">
        <v>89</v>
      </c>
      <c r="F64" s="59">
        <v>45328</v>
      </c>
      <c r="G64" s="56">
        <f t="shared" si="5"/>
        <v>585441.73</v>
      </c>
      <c r="H64" s="24">
        <v>0</v>
      </c>
      <c r="I64" s="24">
        <v>0</v>
      </c>
      <c r="J64" s="23">
        <v>0</v>
      </c>
      <c r="K64" s="23">
        <v>0</v>
      </c>
      <c r="L64" s="23">
        <v>507781.09</v>
      </c>
      <c r="M64" s="23">
        <v>77660.64</v>
      </c>
      <c r="N64" s="23">
        <v>0</v>
      </c>
      <c r="O64" s="23">
        <v>0</v>
      </c>
      <c r="P64" s="24">
        <v>0</v>
      </c>
    </row>
    <row r="65" spans="1:16" ht="12.75">
      <c r="A65" s="21">
        <v>8</v>
      </c>
      <c r="B65" s="22" t="s">
        <v>27</v>
      </c>
      <c r="C65" s="60" t="s">
        <v>343</v>
      </c>
      <c r="D65" s="21">
        <v>103967</v>
      </c>
      <c r="E65" s="21" t="s">
        <v>344</v>
      </c>
      <c r="F65" s="59">
        <v>45328</v>
      </c>
      <c r="G65" s="56">
        <f t="shared" si="5"/>
        <v>888969.0399999999</v>
      </c>
      <c r="H65" s="24">
        <v>0</v>
      </c>
      <c r="I65" s="24">
        <v>0</v>
      </c>
      <c r="J65" s="23">
        <v>0</v>
      </c>
      <c r="K65" s="23">
        <v>0</v>
      </c>
      <c r="L65" s="23">
        <v>451524.25</v>
      </c>
      <c r="M65" s="23">
        <v>221997.83</v>
      </c>
      <c r="N65" s="23">
        <v>215446.96</v>
      </c>
      <c r="O65" s="23">
        <v>0</v>
      </c>
      <c r="P65" s="24">
        <v>0</v>
      </c>
    </row>
    <row r="66" spans="1:16" ht="12.75">
      <c r="A66" s="21">
        <v>9</v>
      </c>
      <c r="B66" s="22" t="s">
        <v>27</v>
      </c>
      <c r="C66" s="60" t="s">
        <v>346</v>
      </c>
      <c r="D66" s="21">
        <v>108100</v>
      </c>
      <c r="E66" s="21" t="s">
        <v>345</v>
      </c>
      <c r="F66" s="59">
        <v>45328</v>
      </c>
      <c r="G66" s="56">
        <f t="shared" si="5"/>
        <v>65408.7</v>
      </c>
      <c r="H66" s="24">
        <v>0</v>
      </c>
      <c r="I66" s="24">
        <v>0</v>
      </c>
      <c r="J66" s="23">
        <v>0</v>
      </c>
      <c r="K66" s="23">
        <v>0</v>
      </c>
      <c r="L66" s="23">
        <v>51732.24</v>
      </c>
      <c r="M66" s="23">
        <v>7911.99</v>
      </c>
      <c r="N66" s="23">
        <v>5764.47</v>
      </c>
      <c r="O66" s="23">
        <v>0</v>
      </c>
      <c r="P66" s="24">
        <v>0</v>
      </c>
    </row>
    <row r="67" spans="1:16" ht="12.75">
      <c r="A67" s="21">
        <v>10</v>
      </c>
      <c r="B67" s="22" t="s">
        <v>27</v>
      </c>
      <c r="C67" s="60" t="s">
        <v>86</v>
      </c>
      <c r="D67" s="21">
        <v>158309</v>
      </c>
      <c r="E67" s="21" t="s">
        <v>78</v>
      </c>
      <c r="F67" s="59">
        <v>45328</v>
      </c>
      <c r="G67" s="56">
        <f t="shared" si="5"/>
        <v>285948</v>
      </c>
      <c r="H67" s="24">
        <v>0</v>
      </c>
      <c r="I67" s="24">
        <v>0</v>
      </c>
      <c r="J67" s="23">
        <v>0</v>
      </c>
      <c r="K67" s="23">
        <v>0</v>
      </c>
      <c r="L67" s="23">
        <v>207740</v>
      </c>
      <c r="M67" s="23">
        <v>31772</v>
      </c>
      <c r="N67" s="23">
        <v>46436</v>
      </c>
      <c r="O67" s="23">
        <v>0</v>
      </c>
      <c r="P67" s="24">
        <v>0</v>
      </c>
    </row>
    <row r="68" spans="1:16" ht="12.75">
      <c r="A68" s="21">
        <v>11</v>
      </c>
      <c r="B68" s="22" t="s">
        <v>27</v>
      </c>
      <c r="C68" s="33" t="s">
        <v>230</v>
      </c>
      <c r="D68" s="47">
        <v>108929</v>
      </c>
      <c r="E68" s="47" t="s">
        <v>123</v>
      </c>
      <c r="F68" s="59">
        <v>45328</v>
      </c>
      <c r="G68" s="56">
        <f t="shared" si="5"/>
        <v>1202203.48</v>
      </c>
      <c r="H68" s="24">
        <v>0</v>
      </c>
      <c r="I68" s="24">
        <v>0</v>
      </c>
      <c r="J68" s="23">
        <v>0</v>
      </c>
      <c r="K68" s="23">
        <v>0</v>
      </c>
      <c r="L68" s="23">
        <v>865994.03</v>
      </c>
      <c r="M68" s="23">
        <v>142634.31</v>
      </c>
      <c r="N68" s="23">
        <v>193575.14</v>
      </c>
      <c r="O68" s="23">
        <v>0</v>
      </c>
      <c r="P68" s="23">
        <v>0</v>
      </c>
    </row>
    <row r="69" spans="1:16" ht="12.75">
      <c r="A69" s="21">
        <v>12</v>
      </c>
      <c r="B69" s="22" t="s">
        <v>27</v>
      </c>
      <c r="C69" s="33" t="s">
        <v>134</v>
      </c>
      <c r="D69" s="47">
        <v>144635</v>
      </c>
      <c r="E69" s="47" t="s">
        <v>353</v>
      </c>
      <c r="F69" s="59">
        <v>45329</v>
      </c>
      <c r="G69" s="56">
        <f t="shared" si="5"/>
        <v>3968893.97</v>
      </c>
      <c r="H69" s="24">
        <v>0</v>
      </c>
      <c r="I69" s="24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3968893.97</v>
      </c>
      <c r="P69" s="23">
        <v>0</v>
      </c>
    </row>
    <row r="70" spans="1:16" ht="12.75">
      <c r="A70" s="21">
        <v>13</v>
      </c>
      <c r="B70" s="22" t="s">
        <v>27</v>
      </c>
      <c r="C70" s="33" t="s">
        <v>359</v>
      </c>
      <c r="D70" s="47">
        <v>115525</v>
      </c>
      <c r="E70" s="47" t="s">
        <v>362</v>
      </c>
      <c r="F70" s="59">
        <v>45331</v>
      </c>
      <c r="G70" s="56">
        <f aca="true" t="shared" si="6" ref="G70:G75">H70+I70+J70+K70+L70+M70+N70+O70+P70</f>
        <v>790997.1</v>
      </c>
      <c r="H70" s="24">
        <v>0</v>
      </c>
      <c r="I70" s="24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790997.1</v>
      </c>
    </row>
    <row r="71" spans="1:16" ht="12.75">
      <c r="A71" s="21">
        <v>14</v>
      </c>
      <c r="B71" s="22" t="s">
        <v>27</v>
      </c>
      <c r="C71" s="33" t="s">
        <v>359</v>
      </c>
      <c r="D71" s="47">
        <v>115525</v>
      </c>
      <c r="E71" s="47" t="s">
        <v>363</v>
      </c>
      <c r="F71" s="59">
        <v>45331</v>
      </c>
      <c r="G71" s="56">
        <f t="shared" si="6"/>
        <v>312821.34</v>
      </c>
      <c r="H71" s="24">
        <v>0</v>
      </c>
      <c r="I71" s="24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312821.34</v>
      </c>
    </row>
    <row r="72" spans="1:16" ht="12.75">
      <c r="A72" s="21">
        <v>15</v>
      </c>
      <c r="B72" s="22" t="s">
        <v>27</v>
      </c>
      <c r="C72" s="33" t="s">
        <v>359</v>
      </c>
      <c r="D72" s="47">
        <v>115525</v>
      </c>
      <c r="E72" s="47" t="s">
        <v>364</v>
      </c>
      <c r="F72" s="59">
        <v>45331</v>
      </c>
      <c r="G72" s="56">
        <f t="shared" si="6"/>
        <v>521919.89</v>
      </c>
      <c r="H72" s="24">
        <v>0</v>
      </c>
      <c r="I72" s="24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521919.89</v>
      </c>
    </row>
    <row r="73" spans="1:16" ht="12.75">
      <c r="A73" s="21">
        <v>16</v>
      </c>
      <c r="B73" s="22" t="s">
        <v>27</v>
      </c>
      <c r="C73" s="33" t="s">
        <v>359</v>
      </c>
      <c r="D73" s="47">
        <v>115525</v>
      </c>
      <c r="E73" s="47" t="s">
        <v>365</v>
      </c>
      <c r="F73" s="59">
        <v>45331</v>
      </c>
      <c r="G73" s="56">
        <f t="shared" si="6"/>
        <v>617359.22</v>
      </c>
      <c r="H73" s="24">
        <v>0</v>
      </c>
      <c r="I73" s="24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617359.22</v>
      </c>
    </row>
    <row r="74" spans="1:16" ht="12.75">
      <c r="A74" s="21">
        <v>17</v>
      </c>
      <c r="B74" s="22" t="s">
        <v>27</v>
      </c>
      <c r="C74" s="33" t="s">
        <v>366</v>
      </c>
      <c r="D74" s="47">
        <v>108495</v>
      </c>
      <c r="E74" s="47"/>
      <c r="F74" s="59">
        <v>45331</v>
      </c>
      <c r="G74" s="56">
        <f t="shared" si="6"/>
        <v>-8803727.49</v>
      </c>
      <c r="H74" s="24">
        <v>0</v>
      </c>
      <c r="I74" s="24">
        <v>0</v>
      </c>
      <c r="J74" s="23">
        <v>0</v>
      </c>
      <c r="K74" s="23">
        <v>0</v>
      </c>
      <c r="L74" s="23">
        <v>-6395870.4</v>
      </c>
      <c r="M74" s="23">
        <v>-978191.94</v>
      </c>
      <c r="N74" s="23">
        <v>-1429665.15</v>
      </c>
      <c r="O74" s="23">
        <v>0</v>
      </c>
      <c r="P74" s="23">
        <v>0</v>
      </c>
    </row>
    <row r="75" spans="1:16" ht="12.75">
      <c r="A75" s="21">
        <v>18</v>
      </c>
      <c r="B75" s="22" t="s">
        <v>27</v>
      </c>
      <c r="C75" s="33" t="s">
        <v>367</v>
      </c>
      <c r="D75" s="47">
        <v>155727</v>
      </c>
      <c r="E75" s="47" t="s">
        <v>78</v>
      </c>
      <c r="F75" s="59">
        <v>45331</v>
      </c>
      <c r="G75" s="56">
        <f t="shared" si="6"/>
        <v>20024566.43</v>
      </c>
      <c r="H75" s="24">
        <v>0</v>
      </c>
      <c r="I75" s="24">
        <v>0</v>
      </c>
      <c r="J75" s="23">
        <v>0</v>
      </c>
      <c r="K75" s="23">
        <v>0</v>
      </c>
      <c r="L75" s="23">
        <v>14553725.57</v>
      </c>
      <c r="M75" s="23">
        <v>2225863.91</v>
      </c>
      <c r="N75" s="23">
        <v>3244976.95</v>
      </c>
      <c r="O75" s="23">
        <v>0</v>
      </c>
      <c r="P75" s="23">
        <v>0</v>
      </c>
    </row>
    <row r="76" spans="1:16" ht="12.75">
      <c r="A76" s="21">
        <v>19</v>
      </c>
      <c r="B76" s="22" t="s">
        <v>27</v>
      </c>
      <c r="C76" s="33" t="s">
        <v>376</v>
      </c>
      <c r="D76" s="47">
        <v>158167</v>
      </c>
      <c r="E76" s="47" t="s">
        <v>78</v>
      </c>
      <c r="F76" s="59">
        <v>45334</v>
      </c>
      <c r="G76" s="56">
        <f aca="true" t="shared" si="7" ref="G76:G83">H76+I76+J76+K76+L76+M76+N76+O76+P76</f>
        <v>590804.51</v>
      </c>
      <c r="H76" s="24">
        <v>0</v>
      </c>
      <c r="I76" s="24">
        <v>-384022.93</v>
      </c>
      <c r="J76" s="23">
        <v>0</v>
      </c>
      <c r="K76" s="23">
        <v>0</v>
      </c>
      <c r="L76" s="23">
        <v>0</v>
      </c>
      <c r="M76" s="23">
        <v>384022.93</v>
      </c>
      <c r="N76" s="23">
        <v>590804.51</v>
      </c>
      <c r="O76" s="23">
        <v>0</v>
      </c>
      <c r="P76" s="23">
        <v>0</v>
      </c>
    </row>
    <row r="77" spans="1:16" ht="12.75">
      <c r="A77" s="21">
        <v>20</v>
      </c>
      <c r="B77" s="22" t="s">
        <v>27</v>
      </c>
      <c r="C77" s="33" t="s">
        <v>271</v>
      </c>
      <c r="D77" s="47">
        <v>155743</v>
      </c>
      <c r="E77" s="47" t="s">
        <v>100</v>
      </c>
      <c r="F77" s="59">
        <v>45334</v>
      </c>
      <c r="G77" s="56">
        <f t="shared" si="7"/>
        <v>2476.65</v>
      </c>
      <c r="H77" s="24">
        <v>0</v>
      </c>
      <c r="I77" s="24">
        <v>-1694.55</v>
      </c>
      <c r="J77" s="23">
        <v>0</v>
      </c>
      <c r="K77" s="23">
        <v>0</v>
      </c>
      <c r="L77" s="23">
        <v>0</v>
      </c>
      <c r="M77" s="23">
        <v>1694.55</v>
      </c>
      <c r="N77" s="23">
        <v>2476.65</v>
      </c>
      <c r="O77" s="23">
        <v>0</v>
      </c>
      <c r="P77" s="23">
        <v>0</v>
      </c>
    </row>
    <row r="78" spans="1:16" ht="12.75">
      <c r="A78" s="21">
        <v>21</v>
      </c>
      <c r="B78" s="22" t="s">
        <v>27</v>
      </c>
      <c r="C78" s="33" t="s">
        <v>75</v>
      </c>
      <c r="D78" s="47">
        <v>158119</v>
      </c>
      <c r="E78" s="47" t="s">
        <v>89</v>
      </c>
      <c r="F78" s="59">
        <v>45334</v>
      </c>
      <c r="G78" s="56">
        <f t="shared" si="7"/>
        <v>3417644.8699999996</v>
      </c>
      <c r="H78" s="24">
        <v>0</v>
      </c>
      <c r="I78" s="24">
        <v>0</v>
      </c>
      <c r="J78" s="23">
        <v>0</v>
      </c>
      <c r="K78" s="23">
        <v>0</v>
      </c>
      <c r="L78" s="23">
        <v>2482904.38</v>
      </c>
      <c r="M78" s="23">
        <v>379738.32</v>
      </c>
      <c r="N78" s="23">
        <v>555002.17</v>
      </c>
      <c r="O78" s="23">
        <v>0</v>
      </c>
      <c r="P78" s="23">
        <v>0</v>
      </c>
    </row>
    <row r="79" spans="1:16" ht="12.75">
      <c r="A79" s="21">
        <v>22</v>
      </c>
      <c r="B79" s="22" t="s">
        <v>27</v>
      </c>
      <c r="C79" s="33" t="s">
        <v>263</v>
      </c>
      <c r="D79" s="47">
        <v>104337</v>
      </c>
      <c r="E79" s="47" t="s">
        <v>385</v>
      </c>
      <c r="F79" s="59">
        <v>45335</v>
      </c>
      <c r="G79" s="56">
        <f t="shared" si="7"/>
        <v>6699233.550000001</v>
      </c>
      <c r="H79" s="24">
        <v>0</v>
      </c>
      <c r="I79" s="24">
        <v>0</v>
      </c>
      <c r="J79" s="23">
        <v>0</v>
      </c>
      <c r="K79" s="23">
        <v>0</v>
      </c>
      <c r="L79" s="23">
        <v>4472085.33</v>
      </c>
      <c r="M79" s="23">
        <v>894417.07</v>
      </c>
      <c r="N79" s="23">
        <v>1332731.15</v>
      </c>
      <c r="O79" s="23">
        <v>0</v>
      </c>
      <c r="P79" s="23">
        <v>0</v>
      </c>
    </row>
    <row r="80" spans="1:16" ht="12.75">
      <c r="A80" s="21">
        <v>23</v>
      </c>
      <c r="B80" s="22" t="s">
        <v>27</v>
      </c>
      <c r="C80" s="33" t="s">
        <v>209</v>
      </c>
      <c r="D80" s="47">
        <v>135145</v>
      </c>
      <c r="E80" s="47" t="s">
        <v>386</v>
      </c>
      <c r="F80" s="59">
        <v>45335</v>
      </c>
      <c r="G80" s="56">
        <f t="shared" si="7"/>
        <v>109002.64</v>
      </c>
      <c r="H80" s="24">
        <v>0</v>
      </c>
      <c r="I80" s="24">
        <v>0</v>
      </c>
      <c r="J80" s="23">
        <v>0</v>
      </c>
      <c r="K80" s="23">
        <v>0</v>
      </c>
      <c r="L80" s="23">
        <v>90835.53</v>
      </c>
      <c r="M80" s="23">
        <v>18167.11</v>
      </c>
      <c r="N80" s="23">
        <v>0</v>
      </c>
      <c r="O80" s="23">
        <v>0</v>
      </c>
      <c r="P80" s="23">
        <v>0</v>
      </c>
    </row>
    <row r="81" spans="1:16" ht="12.75">
      <c r="A81" s="21">
        <v>24</v>
      </c>
      <c r="B81" s="22" t="s">
        <v>27</v>
      </c>
      <c r="C81" s="33" t="s">
        <v>209</v>
      </c>
      <c r="D81" s="47">
        <v>135145</v>
      </c>
      <c r="E81" s="47" t="s">
        <v>387</v>
      </c>
      <c r="F81" s="59">
        <v>45335</v>
      </c>
      <c r="G81" s="56">
        <f t="shared" si="7"/>
        <v>1923750.16</v>
      </c>
      <c r="H81" s="24">
        <v>0</v>
      </c>
      <c r="I81" s="24">
        <v>0</v>
      </c>
      <c r="J81" s="23">
        <v>0</v>
      </c>
      <c r="K81" s="23">
        <v>0</v>
      </c>
      <c r="L81" s="23">
        <v>1261652.29</v>
      </c>
      <c r="M81" s="23">
        <v>252330.46</v>
      </c>
      <c r="N81" s="23">
        <v>409767.41</v>
      </c>
      <c r="O81" s="23">
        <v>0</v>
      </c>
      <c r="P81" s="23">
        <v>0</v>
      </c>
    </row>
    <row r="82" spans="1:16" ht="12.75">
      <c r="A82" s="21">
        <v>25</v>
      </c>
      <c r="B82" s="22" t="s">
        <v>27</v>
      </c>
      <c r="C82" s="33" t="s">
        <v>209</v>
      </c>
      <c r="D82" s="47">
        <v>135145</v>
      </c>
      <c r="E82" s="47" t="s">
        <v>388</v>
      </c>
      <c r="F82" s="59">
        <v>45335</v>
      </c>
      <c r="G82" s="56">
        <f t="shared" si="7"/>
        <v>3066088.32</v>
      </c>
      <c r="H82" s="24">
        <v>0</v>
      </c>
      <c r="I82" s="24">
        <v>0</v>
      </c>
      <c r="J82" s="23">
        <v>0</v>
      </c>
      <c r="K82" s="23">
        <v>0</v>
      </c>
      <c r="L82" s="23">
        <v>2010831.47</v>
      </c>
      <c r="M82" s="23">
        <v>402166.29</v>
      </c>
      <c r="N82" s="23">
        <v>653090.56</v>
      </c>
      <c r="O82" s="23">
        <v>0</v>
      </c>
      <c r="P82" s="23">
        <v>0</v>
      </c>
    </row>
    <row r="83" spans="1:16" ht="12.75">
      <c r="A83" s="21">
        <v>26</v>
      </c>
      <c r="B83" s="22" t="s">
        <v>27</v>
      </c>
      <c r="C83" s="33" t="s">
        <v>220</v>
      </c>
      <c r="D83" s="47">
        <v>152260</v>
      </c>
      <c r="E83" s="47" t="s">
        <v>131</v>
      </c>
      <c r="F83" s="59">
        <v>45335</v>
      </c>
      <c r="G83" s="56">
        <f t="shared" si="7"/>
        <v>2688539.7699999996</v>
      </c>
      <c r="H83" s="24">
        <v>0</v>
      </c>
      <c r="I83" s="24">
        <v>0</v>
      </c>
      <c r="J83" s="23">
        <v>0</v>
      </c>
      <c r="K83" s="23">
        <v>0</v>
      </c>
      <c r="L83" s="23">
        <v>1949585.2</v>
      </c>
      <c r="M83" s="23">
        <v>298171.85</v>
      </c>
      <c r="N83" s="23">
        <v>440782.72</v>
      </c>
      <c r="O83" s="23">
        <v>0</v>
      </c>
      <c r="P83" s="23">
        <v>0</v>
      </c>
    </row>
    <row r="84" spans="1:16" ht="12.75">
      <c r="A84" s="21">
        <v>27</v>
      </c>
      <c r="B84" s="22" t="s">
        <v>27</v>
      </c>
      <c r="C84" s="33" t="s">
        <v>359</v>
      </c>
      <c r="D84" s="47">
        <v>115525</v>
      </c>
      <c r="E84" s="47" t="s">
        <v>386</v>
      </c>
      <c r="F84" s="59">
        <v>45336</v>
      </c>
      <c r="G84" s="56">
        <f aca="true" t="shared" si="8" ref="G84:G89">H84+I84+J84+K84+L84+M84+N84+O84+P84</f>
        <v>46599.75</v>
      </c>
      <c r="H84" s="24">
        <v>0</v>
      </c>
      <c r="I84" s="24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46599.75</v>
      </c>
    </row>
    <row r="85" spans="1:16" ht="12.75">
      <c r="A85" s="21">
        <v>28</v>
      </c>
      <c r="B85" s="22" t="s">
        <v>27</v>
      </c>
      <c r="C85" s="33" t="s">
        <v>359</v>
      </c>
      <c r="D85" s="47">
        <v>115525</v>
      </c>
      <c r="E85" s="47" t="s">
        <v>391</v>
      </c>
      <c r="F85" s="59">
        <v>45336</v>
      </c>
      <c r="G85" s="56">
        <f t="shared" si="8"/>
        <v>40720.57</v>
      </c>
      <c r="H85" s="24">
        <v>0</v>
      </c>
      <c r="I85" s="24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40720.57</v>
      </c>
    </row>
    <row r="86" spans="1:16" ht="12.75">
      <c r="A86" s="21">
        <v>29</v>
      </c>
      <c r="B86" s="22" t="s">
        <v>27</v>
      </c>
      <c r="C86" s="33" t="s">
        <v>393</v>
      </c>
      <c r="D86" s="47">
        <v>102050</v>
      </c>
      <c r="E86" s="47" t="s">
        <v>399</v>
      </c>
      <c r="F86" s="59">
        <v>45336</v>
      </c>
      <c r="G86" s="56">
        <f t="shared" si="8"/>
        <v>19893858.42</v>
      </c>
      <c r="H86" s="24">
        <v>0</v>
      </c>
      <c r="I86" s="24">
        <v>0</v>
      </c>
      <c r="J86" s="23">
        <v>0</v>
      </c>
      <c r="K86" s="23">
        <v>0</v>
      </c>
      <c r="L86" s="23">
        <v>14615295.46</v>
      </c>
      <c r="M86" s="23">
        <v>2235280.48</v>
      </c>
      <c r="N86" s="23">
        <v>3043282.48</v>
      </c>
      <c r="O86" s="23">
        <v>0</v>
      </c>
      <c r="P86" s="23">
        <v>0</v>
      </c>
    </row>
    <row r="87" spans="1:16" ht="12.75">
      <c r="A87" s="21">
        <v>30</v>
      </c>
      <c r="B87" s="22" t="s">
        <v>27</v>
      </c>
      <c r="C87" s="33" t="s">
        <v>359</v>
      </c>
      <c r="D87" s="47">
        <v>135092</v>
      </c>
      <c r="E87" s="47" t="s">
        <v>408</v>
      </c>
      <c r="F87" s="59">
        <v>45336</v>
      </c>
      <c r="G87" s="56">
        <f t="shared" si="8"/>
        <v>704847.31</v>
      </c>
      <c r="H87" s="24">
        <v>0</v>
      </c>
      <c r="I87" s="24">
        <v>0</v>
      </c>
      <c r="J87" s="23">
        <v>0</v>
      </c>
      <c r="K87" s="23">
        <v>0</v>
      </c>
      <c r="L87" s="23">
        <v>450005.52</v>
      </c>
      <c r="M87" s="23">
        <v>90001.1</v>
      </c>
      <c r="N87" s="23">
        <v>149492.95</v>
      </c>
      <c r="O87" s="23">
        <v>0</v>
      </c>
      <c r="P87" s="23">
        <v>15347.74</v>
      </c>
    </row>
    <row r="88" spans="1:16" ht="12.75">
      <c r="A88" s="21">
        <v>31</v>
      </c>
      <c r="B88" s="22" t="s">
        <v>27</v>
      </c>
      <c r="C88" s="33" t="s">
        <v>274</v>
      </c>
      <c r="D88" s="47">
        <v>108858</v>
      </c>
      <c r="E88" s="47"/>
      <c r="F88" s="59">
        <v>45336</v>
      </c>
      <c r="G88" s="56">
        <f t="shared" si="8"/>
        <v>-235656.21999999997</v>
      </c>
      <c r="H88" s="24">
        <v>0</v>
      </c>
      <c r="I88" s="24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f>-(163547.02+72109.2)</f>
        <v>-235656.21999999997</v>
      </c>
      <c r="P88" s="23">
        <v>0</v>
      </c>
    </row>
    <row r="89" spans="1:16" ht="12.75">
      <c r="A89" s="21">
        <v>32</v>
      </c>
      <c r="B89" s="22" t="s">
        <v>27</v>
      </c>
      <c r="C89" s="33" t="s">
        <v>366</v>
      </c>
      <c r="D89" s="47">
        <v>108495</v>
      </c>
      <c r="E89" s="47"/>
      <c r="F89" s="59">
        <v>45336</v>
      </c>
      <c r="G89" s="56">
        <f t="shared" si="8"/>
        <v>-12076.57</v>
      </c>
      <c r="H89" s="24">
        <v>0</v>
      </c>
      <c r="I89" s="24">
        <v>0</v>
      </c>
      <c r="J89" s="23">
        <v>0</v>
      </c>
      <c r="K89" s="23">
        <v>0</v>
      </c>
      <c r="L89" s="23">
        <v>-8821.46</v>
      </c>
      <c r="M89" s="23">
        <v>-1497.24</v>
      </c>
      <c r="N89" s="23">
        <v>-1757.87</v>
      </c>
      <c r="O89" s="23">
        <v>0</v>
      </c>
      <c r="P89" s="23">
        <v>0</v>
      </c>
    </row>
    <row r="90" spans="1:16" ht="12.75">
      <c r="A90" s="21">
        <v>33</v>
      </c>
      <c r="B90" s="22" t="s">
        <v>27</v>
      </c>
      <c r="C90" s="33" t="s">
        <v>409</v>
      </c>
      <c r="D90" s="47">
        <v>106397</v>
      </c>
      <c r="E90" s="47" t="s">
        <v>80</v>
      </c>
      <c r="F90" s="59">
        <v>45341</v>
      </c>
      <c r="G90" s="56">
        <f aca="true" t="shared" si="9" ref="G90:G96">H90+I90+J90+K90+L90+M90+N90+O90+P90</f>
        <v>1250156.41</v>
      </c>
      <c r="H90" s="24">
        <v>0</v>
      </c>
      <c r="I90" s="24">
        <v>0</v>
      </c>
      <c r="J90" s="23">
        <v>0</v>
      </c>
      <c r="K90" s="23">
        <v>0</v>
      </c>
      <c r="L90" s="23">
        <v>0</v>
      </c>
      <c r="M90" s="23">
        <v>1250156.41</v>
      </c>
      <c r="N90" s="23">
        <v>0</v>
      </c>
      <c r="O90" s="23">
        <v>0</v>
      </c>
      <c r="P90" s="23">
        <v>0</v>
      </c>
    </row>
    <row r="91" spans="1:16" ht="12.75">
      <c r="A91" s="21">
        <v>34</v>
      </c>
      <c r="B91" s="22" t="s">
        <v>27</v>
      </c>
      <c r="C91" s="87" t="s">
        <v>414</v>
      </c>
      <c r="D91" s="47">
        <v>105956</v>
      </c>
      <c r="E91" s="47" t="s">
        <v>365</v>
      </c>
      <c r="F91" s="59">
        <v>45341</v>
      </c>
      <c r="G91" s="56">
        <f t="shared" si="9"/>
        <v>2404.43</v>
      </c>
      <c r="H91" s="24">
        <v>0</v>
      </c>
      <c r="I91" s="24">
        <v>-1562.88</v>
      </c>
      <c r="J91" s="23">
        <v>0</v>
      </c>
      <c r="K91" s="23">
        <v>0</v>
      </c>
      <c r="L91" s="23">
        <v>0</v>
      </c>
      <c r="M91" s="23">
        <v>1562.88</v>
      </c>
      <c r="N91" s="23">
        <v>2404.43</v>
      </c>
      <c r="O91" s="23">
        <v>0</v>
      </c>
      <c r="P91" s="24">
        <v>0</v>
      </c>
    </row>
    <row r="92" spans="1:16" ht="12.75">
      <c r="A92" s="21">
        <v>35</v>
      </c>
      <c r="B92" s="22" t="s">
        <v>27</v>
      </c>
      <c r="C92" s="87" t="s">
        <v>178</v>
      </c>
      <c r="D92" s="47">
        <v>106204</v>
      </c>
      <c r="E92" s="47" t="s">
        <v>420</v>
      </c>
      <c r="F92" s="59">
        <v>45341</v>
      </c>
      <c r="G92" s="56">
        <f t="shared" si="9"/>
        <v>866672.1599999999</v>
      </c>
      <c r="H92" s="24">
        <v>0</v>
      </c>
      <c r="I92" s="24">
        <v>0</v>
      </c>
      <c r="J92" s="23">
        <v>0</v>
      </c>
      <c r="K92" s="23">
        <v>0</v>
      </c>
      <c r="L92" s="23">
        <v>621102.57</v>
      </c>
      <c r="M92" s="23">
        <v>94992.15</v>
      </c>
      <c r="N92" s="23">
        <v>150577.44</v>
      </c>
      <c r="O92" s="23">
        <v>0</v>
      </c>
      <c r="P92" s="24">
        <v>0</v>
      </c>
    </row>
    <row r="93" spans="1:16" ht="12.75">
      <c r="A93" s="21">
        <v>36</v>
      </c>
      <c r="B93" s="22" t="s">
        <v>27</v>
      </c>
      <c r="C93" s="87" t="s">
        <v>346</v>
      </c>
      <c r="D93" s="47">
        <v>108100</v>
      </c>
      <c r="E93" s="47" t="s">
        <v>423</v>
      </c>
      <c r="F93" s="59">
        <v>45341</v>
      </c>
      <c r="G93" s="56">
        <f t="shared" si="9"/>
        <v>65291.520000000004</v>
      </c>
      <c r="H93" s="24">
        <v>0</v>
      </c>
      <c r="I93" s="24">
        <v>0</v>
      </c>
      <c r="J93" s="23">
        <v>0</v>
      </c>
      <c r="K93" s="23">
        <v>0</v>
      </c>
      <c r="L93" s="23">
        <v>56630.4</v>
      </c>
      <c r="M93" s="23">
        <v>8661.12</v>
      </c>
      <c r="N93" s="23">
        <v>0</v>
      </c>
      <c r="O93" s="23">
        <v>0</v>
      </c>
      <c r="P93" s="24">
        <v>0</v>
      </c>
    </row>
    <row r="94" spans="1:16" ht="12.75">
      <c r="A94" s="21">
        <v>37</v>
      </c>
      <c r="B94" s="22" t="s">
        <v>27</v>
      </c>
      <c r="C94" s="87" t="s">
        <v>86</v>
      </c>
      <c r="D94" s="47">
        <v>103033</v>
      </c>
      <c r="E94" s="47" t="s">
        <v>424</v>
      </c>
      <c r="F94" s="59">
        <v>45341</v>
      </c>
      <c r="G94" s="56">
        <f t="shared" si="9"/>
        <v>1559861.03</v>
      </c>
      <c r="H94" s="24">
        <v>0</v>
      </c>
      <c r="I94" s="24">
        <v>-943173.74</v>
      </c>
      <c r="J94" s="23">
        <v>0</v>
      </c>
      <c r="K94" s="23">
        <v>0</v>
      </c>
      <c r="L94" s="23">
        <v>0</v>
      </c>
      <c r="M94" s="23">
        <v>943173.74</v>
      </c>
      <c r="N94" s="23">
        <v>1559861.03</v>
      </c>
      <c r="O94" s="23">
        <v>0</v>
      </c>
      <c r="P94" s="24">
        <v>0</v>
      </c>
    </row>
    <row r="95" spans="1:16" ht="12.75">
      <c r="A95" s="21">
        <v>38</v>
      </c>
      <c r="B95" s="22" t="s">
        <v>27</v>
      </c>
      <c r="C95" s="87" t="s">
        <v>425</v>
      </c>
      <c r="D95" s="47">
        <v>157705</v>
      </c>
      <c r="E95" s="47" t="s">
        <v>99</v>
      </c>
      <c r="F95" s="59">
        <v>45341</v>
      </c>
      <c r="G95" s="56">
        <f t="shared" si="9"/>
        <v>1715185.69</v>
      </c>
      <c r="H95" s="24">
        <v>0</v>
      </c>
      <c r="I95" s="24">
        <v>0</v>
      </c>
      <c r="J95" s="23">
        <v>0</v>
      </c>
      <c r="K95" s="23">
        <v>0</v>
      </c>
      <c r="L95" s="23">
        <v>1487661.06</v>
      </c>
      <c r="M95" s="23">
        <v>227524.63</v>
      </c>
      <c r="N95" s="23">
        <v>0</v>
      </c>
      <c r="O95" s="23">
        <v>0</v>
      </c>
      <c r="P95" s="24">
        <v>0</v>
      </c>
    </row>
    <row r="96" spans="1:16" ht="12.75">
      <c r="A96" s="21">
        <v>39</v>
      </c>
      <c r="B96" s="22" t="s">
        <v>27</v>
      </c>
      <c r="C96" s="87" t="s">
        <v>239</v>
      </c>
      <c r="D96" s="47">
        <v>123241</v>
      </c>
      <c r="E96" s="47"/>
      <c r="F96" s="59">
        <v>45341</v>
      </c>
      <c r="G96" s="56">
        <f t="shared" si="9"/>
        <v>-21835.010000000002</v>
      </c>
      <c r="H96" s="24">
        <v>0</v>
      </c>
      <c r="I96" s="24">
        <v>0</v>
      </c>
      <c r="J96" s="23">
        <v>0</v>
      </c>
      <c r="K96" s="23">
        <v>0</v>
      </c>
      <c r="L96" s="23">
        <v>-15863.04</v>
      </c>
      <c r="M96" s="23">
        <v>-2426.11</v>
      </c>
      <c r="N96" s="23">
        <v>-3545.86</v>
      </c>
      <c r="O96" s="23">
        <v>0</v>
      </c>
      <c r="P96" s="24">
        <v>0</v>
      </c>
    </row>
    <row r="97" spans="1:16" ht="12.75">
      <c r="A97" s="21">
        <v>40</v>
      </c>
      <c r="B97" s="22" t="s">
        <v>27</v>
      </c>
      <c r="C97" s="87" t="s">
        <v>246</v>
      </c>
      <c r="D97" s="47">
        <v>108495</v>
      </c>
      <c r="E97" s="47" t="s">
        <v>210</v>
      </c>
      <c r="F97" s="59">
        <v>45344</v>
      </c>
      <c r="G97" s="56">
        <f aca="true" t="shared" si="10" ref="G97:G104">H97+I97+J97+K97+L97+M97+N97+O97+P97</f>
        <v>19703982.78</v>
      </c>
      <c r="H97" s="24">
        <v>0</v>
      </c>
      <c r="I97" s="24">
        <v>0</v>
      </c>
      <c r="J97" s="23">
        <v>0</v>
      </c>
      <c r="K97" s="23">
        <v>0</v>
      </c>
      <c r="L97" s="23">
        <v>13202094.17</v>
      </c>
      <c r="M97" s="23">
        <v>2019143.81</v>
      </c>
      <c r="N97" s="23">
        <v>2903474.36</v>
      </c>
      <c r="O97" s="23">
        <f>1487884.07+91386.37</f>
        <v>1579270.44</v>
      </c>
      <c r="P97" s="24">
        <v>0</v>
      </c>
    </row>
    <row r="98" spans="1:16" ht="12.75">
      <c r="A98" s="21">
        <v>41</v>
      </c>
      <c r="B98" s="22" t="s">
        <v>27</v>
      </c>
      <c r="C98" s="87" t="s">
        <v>433</v>
      </c>
      <c r="D98" s="47">
        <v>158170</v>
      </c>
      <c r="E98" s="47" t="s">
        <v>80</v>
      </c>
      <c r="F98" s="59">
        <v>45344</v>
      </c>
      <c r="G98" s="56">
        <f t="shared" si="10"/>
        <v>3954925.34</v>
      </c>
      <c r="H98" s="24">
        <v>0</v>
      </c>
      <c r="I98" s="24">
        <v>0</v>
      </c>
      <c r="J98" s="23">
        <v>0</v>
      </c>
      <c r="K98" s="23">
        <v>0</v>
      </c>
      <c r="L98" s="23">
        <v>1263046.83</v>
      </c>
      <c r="M98" s="23">
        <v>1098527.81</v>
      </c>
      <c r="N98" s="23">
        <v>1593350.7</v>
      </c>
      <c r="O98" s="23">
        <v>0</v>
      </c>
      <c r="P98" s="24">
        <v>0</v>
      </c>
    </row>
    <row r="99" spans="1:16" ht="12.75">
      <c r="A99" s="21">
        <v>42</v>
      </c>
      <c r="B99" s="22" t="s">
        <v>27</v>
      </c>
      <c r="C99" s="87" t="s">
        <v>434</v>
      </c>
      <c r="D99" s="47">
        <v>157901</v>
      </c>
      <c r="E99" s="47" t="s">
        <v>80</v>
      </c>
      <c r="F99" s="59">
        <v>45344</v>
      </c>
      <c r="G99" s="56">
        <f t="shared" si="10"/>
        <v>345758.39999999997</v>
      </c>
      <c r="H99" s="24">
        <v>0</v>
      </c>
      <c r="I99" s="24">
        <v>0</v>
      </c>
      <c r="J99" s="23">
        <v>0</v>
      </c>
      <c r="K99" s="23">
        <v>0</v>
      </c>
      <c r="L99" s="23">
        <v>251192</v>
      </c>
      <c r="M99" s="23">
        <v>38417.6</v>
      </c>
      <c r="N99" s="23">
        <v>56148.8</v>
      </c>
      <c r="O99" s="23">
        <v>0</v>
      </c>
      <c r="P99" s="24">
        <v>0</v>
      </c>
    </row>
    <row r="100" spans="1:16" ht="12.75">
      <c r="A100" s="21">
        <v>43</v>
      </c>
      <c r="B100" s="22" t="s">
        <v>27</v>
      </c>
      <c r="C100" s="87" t="s">
        <v>441</v>
      </c>
      <c r="D100" s="47">
        <v>152415</v>
      </c>
      <c r="E100" s="47" t="s">
        <v>330</v>
      </c>
      <c r="F100" s="59">
        <v>45344</v>
      </c>
      <c r="G100" s="56">
        <f t="shared" si="10"/>
        <v>2192226.49</v>
      </c>
      <c r="H100" s="24">
        <v>0</v>
      </c>
      <c r="I100" s="24">
        <v>-830707.8</v>
      </c>
      <c r="J100" s="23">
        <v>0</v>
      </c>
      <c r="K100" s="23">
        <v>0</v>
      </c>
      <c r="L100" s="23">
        <v>0</v>
      </c>
      <c r="M100" s="23">
        <v>830707.8</v>
      </c>
      <c r="N100" s="23">
        <v>2192226.49</v>
      </c>
      <c r="O100" s="23">
        <v>0</v>
      </c>
      <c r="P100" s="24">
        <v>0</v>
      </c>
    </row>
    <row r="101" spans="1:16" ht="12.75">
      <c r="A101" s="21">
        <v>44</v>
      </c>
      <c r="B101" s="22" t="s">
        <v>27</v>
      </c>
      <c r="C101" s="87" t="s">
        <v>215</v>
      </c>
      <c r="D101" s="47">
        <v>142648</v>
      </c>
      <c r="E101" s="47" t="s">
        <v>420</v>
      </c>
      <c r="F101" s="59">
        <v>45349</v>
      </c>
      <c r="G101" s="56">
        <f t="shared" si="10"/>
        <v>11743014.700000001</v>
      </c>
      <c r="H101" s="24">
        <v>0</v>
      </c>
      <c r="I101" s="24">
        <v>0</v>
      </c>
      <c r="J101" s="23">
        <v>0</v>
      </c>
      <c r="K101" s="23">
        <v>0</v>
      </c>
      <c r="L101" s="23">
        <v>7772064.49</v>
      </c>
      <c r="M101" s="23">
        <v>1554412.89</v>
      </c>
      <c r="N101" s="23">
        <v>2416537.32</v>
      </c>
      <c r="O101" s="23">
        <v>0</v>
      </c>
      <c r="P101" s="24">
        <v>0</v>
      </c>
    </row>
    <row r="102" spans="1:16" ht="12.75">
      <c r="A102" s="21">
        <v>45</v>
      </c>
      <c r="B102" s="22" t="s">
        <v>27</v>
      </c>
      <c r="C102" s="87" t="s">
        <v>86</v>
      </c>
      <c r="D102" s="47">
        <v>103033</v>
      </c>
      <c r="E102" s="47" t="s">
        <v>113</v>
      </c>
      <c r="F102" s="59">
        <v>45349</v>
      </c>
      <c r="G102" s="56">
        <f t="shared" si="10"/>
        <v>2246931.19</v>
      </c>
      <c r="H102" s="24">
        <v>0</v>
      </c>
      <c r="I102" s="24">
        <v>0</v>
      </c>
      <c r="J102" s="23">
        <v>0</v>
      </c>
      <c r="K102" s="23">
        <v>0</v>
      </c>
      <c r="L102" s="23">
        <v>1600467.75</v>
      </c>
      <c r="M102" s="23">
        <v>244777.42</v>
      </c>
      <c r="N102" s="23">
        <v>401686.02</v>
      </c>
      <c r="O102" s="23">
        <v>0</v>
      </c>
      <c r="P102" s="24">
        <v>0</v>
      </c>
    </row>
    <row r="103" spans="1:16" ht="12.75">
      <c r="A103" s="21">
        <v>46</v>
      </c>
      <c r="B103" s="22" t="s">
        <v>27</v>
      </c>
      <c r="C103" s="87" t="s">
        <v>193</v>
      </c>
      <c r="D103" s="47">
        <v>110847</v>
      </c>
      <c r="E103" s="47" t="s">
        <v>420</v>
      </c>
      <c r="F103" s="59">
        <v>45349</v>
      </c>
      <c r="G103" s="56">
        <f t="shared" si="10"/>
        <v>10210563.51</v>
      </c>
      <c r="H103" s="24">
        <v>0</v>
      </c>
      <c r="I103" s="24">
        <v>0</v>
      </c>
      <c r="J103" s="23">
        <v>0</v>
      </c>
      <c r="K103" s="23">
        <v>0</v>
      </c>
      <c r="L103" s="23">
        <v>5519480.16</v>
      </c>
      <c r="M103" s="23">
        <v>1103896.03</v>
      </c>
      <c r="N103" s="23">
        <v>2323716.73</v>
      </c>
      <c r="O103" s="23">
        <v>431932.49</v>
      </c>
      <c r="P103" s="24">
        <v>831538.1</v>
      </c>
    </row>
    <row r="104" spans="1:16" ht="12.75">
      <c r="A104" s="21">
        <v>47</v>
      </c>
      <c r="B104" s="22" t="s">
        <v>27</v>
      </c>
      <c r="C104" s="87" t="s">
        <v>149</v>
      </c>
      <c r="D104" s="47">
        <v>158307</v>
      </c>
      <c r="E104" s="47" t="s">
        <v>99</v>
      </c>
      <c r="F104" s="59">
        <v>45349</v>
      </c>
      <c r="G104" s="56">
        <f t="shared" si="10"/>
        <v>1741115.32</v>
      </c>
      <c r="H104" s="24">
        <v>0</v>
      </c>
      <c r="I104" s="24">
        <v>0</v>
      </c>
      <c r="J104" s="23">
        <v>0</v>
      </c>
      <c r="K104" s="23">
        <v>0</v>
      </c>
      <c r="L104" s="23">
        <v>1264912.84</v>
      </c>
      <c r="M104" s="23">
        <v>193457.26</v>
      </c>
      <c r="N104" s="23">
        <v>282745.22</v>
      </c>
      <c r="O104" s="23">
        <v>0</v>
      </c>
      <c r="P104" s="24">
        <v>0</v>
      </c>
    </row>
    <row r="105" spans="1:16" ht="12.75">
      <c r="A105" s="21">
        <v>48</v>
      </c>
      <c r="B105" s="22" t="s">
        <v>27</v>
      </c>
      <c r="C105" s="87" t="s">
        <v>86</v>
      </c>
      <c r="D105" s="47">
        <v>103033</v>
      </c>
      <c r="E105" s="47" t="s">
        <v>126</v>
      </c>
      <c r="F105" s="59">
        <v>45351</v>
      </c>
      <c r="G105" s="56">
        <f aca="true" t="shared" si="11" ref="G105:G115">H105+I105+J105+K105+L105+M105+N105+O105+P105</f>
        <v>0</v>
      </c>
      <c r="H105" s="24">
        <v>0</v>
      </c>
      <c r="I105" s="24">
        <v>0</v>
      </c>
      <c r="J105" s="23">
        <v>0</v>
      </c>
      <c r="K105" s="23">
        <v>0</v>
      </c>
      <c r="L105" s="23">
        <v>850181.15</v>
      </c>
      <c r="M105" s="23">
        <v>130027.7</v>
      </c>
      <c r="N105" s="23">
        <v>213378.8</v>
      </c>
      <c r="O105" s="23">
        <f>-(850181.15+130027.7+213378.8)</f>
        <v>-1193587.65</v>
      </c>
      <c r="P105" s="24">
        <v>0</v>
      </c>
    </row>
    <row r="106" spans="1:16" ht="12.75">
      <c r="A106" s="21">
        <v>49</v>
      </c>
      <c r="B106" s="22" t="s">
        <v>27</v>
      </c>
      <c r="C106" s="87" t="s">
        <v>86</v>
      </c>
      <c r="D106" s="47">
        <v>103033</v>
      </c>
      <c r="E106" s="47" t="s">
        <v>238</v>
      </c>
      <c r="F106" s="59">
        <v>45351</v>
      </c>
      <c r="G106" s="56">
        <f t="shared" si="11"/>
        <v>0</v>
      </c>
      <c r="H106" s="24">
        <v>0</v>
      </c>
      <c r="I106" s="24">
        <v>0</v>
      </c>
      <c r="J106" s="23">
        <v>0</v>
      </c>
      <c r="K106" s="23">
        <v>0</v>
      </c>
      <c r="L106" s="23">
        <v>1273112.01</v>
      </c>
      <c r="M106" s="23">
        <v>194711.25</v>
      </c>
      <c r="N106" s="23">
        <v>319526.16</v>
      </c>
      <c r="O106" s="23">
        <v>-1787349.42</v>
      </c>
      <c r="P106" s="24">
        <v>0</v>
      </c>
    </row>
    <row r="107" spans="1:16" ht="12.75">
      <c r="A107" s="21">
        <v>50</v>
      </c>
      <c r="B107" s="22" t="s">
        <v>27</v>
      </c>
      <c r="C107" s="87" t="s">
        <v>86</v>
      </c>
      <c r="D107" s="47">
        <v>103033</v>
      </c>
      <c r="E107" s="47" t="s">
        <v>76</v>
      </c>
      <c r="F107" s="59">
        <v>45351</v>
      </c>
      <c r="G107" s="56">
        <f t="shared" si="11"/>
        <v>0</v>
      </c>
      <c r="H107" s="24">
        <v>0</v>
      </c>
      <c r="I107" s="24">
        <v>0</v>
      </c>
      <c r="J107" s="23">
        <v>0</v>
      </c>
      <c r="K107" s="23">
        <v>0</v>
      </c>
      <c r="L107" s="23">
        <v>1924733.05</v>
      </c>
      <c r="M107" s="23">
        <v>294370.93</v>
      </c>
      <c r="N107" s="23">
        <v>483070.26</v>
      </c>
      <c r="O107" s="23">
        <v>-2702174.24</v>
      </c>
      <c r="P107" s="24">
        <v>0</v>
      </c>
    </row>
    <row r="108" spans="1:16" ht="12.75">
      <c r="A108" s="21">
        <v>51</v>
      </c>
      <c r="B108" s="22" t="s">
        <v>27</v>
      </c>
      <c r="C108" s="87" t="s">
        <v>69</v>
      </c>
      <c r="D108" s="47">
        <v>161869</v>
      </c>
      <c r="E108" s="47" t="s">
        <v>80</v>
      </c>
      <c r="F108" s="59">
        <v>45351</v>
      </c>
      <c r="G108" s="56">
        <f t="shared" si="11"/>
        <v>32146406.12</v>
      </c>
      <c r="H108" s="24">
        <v>0</v>
      </c>
      <c r="I108" s="24">
        <v>0</v>
      </c>
      <c r="J108" s="23">
        <v>0</v>
      </c>
      <c r="K108" s="23">
        <v>0</v>
      </c>
      <c r="L108" s="23">
        <v>25706356.35</v>
      </c>
      <c r="M108" s="23">
        <v>3931560.38</v>
      </c>
      <c r="N108" s="23">
        <v>2508489.39</v>
      </c>
      <c r="O108" s="23">
        <v>0</v>
      </c>
      <c r="P108" s="24">
        <v>0</v>
      </c>
    </row>
    <row r="109" spans="1:16" ht="12.75">
      <c r="A109" s="21">
        <v>52</v>
      </c>
      <c r="B109" s="22" t="s">
        <v>27</v>
      </c>
      <c r="C109" s="87" t="s">
        <v>86</v>
      </c>
      <c r="D109" s="47">
        <v>103033</v>
      </c>
      <c r="E109" s="47" t="s">
        <v>143</v>
      </c>
      <c r="F109" s="59">
        <v>45351</v>
      </c>
      <c r="G109" s="56">
        <f t="shared" si="11"/>
        <v>0</v>
      </c>
      <c r="H109" s="24">
        <v>0</v>
      </c>
      <c r="I109" s="24">
        <v>0</v>
      </c>
      <c r="J109" s="23">
        <v>0</v>
      </c>
      <c r="K109" s="23">
        <v>0</v>
      </c>
      <c r="L109" s="23">
        <v>1021999.79</v>
      </c>
      <c r="M109" s="23">
        <v>156305.85</v>
      </c>
      <c r="N109" s="23">
        <v>256501.91</v>
      </c>
      <c r="O109" s="23">
        <v>-1434807.55</v>
      </c>
      <c r="P109" s="24">
        <v>0</v>
      </c>
    </row>
    <row r="110" spans="1:16" ht="12.75">
      <c r="A110" s="21">
        <v>53</v>
      </c>
      <c r="B110" s="22" t="s">
        <v>27</v>
      </c>
      <c r="C110" s="87" t="s">
        <v>86</v>
      </c>
      <c r="D110" s="47">
        <v>103033</v>
      </c>
      <c r="E110" s="47" t="s">
        <v>353</v>
      </c>
      <c r="F110" s="59">
        <v>45351</v>
      </c>
      <c r="G110" s="56">
        <f t="shared" si="11"/>
        <v>5.820766091346741E-11</v>
      </c>
      <c r="H110" s="24">
        <v>0</v>
      </c>
      <c r="I110" s="24">
        <v>0</v>
      </c>
      <c r="J110" s="23">
        <v>0</v>
      </c>
      <c r="K110" s="23">
        <v>0</v>
      </c>
      <c r="L110" s="23">
        <v>345578.64</v>
      </c>
      <c r="M110" s="23">
        <v>52853.21</v>
      </c>
      <c r="N110" s="23">
        <v>0</v>
      </c>
      <c r="O110" s="23">
        <v>-398431.85</v>
      </c>
      <c r="P110" s="24">
        <v>0</v>
      </c>
    </row>
    <row r="111" spans="1:16" ht="12.75">
      <c r="A111" s="21">
        <v>54</v>
      </c>
      <c r="B111" s="22" t="s">
        <v>27</v>
      </c>
      <c r="C111" s="87" t="s">
        <v>86</v>
      </c>
      <c r="D111" s="47">
        <v>103033</v>
      </c>
      <c r="E111" s="47" t="s">
        <v>181</v>
      </c>
      <c r="F111" s="59">
        <v>45351</v>
      </c>
      <c r="G111" s="56">
        <f t="shared" si="11"/>
        <v>0</v>
      </c>
      <c r="H111" s="24">
        <v>0</v>
      </c>
      <c r="I111" s="24">
        <v>0</v>
      </c>
      <c r="J111" s="23">
        <v>0</v>
      </c>
      <c r="K111" s="23">
        <v>0</v>
      </c>
      <c r="L111" s="23">
        <v>2322965.42</v>
      </c>
      <c r="M111" s="23">
        <v>355277.06</v>
      </c>
      <c r="N111" s="23">
        <v>583018.78</v>
      </c>
      <c r="O111" s="23">
        <v>-3261261.26</v>
      </c>
      <c r="P111" s="24">
        <v>0</v>
      </c>
    </row>
    <row r="112" spans="1:16" ht="12.75">
      <c r="A112" s="21">
        <v>55</v>
      </c>
      <c r="B112" s="22" t="s">
        <v>27</v>
      </c>
      <c r="C112" s="87" t="s">
        <v>86</v>
      </c>
      <c r="D112" s="47">
        <v>103033</v>
      </c>
      <c r="E112" s="47" t="s">
        <v>259</v>
      </c>
      <c r="F112" s="59">
        <v>45351</v>
      </c>
      <c r="G112" s="56">
        <f t="shared" si="11"/>
        <v>4.656612873077393E-10</v>
      </c>
      <c r="H112" s="24">
        <v>0</v>
      </c>
      <c r="I112" s="24">
        <v>0</v>
      </c>
      <c r="J112" s="23">
        <v>0</v>
      </c>
      <c r="K112" s="23">
        <v>0</v>
      </c>
      <c r="L112" s="23">
        <v>2107789.22</v>
      </c>
      <c r="M112" s="23">
        <v>322367.76</v>
      </c>
      <c r="N112" s="23">
        <v>0</v>
      </c>
      <c r="O112" s="23">
        <v>-2430156.98</v>
      </c>
      <c r="P112" s="24">
        <v>0</v>
      </c>
    </row>
    <row r="113" spans="1:16" ht="12.75">
      <c r="A113" s="21">
        <v>56</v>
      </c>
      <c r="B113" s="22" t="s">
        <v>27</v>
      </c>
      <c r="C113" s="87" t="s">
        <v>223</v>
      </c>
      <c r="D113" s="47">
        <v>105956</v>
      </c>
      <c r="E113" s="47" t="s">
        <v>482</v>
      </c>
      <c r="F113" s="59">
        <v>45351</v>
      </c>
      <c r="G113" s="56">
        <f t="shared" si="11"/>
        <v>1019825</v>
      </c>
      <c r="H113" s="24">
        <v>0</v>
      </c>
      <c r="I113" s="24">
        <v>0</v>
      </c>
      <c r="J113" s="23">
        <v>0</v>
      </c>
      <c r="K113" s="23">
        <v>0</v>
      </c>
      <c r="L113" s="23">
        <v>0</v>
      </c>
      <c r="M113" s="23">
        <v>1019825</v>
      </c>
      <c r="N113" s="23">
        <v>0</v>
      </c>
      <c r="O113" s="23">
        <v>0</v>
      </c>
      <c r="P113" s="24">
        <v>0</v>
      </c>
    </row>
    <row r="114" spans="1:16" ht="12.75">
      <c r="A114" s="21">
        <v>57</v>
      </c>
      <c r="B114" s="22" t="s">
        <v>27</v>
      </c>
      <c r="C114" s="87" t="s">
        <v>223</v>
      </c>
      <c r="D114" s="47">
        <v>105956</v>
      </c>
      <c r="E114" s="47" t="s">
        <v>483</v>
      </c>
      <c r="F114" s="59">
        <v>45351</v>
      </c>
      <c r="G114" s="56">
        <f t="shared" si="11"/>
        <v>643181</v>
      </c>
      <c r="H114" s="24">
        <v>0</v>
      </c>
      <c r="I114" s="24">
        <v>0</v>
      </c>
      <c r="J114" s="23">
        <v>0</v>
      </c>
      <c r="K114" s="23">
        <v>0</v>
      </c>
      <c r="L114" s="23">
        <v>0</v>
      </c>
      <c r="M114" s="23">
        <v>643181</v>
      </c>
      <c r="N114" s="23">
        <v>0</v>
      </c>
      <c r="O114" s="23">
        <v>0</v>
      </c>
      <c r="P114" s="24">
        <v>0</v>
      </c>
    </row>
    <row r="115" spans="1:16" ht="12.75">
      <c r="A115" s="21">
        <v>58</v>
      </c>
      <c r="B115" s="22" t="s">
        <v>27</v>
      </c>
      <c r="C115" s="87" t="s">
        <v>223</v>
      </c>
      <c r="D115" s="47">
        <v>105956</v>
      </c>
      <c r="E115" s="47" t="s">
        <v>484</v>
      </c>
      <c r="F115" s="59">
        <v>45351</v>
      </c>
      <c r="G115" s="56">
        <f t="shared" si="11"/>
        <v>1917290</v>
      </c>
      <c r="H115" s="24">
        <v>0</v>
      </c>
      <c r="I115" s="24">
        <v>0</v>
      </c>
      <c r="J115" s="23">
        <v>0</v>
      </c>
      <c r="K115" s="23">
        <v>0</v>
      </c>
      <c r="L115" s="23">
        <v>0</v>
      </c>
      <c r="M115" s="23">
        <v>1917290</v>
      </c>
      <c r="N115" s="23">
        <v>0</v>
      </c>
      <c r="O115" s="23">
        <v>0</v>
      </c>
      <c r="P115" s="24">
        <v>0</v>
      </c>
    </row>
    <row r="116" spans="1:16" ht="12.75">
      <c r="A116" s="115" t="s">
        <v>18</v>
      </c>
      <c r="B116" s="116"/>
      <c r="C116" s="117"/>
      <c r="D116" s="46"/>
      <c r="E116" s="47"/>
      <c r="F116" s="58" t="s">
        <v>16</v>
      </c>
      <c r="G116" s="25">
        <f>SUM(G58:G115)</f>
        <v>164506272.47</v>
      </c>
      <c r="H116" s="25">
        <f aca="true" t="shared" si="12" ref="H116:P116">SUM(H58:H115)</f>
        <v>0</v>
      </c>
      <c r="I116" s="25">
        <f t="shared" si="12"/>
        <v>-2161161.9000000004</v>
      </c>
      <c r="J116" s="25">
        <f t="shared" si="12"/>
        <v>0</v>
      </c>
      <c r="K116" s="25">
        <f t="shared" si="12"/>
        <v>0</v>
      </c>
      <c r="L116" s="25">
        <f t="shared" si="12"/>
        <v>112286076.36000003</v>
      </c>
      <c r="M116" s="25">
        <f t="shared" si="12"/>
        <v>27079108.640000008</v>
      </c>
      <c r="N116" s="25">
        <f t="shared" si="12"/>
        <v>29830900.360000007</v>
      </c>
      <c r="O116" s="25">
        <f t="shared" si="12"/>
        <v>-5705954.7</v>
      </c>
      <c r="P116" s="25">
        <f t="shared" si="12"/>
        <v>3177303.71</v>
      </c>
    </row>
    <row r="117" spans="1:16" ht="12.75">
      <c r="A117" s="21">
        <v>1</v>
      </c>
      <c r="B117" s="22" t="s">
        <v>29</v>
      </c>
      <c r="C117" s="33" t="s">
        <v>314</v>
      </c>
      <c r="D117" s="47">
        <v>142883</v>
      </c>
      <c r="E117" s="52" t="s">
        <v>104</v>
      </c>
      <c r="F117" s="58">
        <v>45323</v>
      </c>
      <c r="G117" s="56">
        <f>H117+I117+J117+K117+L117+M117+N117+O117+P117</f>
        <v>62506.45</v>
      </c>
      <c r="H117" s="23">
        <v>0</v>
      </c>
      <c r="I117" s="23">
        <v>0</v>
      </c>
      <c r="J117" s="23">
        <v>0</v>
      </c>
      <c r="K117" s="23">
        <v>62506.45</v>
      </c>
      <c r="L117" s="23">
        <v>0</v>
      </c>
      <c r="M117" s="23">
        <v>0</v>
      </c>
      <c r="N117" s="23">
        <v>0</v>
      </c>
      <c r="O117" s="24">
        <v>0</v>
      </c>
      <c r="P117" s="24">
        <v>0</v>
      </c>
    </row>
    <row r="118" spans="1:16" ht="12.75">
      <c r="A118" s="21">
        <v>2</v>
      </c>
      <c r="B118" s="22" t="s">
        <v>29</v>
      </c>
      <c r="C118" s="33" t="s">
        <v>316</v>
      </c>
      <c r="D118" s="47">
        <v>120892</v>
      </c>
      <c r="E118" s="52" t="s">
        <v>238</v>
      </c>
      <c r="F118" s="58">
        <v>45323</v>
      </c>
      <c r="G118" s="56">
        <f>H118+I118+J118+K118+L118+M118+N118+O118+P118</f>
        <v>65582.6</v>
      </c>
      <c r="H118" s="23">
        <v>0</v>
      </c>
      <c r="I118" s="23">
        <v>0</v>
      </c>
      <c r="J118" s="23">
        <v>0</v>
      </c>
      <c r="K118" s="23">
        <v>65582.6</v>
      </c>
      <c r="L118" s="23">
        <v>0</v>
      </c>
      <c r="M118" s="23">
        <v>0</v>
      </c>
      <c r="N118" s="23">
        <v>0</v>
      </c>
      <c r="O118" s="24">
        <v>0</v>
      </c>
      <c r="P118" s="24">
        <v>0</v>
      </c>
    </row>
    <row r="119" spans="1:16" ht="25.5">
      <c r="A119" s="21">
        <v>3</v>
      </c>
      <c r="B119" s="22" t="s">
        <v>29</v>
      </c>
      <c r="C119" s="88" t="s">
        <v>317</v>
      </c>
      <c r="D119" s="47">
        <v>152807</v>
      </c>
      <c r="E119" s="47" t="s">
        <v>72</v>
      </c>
      <c r="F119" s="58">
        <v>45328</v>
      </c>
      <c r="G119" s="56">
        <f aca="true" t="shared" si="13" ref="G119:G181">H119+I119+J119+K119+L119+M119+N119+O119+P119</f>
        <v>0</v>
      </c>
      <c r="H119" s="23">
        <v>-120759</v>
      </c>
      <c r="I119" s="23">
        <v>0</v>
      </c>
      <c r="J119" s="23">
        <v>0</v>
      </c>
      <c r="K119" s="23">
        <v>0</v>
      </c>
      <c r="L119" s="23">
        <v>0</v>
      </c>
      <c r="M119" s="23">
        <v>120759</v>
      </c>
      <c r="N119" s="23">
        <v>0</v>
      </c>
      <c r="O119" s="24">
        <v>0</v>
      </c>
      <c r="P119" s="24">
        <v>0</v>
      </c>
    </row>
    <row r="120" spans="1:16" ht="12.75">
      <c r="A120" s="21">
        <v>4</v>
      </c>
      <c r="B120" s="22" t="s">
        <v>29</v>
      </c>
      <c r="C120" s="88" t="s">
        <v>256</v>
      </c>
      <c r="D120" s="47">
        <v>120009</v>
      </c>
      <c r="E120" s="47" t="s">
        <v>323</v>
      </c>
      <c r="F120" s="58">
        <v>45328</v>
      </c>
      <c r="G120" s="56">
        <f t="shared" si="13"/>
        <v>0</v>
      </c>
      <c r="H120" s="23">
        <v>-12087.97</v>
      </c>
      <c r="I120" s="23">
        <v>0</v>
      </c>
      <c r="J120" s="23">
        <v>0</v>
      </c>
      <c r="K120" s="23">
        <v>0</v>
      </c>
      <c r="L120" s="23">
        <v>0</v>
      </c>
      <c r="M120" s="23">
        <v>12087.97</v>
      </c>
      <c r="N120" s="23">
        <v>0</v>
      </c>
      <c r="O120" s="24">
        <v>0</v>
      </c>
      <c r="P120" s="24">
        <v>0</v>
      </c>
    </row>
    <row r="121" spans="1:16" ht="12.75">
      <c r="A121" s="21">
        <v>5</v>
      </c>
      <c r="B121" s="22" t="s">
        <v>29</v>
      </c>
      <c r="C121" s="76" t="s">
        <v>326</v>
      </c>
      <c r="D121" s="47">
        <v>120009</v>
      </c>
      <c r="E121" s="47" t="s">
        <v>327</v>
      </c>
      <c r="F121" s="58">
        <v>45328</v>
      </c>
      <c r="G121" s="56">
        <f>H121+I121+J121+K121+L121+M121+N121+O121+P121</f>
        <v>23752.4</v>
      </c>
      <c r="H121" s="23">
        <v>0</v>
      </c>
      <c r="I121" s="23">
        <v>0</v>
      </c>
      <c r="J121" s="23">
        <v>0</v>
      </c>
      <c r="K121" s="23">
        <v>20189.54</v>
      </c>
      <c r="L121" s="23">
        <v>0</v>
      </c>
      <c r="M121" s="23">
        <v>3562.86</v>
      </c>
      <c r="N121" s="23">
        <v>0</v>
      </c>
      <c r="O121" s="24">
        <v>0</v>
      </c>
      <c r="P121" s="24">
        <v>0</v>
      </c>
    </row>
    <row r="122" spans="1:16" ht="25.5">
      <c r="A122" s="21">
        <v>6</v>
      </c>
      <c r="B122" s="22" t="s">
        <v>29</v>
      </c>
      <c r="C122" s="88" t="s">
        <v>317</v>
      </c>
      <c r="D122" s="47">
        <v>152807</v>
      </c>
      <c r="E122" s="52" t="s">
        <v>113</v>
      </c>
      <c r="F122" s="58">
        <v>45328</v>
      </c>
      <c r="G122" s="56">
        <f t="shared" si="13"/>
        <v>0</v>
      </c>
      <c r="H122" s="23">
        <v>-124382.37</v>
      </c>
      <c r="I122" s="23">
        <v>0</v>
      </c>
      <c r="J122" s="23">
        <v>0</v>
      </c>
      <c r="K122" s="23">
        <v>0</v>
      </c>
      <c r="L122" s="23">
        <v>0</v>
      </c>
      <c r="M122" s="23">
        <v>124382.37</v>
      </c>
      <c r="N122" s="23">
        <v>0</v>
      </c>
      <c r="O122" s="24">
        <v>0</v>
      </c>
      <c r="P122" s="24">
        <v>0</v>
      </c>
    </row>
    <row r="123" spans="1:16" ht="12.75">
      <c r="A123" s="21">
        <v>7</v>
      </c>
      <c r="B123" s="22" t="s">
        <v>29</v>
      </c>
      <c r="C123" s="33" t="s">
        <v>316</v>
      </c>
      <c r="D123" s="47">
        <v>120889</v>
      </c>
      <c r="E123" s="52" t="s">
        <v>238</v>
      </c>
      <c r="F123" s="58">
        <v>45328</v>
      </c>
      <c r="G123" s="56">
        <f t="shared" si="13"/>
        <v>4565547.1</v>
      </c>
      <c r="H123" s="23">
        <v>0</v>
      </c>
      <c r="I123" s="23">
        <v>0</v>
      </c>
      <c r="J123" s="23">
        <v>0</v>
      </c>
      <c r="K123" s="23">
        <v>4565547.1</v>
      </c>
      <c r="L123" s="23">
        <v>0</v>
      </c>
      <c r="M123" s="23">
        <v>0</v>
      </c>
      <c r="N123" s="23">
        <v>0</v>
      </c>
      <c r="O123" s="24">
        <v>0</v>
      </c>
      <c r="P123" s="24">
        <v>0</v>
      </c>
    </row>
    <row r="124" spans="1:16" ht="25.5">
      <c r="A124" s="21">
        <v>8</v>
      </c>
      <c r="B124" s="22" t="s">
        <v>29</v>
      </c>
      <c r="C124" s="88" t="s">
        <v>341</v>
      </c>
      <c r="D124" s="47">
        <v>142114</v>
      </c>
      <c r="E124" s="52" t="s">
        <v>91</v>
      </c>
      <c r="F124" s="58">
        <v>45328</v>
      </c>
      <c r="G124" s="56">
        <f t="shared" si="13"/>
        <v>0</v>
      </c>
      <c r="H124" s="23">
        <v>-124911.64</v>
      </c>
      <c r="I124" s="23">
        <v>0</v>
      </c>
      <c r="J124" s="23">
        <v>0</v>
      </c>
      <c r="K124" s="23">
        <v>0</v>
      </c>
      <c r="L124" s="23">
        <v>0</v>
      </c>
      <c r="M124" s="23">
        <v>124911.64</v>
      </c>
      <c r="N124" s="23">
        <v>0</v>
      </c>
      <c r="O124" s="24">
        <v>0</v>
      </c>
      <c r="P124" s="24">
        <v>0</v>
      </c>
    </row>
    <row r="125" spans="1:16" ht="25.5">
      <c r="A125" s="21">
        <v>9</v>
      </c>
      <c r="B125" s="22" t="s">
        <v>29</v>
      </c>
      <c r="C125" s="88" t="s">
        <v>182</v>
      </c>
      <c r="D125" s="47">
        <v>119609</v>
      </c>
      <c r="E125" s="47" t="s">
        <v>347</v>
      </c>
      <c r="F125" s="58">
        <v>45328</v>
      </c>
      <c r="G125" s="56">
        <f t="shared" si="13"/>
        <v>0</v>
      </c>
      <c r="H125" s="23">
        <v>-1653.03</v>
      </c>
      <c r="I125" s="23">
        <v>0</v>
      </c>
      <c r="J125" s="23">
        <v>0</v>
      </c>
      <c r="K125" s="23">
        <v>0</v>
      </c>
      <c r="L125" s="23">
        <v>0</v>
      </c>
      <c r="M125" s="23">
        <v>1653.03</v>
      </c>
      <c r="N125" s="23">
        <v>0</v>
      </c>
      <c r="O125" s="24">
        <v>0</v>
      </c>
      <c r="P125" s="24">
        <v>0</v>
      </c>
    </row>
    <row r="126" spans="1:16" ht="12.75">
      <c r="A126" s="21">
        <v>10</v>
      </c>
      <c r="B126" s="22" t="s">
        <v>29</v>
      </c>
      <c r="C126" s="75" t="s">
        <v>355</v>
      </c>
      <c r="D126" s="47">
        <v>152807</v>
      </c>
      <c r="E126" s="52" t="s">
        <v>330</v>
      </c>
      <c r="F126" s="58">
        <v>45329</v>
      </c>
      <c r="G126" s="56">
        <f t="shared" si="13"/>
        <v>48813.8</v>
      </c>
      <c r="H126" s="23">
        <v>0</v>
      </c>
      <c r="I126" s="23">
        <v>0</v>
      </c>
      <c r="J126" s="23">
        <v>0</v>
      </c>
      <c r="K126" s="23">
        <v>48813.8</v>
      </c>
      <c r="L126" s="23">
        <v>0</v>
      </c>
      <c r="M126" s="23">
        <v>0</v>
      </c>
      <c r="N126" s="23">
        <v>0</v>
      </c>
      <c r="O126" s="24">
        <v>0</v>
      </c>
      <c r="P126" s="24">
        <v>0</v>
      </c>
    </row>
    <row r="127" spans="1:16" ht="12.75">
      <c r="A127" s="21">
        <v>11</v>
      </c>
      <c r="B127" s="22" t="s">
        <v>29</v>
      </c>
      <c r="C127" s="35" t="s">
        <v>316</v>
      </c>
      <c r="D127" s="47">
        <v>155805</v>
      </c>
      <c r="E127" s="47" t="s">
        <v>78</v>
      </c>
      <c r="F127" s="58">
        <v>45329</v>
      </c>
      <c r="G127" s="56">
        <f t="shared" si="13"/>
        <v>101894.58</v>
      </c>
      <c r="H127" s="23">
        <v>0</v>
      </c>
      <c r="I127" s="23">
        <v>0</v>
      </c>
      <c r="J127" s="23">
        <v>0</v>
      </c>
      <c r="K127" s="23">
        <v>101894.58</v>
      </c>
      <c r="L127" s="23">
        <v>0</v>
      </c>
      <c r="M127" s="23">
        <v>0</v>
      </c>
      <c r="N127" s="23">
        <v>0</v>
      </c>
      <c r="O127" s="24">
        <v>0</v>
      </c>
      <c r="P127" s="24">
        <v>0</v>
      </c>
    </row>
    <row r="128" spans="1:16" ht="12.75">
      <c r="A128" s="21">
        <v>12</v>
      </c>
      <c r="B128" s="22" t="s">
        <v>29</v>
      </c>
      <c r="C128" s="75" t="s">
        <v>358</v>
      </c>
      <c r="D128" s="47">
        <v>155805</v>
      </c>
      <c r="E128" s="47" t="s">
        <v>78</v>
      </c>
      <c r="F128" s="58">
        <v>45329</v>
      </c>
      <c r="G128" s="56">
        <f t="shared" si="13"/>
        <v>63945.6</v>
      </c>
      <c r="H128" s="23">
        <v>0</v>
      </c>
      <c r="I128" s="23">
        <v>0</v>
      </c>
      <c r="J128" s="23">
        <v>0</v>
      </c>
      <c r="K128" s="23">
        <v>27765.6</v>
      </c>
      <c r="L128" s="23">
        <v>0</v>
      </c>
      <c r="M128" s="23">
        <v>36180</v>
      </c>
      <c r="N128" s="23">
        <v>0</v>
      </c>
      <c r="O128" s="24">
        <v>0</v>
      </c>
      <c r="P128" s="24">
        <v>0</v>
      </c>
    </row>
    <row r="129" spans="1:16" ht="12.75">
      <c r="A129" s="21">
        <v>13</v>
      </c>
      <c r="B129" s="22" t="s">
        <v>29</v>
      </c>
      <c r="C129" s="35" t="s">
        <v>316</v>
      </c>
      <c r="D129" s="47">
        <v>120890</v>
      </c>
      <c r="E129" s="47" t="s">
        <v>111</v>
      </c>
      <c r="F129" s="58">
        <v>45334</v>
      </c>
      <c r="G129" s="56">
        <f>H129+I129+J129+K129+L129+M129+N129+O129+P129</f>
        <v>1225770.91</v>
      </c>
      <c r="H129" s="23">
        <v>0</v>
      </c>
      <c r="I129" s="23">
        <v>0</v>
      </c>
      <c r="J129" s="23">
        <v>0</v>
      </c>
      <c r="K129" s="23">
        <v>1225770.91</v>
      </c>
      <c r="L129" s="23">
        <v>0</v>
      </c>
      <c r="M129" s="23">
        <v>0</v>
      </c>
      <c r="N129" s="23">
        <v>0</v>
      </c>
      <c r="O129" s="24">
        <v>0</v>
      </c>
      <c r="P129" s="24">
        <v>0</v>
      </c>
    </row>
    <row r="130" spans="1:16" ht="28.5">
      <c r="A130" s="21">
        <v>14</v>
      </c>
      <c r="B130" s="22" t="s">
        <v>29</v>
      </c>
      <c r="C130" s="91" t="s">
        <v>380</v>
      </c>
      <c r="D130" s="47">
        <v>124512</v>
      </c>
      <c r="E130" s="47" t="s">
        <v>76</v>
      </c>
      <c r="F130" s="58">
        <v>45334</v>
      </c>
      <c r="G130" s="56">
        <f t="shared" si="13"/>
        <v>0</v>
      </c>
      <c r="H130" s="23">
        <v>-113515.29</v>
      </c>
      <c r="I130" s="23">
        <v>0</v>
      </c>
      <c r="J130" s="23">
        <v>0</v>
      </c>
      <c r="K130" s="23">
        <v>0</v>
      </c>
      <c r="L130" s="23">
        <v>0</v>
      </c>
      <c r="M130" s="23">
        <v>113515.29</v>
      </c>
      <c r="N130" s="23">
        <v>0</v>
      </c>
      <c r="O130" s="24">
        <v>0</v>
      </c>
      <c r="P130" s="24">
        <v>0</v>
      </c>
    </row>
    <row r="131" spans="1:16" ht="25.5">
      <c r="A131" s="21">
        <v>15</v>
      </c>
      <c r="B131" s="22" t="s">
        <v>29</v>
      </c>
      <c r="C131" s="75" t="s">
        <v>392</v>
      </c>
      <c r="D131" s="47">
        <v>142114</v>
      </c>
      <c r="E131" s="52" t="s">
        <v>111</v>
      </c>
      <c r="F131" s="58">
        <v>45336</v>
      </c>
      <c r="G131" s="56">
        <f t="shared" si="13"/>
        <v>235923.09</v>
      </c>
      <c r="H131" s="23">
        <v>0</v>
      </c>
      <c r="I131" s="23">
        <v>0</v>
      </c>
      <c r="J131" s="23">
        <v>0</v>
      </c>
      <c r="K131" s="23">
        <v>200534.63</v>
      </c>
      <c r="L131" s="23">
        <v>0</v>
      </c>
      <c r="M131" s="23">
        <v>35388.46</v>
      </c>
      <c r="N131" s="23">
        <v>0</v>
      </c>
      <c r="O131" s="24">
        <v>0</v>
      </c>
      <c r="P131" s="24">
        <v>0</v>
      </c>
    </row>
    <row r="132" spans="1:16" ht="25.5">
      <c r="A132" s="21">
        <v>16</v>
      </c>
      <c r="B132" s="22" t="s">
        <v>29</v>
      </c>
      <c r="C132" s="88" t="s">
        <v>137</v>
      </c>
      <c r="D132" s="47">
        <v>155021</v>
      </c>
      <c r="E132" s="52" t="s">
        <v>184</v>
      </c>
      <c r="F132" s="58">
        <v>45336</v>
      </c>
      <c r="G132" s="56">
        <f t="shared" si="13"/>
        <v>0</v>
      </c>
      <c r="H132" s="23">
        <v>-2711623.16</v>
      </c>
      <c r="I132" s="23">
        <v>0</v>
      </c>
      <c r="J132" s="23">
        <v>0</v>
      </c>
      <c r="K132" s="57">
        <v>0</v>
      </c>
      <c r="L132" s="57">
        <v>0</v>
      </c>
      <c r="M132" s="57">
        <v>2711623.16</v>
      </c>
      <c r="N132" s="57">
        <v>0</v>
      </c>
      <c r="O132" s="56">
        <v>0</v>
      </c>
      <c r="P132" s="56">
        <v>0</v>
      </c>
    </row>
    <row r="133" spans="1:16" ht="25.5">
      <c r="A133" s="21">
        <v>17</v>
      </c>
      <c r="B133" s="22" t="s">
        <v>29</v>
      </c>
      <c r="C133" s="33" t="s">
        <v>316</v>
      </c>
      <c r="D133" s="47">
        <v>155801</v>
      </c>
      <c r="E133" s="47" t="s">
        <v>123</v>
      </c>
      <c r="F133" s="58">
        <v>45336</v>
      </c>
      <c r="G133" s="56">
        <f t="shared" si="13"/>
        <v>90435.75</v>
      </c>
      <c r="H133" s="23">
        <v>0</v>
      </c>
      <c r="I133" s="23">
        <v>0</v>
      </c>
      <c r="J133" s="23">
        <v>0</v>
      </c>
      <c r="K133" s="57">
        <v>90435.75</v>
      </c>
      <c r="L133" s="57">
        <v>0</v>
      </c>
      <c r="M133" s="57">
        <v>0</v>
      </c>
      <c r="N133" s="57">
        <v>0</v>
      </c>
      <c r="O133" s="56">
        <v>0</v>
      </c>
      <c r="P133" s="56">
        <v>0</v>
      </c>
    </row>
    <row r="134" spans="1:16" ht="12.75">
      <c r="A134" s="21">
        <v>18</v>
      </c>
      <c r="B134" s="22" t="s">
        <v>29</v>
      </c>
      <c r="C134" s="35" t="s">
        <v>404</v>
      </c>
      <c r="D134" s="47">
        <v>155801</v>
      </c>
      <c r="E134" s="47" t="s">
        <v>123</v>
      </c>
      <c r="F134" s="58">
        <v>45336</v>
      </c>
      <c r="G134" s="56">
        <f t="shared" si="13"/>
        <v>8823</v>
      </c>
      <c r="H134" s="23">
        <v>0</v>
      </c>
      <c r="I134" s="23">
        <v>0</v>
      </c>
      <c r="J134" s="23">
        <v>0</v>
      </c>
      <c r="K134" s="57">
        <v>7499.55</v>
      </c>
      <c r="L134" s="57">
        <v>0</v>
      </c>
      <c r="M134" s="57">
        <v>1323.45</v>
      </c>
      <c r="N134" s="57">
        <v>0</v>
      </c>
      <c r="O134" s="56">
        <v>0</v>
      </c>
      <c r="P134" s="56">
        <v>0</v>
      </c>
    </row>
    <row r="135" spans="1:16" ht="25.5">
      <c r="A135" s="21">
        <v>19</v>
      </c>
      <c r="B135" s="22" t="s">
        <v>29</v>
      </c>
      <c r="C135" s="35" t="s">
        <v>415</v>
      </c>
      <c r="D135" s="47">
        <v>104845</v>
      </c>
      <c r="E135" s="52" t="s">
        <v>231</v>
      </c>
      <c r="F135" s="58">
        <v>45341</v>
      </c>
      <c r="G135" s="56">
        <f t="shared" si="13"/>
        <v>1070</v>
      </c>
      <c r="H135" s="23">
        <v>0</v>
      </c>
      <c r="I135" s="23">
        <v>0</v>
      </c>
      <c r="J135" s="23">
        <v>0</v>
      </c>
      <c r="K135" s="57">
        <v>909.5</v>
      </c>
      <c r="L135" s="57">
        <v>0</v>
      </c>
      <c r="M135" s="57">
        <v>160.5</v>
      </c>
      <c r="N135" s="57">
        <v>0</v>
      </c>
      <c r="O135" s="56">
        <v>0</v>
      </c>
      <c r="P135" s="56">
        <v>0</v>
      </c>
    </row>
    <row r="136" spans="1:16" ht="12.75">
      <c r="A136" s="21">
        <v>20</v>
      </c>
      <c r="B136" s="22" t="s">
        <v>29</v>
      </c>
      <c r="C136" s="44" t="s">
        <v>427</v>
      </c>
      <c r="D136" s="47">
        <v>120889</v>
      </c>
      <c r="E136" s="47" t="s">
        <v>126</v>
      </c>
      <c r="F136" s="58">
        <v>45341</v>
      </c>
      <c r="G136" s="56">
        <f t="shared" si="13"/>
        <v>107031.23000000001</v>
      </c>
      <c r="H136" s="23">
        <v>0</v>
      </c>
      <c r="I136" s="23">
        <v>0</v>
      </c>
      <c r="J136" s="23">
        <v>0</v>
      </c>
      <c r="K136" s="57">
        <v>90254.24</v>
      </c>
      <c r="L136" s="57">
        <v>0</v>
      </c>
      <c r="M136" s="57">
        <v>16776.99</v>
      </c>
      <c r="N136" s="57">
        <v>0</v>
      </c>
      <c r="O136" s="56">
        <v>0</v>
      </c>
      <c r="P136" s="56">
        <v>0</v>
      </c>
    </row>
    <row r="137" spans="1:16" ht="12.75">
      <c r="A137" s="21">
        <v>21</v>
      </c>
      <c r="B137" s="22" t="s">
        <v>29</v>
      </c>
      <c r="C137" s="44" t="s">
        <v>436</v>
      </c>
      <c r="D137" s="47">
        <v>124453</v>
      </c>
      <c r="E137" s="47" t="s">
        <v>135</v>
      </c>
      <c r="F137" s="58">
        <v>45344</v>
      </c>
      <c r="G137" s="56">
        <f t="shared" si="13"/>
        <v>18095</v>
      </c>
      <c r="H137" s="23">
        <v>0</v>
      </c>
      <c r="I137" s="23">
        <v>0</v>
      </c>
      <c r="J137" s="23">
        <v>0</v>
      </c>
      <c r="K137" s="57">
        <v>15380.75</v>
      </c>
      <c r="L137" s="57">
        <v>0</v>
      </c>
      <c r="M137" s="57">
        <v>2714.25</v>
      </c>
      <c r="N137" s="57">
        <v>0</v>
      </c>
      <c r="O137" s="56">
        <v>0</v>
      </c>
      <c r="P137" s="56">
        <v>0</v>
      </c>
    </row>
    <row r="138" spans="1:16" ht="25.5">
      <c r="A138" s="21">
        <v>22</v>
      </c>
      <c r="B138" s="22" t="s">
        <v>29</v>
      </c>
      <c r="C138" s="44" t="s">
        <v>438</v>
      </c>
      <c r="D138" s="47">
        <v>102674</v>
      </c>
      <c r="E138" s="47" t="s">
        <v>439</v>
      </c>
      <c r="F138" s="58">
        <v>45344</v>
      </c>
      <c r="G138" s="56">
        <f>H138+I138+J138+K138+L138+M138+N138+O138+P138</f>
        <v>4642.79</v>
      </c>
      <c r="H138" s="23">
        <v>0</v>
      </c>
      <c r="I138" s="23">
        <v>0</v>
      </c>
      <c r="J138" s="23">
        <v>0</v>
      </c>
      <c r="K138" s="57">
        <v>4642.79</v>
      </c>
      <c r="L138" s="57">
        <v>0</v>
      </c>
      <c r="M138" s="57">
        <v>0</v>
      </c>
      <c r="N138" s="57">
        <v>0</v>
      </c>
      <c r="O138" s="56">
        <v>0</v>
      </c>
      <c r="P138" s="56">
        <v>0</v>
      </c>
    </row>
    <row r="139" spans="1:16" ht="25.5">
      <c r="A139" s="21">
        <v>23</v>
      </c>
      <c r="B139" s="22" t="s">
        <v>29</v>
      </c>
      <c r="C139" s="44" t="s">
        <v>392</v>
      </c>
      <c r="D139" s="47">
        <v>139929</v>
      </c>
      <c r="E139" s="47" t="s">
        <v>439</v>
      </c>
      <c r="F139" s="58">
        <v>45344</v>
      </c>
      <c r="G139" s="56">
        <f>H139+I139+J139+K139+L139+M139+N139+O139+P139</f>
        <v>54483.86</v>
      </c>
      <c r="H139" s="23">
        <v>0</v>
      </c>
      <c r="I139" s="23">
        <v>0</v>
      </c>
      <c r="J139" s="23">
        <v>0</v>
      </c>
      <c r="K139" s="57">
        <v>46311.28</v>
      </c>
      <c r="L139" s="57">
        <v>0</v>
      </c>
      <c r="M139" s="57">
        <v>8172.58</v>
      </c>
      <c r="N139" s="57">
        <v>0</v>
      </c>
      <c r="O139" s="56">
        <v>0</v>
      </c>
      <c r="P139" s="56">
        <v>0</v>
      </c>
    </row>
    <row r="140" spans="1:16" ht="25.5">
      <c r="A140" s="21">
        <v>24</v>
      </c>
      <c r="B140" s="22" t="s">
        <v>29</v>
      </c>
      <c r="C140" s="44" t="s">
        <v>451</v>
      </c>
      <c r="D140" s="47">
        <v>137515</v>
      </c>
      <c r="E140" s="47" t="s">
        <v>72</v>
      </c>
      <c r="F140" s="58">
        <v>45345</v>
      </c>
      <c r="G140" s="56">
        <f>H140+I140+J140+K140+L140+M140+N140+O140+P140</f>
        <v>92435.15999999999</v>
      </c>
      <c r="H140" s="23">
        <v>0</v>
      </c>
      <c r="I140" s="23">
        <v>0</v>
      </c>
      <c r="J140" s="23">
        <v>0</v>
      </c>
      <c r="K140" s="57">
        <v>77167.29</v>
      </c>
      <c r="L140" s="57">
        <v>0</v>
      </c>
      <c r="M140" s="57">
        <v>15267.87</v>
      </c>
      <c r="N140" s="57">
        <v>0</v>
      </c>
      <c r="O140" s="56">
        <v>0</v>
      </c>
      <c r="P140" s="56">
        <v>0</v>
      </c>
    </row>
    <row r="141" spans="1:16" ht="25.5">
      <c r="A141" s="21">
        <v>25</v>
      </c>
      <c r="B141" s="22" t="s">
        <v>29</v>
      </c>
      <c r="C141" s="44" t="s">
        <v>452</v>
      </c>
      <c r="D141" s="47">
        <v>137515</v>
      </c>
      <c r="E141" s="47" t="s">
        <v>72</v>
      </c>
      <c r="F141" s="58">
        <v>45345</v>
      </c>
      <c r="G141" s="56">
        <f>H141+I141+J141+K141+L141+M141+N141+O141+P141</f>
        <v>0</v>
      </c>
      <c r="H141" s="23">
        <v>-9996</v>
      </c>
      <c r="I141" s="23">
        <v>0</v>
      </c>
      <c r="J141" s="23">
        <v>0</v>
      </c>
      <c r="K141" s="57">
        <v>0</v>
      </c>
      <c r="L141" s="57">
        <v>0</v>
      </c>
      <c r="M141" s="57">
        <v>9996</v>
      </c>
      <c r="N141" s="57">
        <v>0</v>
      </c>
      <c r="O141" s="56">
        <v>0</v>
      </c>
      <c r="P141" s="56">
        <v>0</v>
      </c>
    </row>
    <row r="142" spans="1:16" ht="25.5">
      <c r="A142" s="21">
        <v>26</v>
      </c>
      <c r="B142" s="22" t="s">
        <v>29</v>
      </c>
      <c r="C142" s="44" t="s">
        <v>316</v>
      </c>
      <c r="D142" s="47">
        <v>123621</v>
      </c>
      <c r="E142" s="47" t="s">
        <v>131</v>
      </c>
      <c r="F142" s="58">
        <v>45345</v>
      </c>
      <c r="G142" s="56">
        <f>H142+I142+J142+K142+L142+M142+N142+O142+P142</f>
        <v>911695.58</v>
      </c>
      <c r="H142" s="23">
        <v>0</v>
      </c>
      <c r="I142" s="23">
        <v>0</v>
      </c>
      <c r="J142" s="23">
        <v>0</v>
      </c>
      <c r="K142" s="57">
        <v>901699.58</v>
      </c>
      <c r="L142" s="57">
        <v>0</v>
      </c>
      <c r="M142" s="57">
        <v>9996</v>
      </c>
      <c r="N142" s="57">
        <v>0</v>
      </c>
      <c r="O142" s="56">
        <v>0</v>
      </c>
      <c r="P142" s="56">
        <v>0</v>
      </c>
    </row>
    <row r="143" spans="1:16" ht="25.5">
      <c r="A143" s="21">
        <v>27</v>
      </c>
      <c r="B143" s="22" t="s">
        <v>29</v>
      </c>
      <c r="C143" s="88" t="s">
        <v>294</v>
      </c>
      <c r="D143" s="47">
        <v>123621</v>
      </c>
      <c r="E143" s="47" t="s">
        <v>131</v>
      </c>
      <c r="F143" s="58">
        <v>45345</v>
      </c>
      <c r="G143" s="56">
        <f t="shared" si="13"/>
        <v>0</v>
      </c>
      <c r="H143" s="23">
        <v>-133872.47</v>
      </c>
      <c r="I143" s="23">
        <v>0</v>
      </c>
      <c r="J143" s="23">
        <v>0</v>
      </c>
      <c r="K143" s="23">
        <v>0</v>
      </c>
      <c r="L143" s="23">
        <v>0</v>
      </c>
      <c r="M143" s="23">
        <v>133872.47</v>
      </c>
      <c r="N143" s="23">
        <v>0</v>
      </c>
      <c r="O143" s="24">
        <v>0</v>
      </c>
      <c r="P143" s="24">
        <v>0</v>
      </c>
    </row>
    <row r="144" spans="1:16" ht="12.75">
      <c r="A144" s="21">
        <v>28</v>
      </c>
      <c r="B144" s="22" t="s">
        <v>29</v>
      </c>
      <c r="C144" s="88" t="s">
        <v>453</v>
      </c>
      <c r="D144" s="47">
        <v>142114</v>
      </c>
      <c r="E144" s="47" t="s">
        <v>347</v>
      </c>
      <c r="F144" s="58">
        <v>45348</v>
      </c>
      <c r="G144" s="56">
        <f>H144+I144+J144+K144+L144+M144+N144+O144+P144</f>
        <v>256351.59999999998</v>
      </c>
      <c r="H144" s="23">
        <v>0</v>
      </c>
      <c r="I144" s="23">
        <v>0</v>
      </c>
      <c r="J144" s="23">
        <v>0</v>
      </c>
      <c r="K144" s="23">
        <v>217898.86</v>
      </c>
      <c r="L144" s="23">
        <v>0</v>
      </c>
      <c r="M144" s="23">
        <v>38452.74</v>
      </c>
      <c r="N144" s="23">
        <v>0</v>
      </c>
      <c r="O144" s="24">
        <v>0</v>
      </c>
      <c r="P144" s="24">
        <v>0</v>
      </c>
    </row>
    <row r="145" spans="1:16" ht="25.5">
      <c r="A145" s="21">
        <v>29</v>
      </c>
      <c r="B145" s="22" t="s">
        <v>29</v>
      </c>
      <c r="C145" s="88" t="s">
        <v>294</v>
      </c>
      <c r="D145" s="47">
        <v>120009</v>
      </c>
      <c r="E145" s="47" t="s">
        <v>457</v>
      </c>
      <c r="F145" s="58">
        <v>45348</v>
      </c>
      <c r="G145" s="56">
        <f>H145+I145+J145+K145+L145+M145+N145+O145+P145</f>
        <v>210574.2</v>
      </c>
      <c r="H145" s="23">
        <v>0</v>
      </c>
      <c r="I145" s="23">
        <v>0</v>
      </c>
      <c r="J145" s="23">
        <v>0</v>
      </c>
      <c r="K145" s="23">
        <v>123322.2</v>
      </c>
      <c r="L145" s="23">
        <v>0</v>
      </c>
      <c r="M145" s="23">
        <v>87252</v>
      </c>
      <c r="N145" s="23">
        <v>0</v>
      </c>
      <c r="O145" s="24">
        <v>0</v>
      </c>
      <c r="P145" s="24">
        <v>0</v>
      </c>
    </row>
    <row r="146" spans="1:16" ht="12.75">
      <c r="A146" s="21">
        <v>30</v>
      </c>
      <c r="B146" s="22" t="s">
        <v>29</v>
      </c>
      <c r="C146" s="88" t="s">
        <v>192</v>
      </c>
      <c r="D146" s="47">
        <v>150549</v>
      </c>
      <c r="E146" s="47" t="s">
        <v>76</v>
      </c>
      <c r="F146" s="58">
        <v>45348</v>
      </c>
      <c r="G146" s="56">
        <f>H146+I146+J146+K146+L146+M146+N146+O146+P146</f>
        <v>133209.28</v>
      </c>
      <c r="H146" s="23">
        <v>0</v>
      </c>
      <c r="I146" s="23">
        <v>0</v>
      </c>
      <c r="J146" s="23">
        <v>0</v>
      </c>
      <c r="K146" s="23">
        <v>113227.89</v>
      </c>
      <c r="L146" s="23">
        <v>0</v>
      </c>
      <c r="M146" s="23">
        <v>19981.39</v>
      </c>
      <c r="N146" s="23">
        <v>0</v>
      </c>
      <c r="O146" s="24">
        <v>0</v>
      </c>
      <c r="P146" s="24">
        <v>0</v>
      </c>
    </row>
    <row r="147" spans="1:16" ht="12.75">
      <c r="A147" s="21">
        <v>30</v>
      </c>
      <c r="B147" s="22" t="s">
        <v>29</v>
      </c>
      <c r="C147" s="88" t="s">
        <v>460</v>
      </c>
      <c r="D147" s="47">
        <v>120009</v>
      </c>
      <c r="E147" s="47" t="s">
        <v>461</v>
      </c>
      <c r="F147" s="58">
        <v>45349</v>
      </c>
      <c r="G147" s="56">
        <f>H147+I147+J147+K147+L147+M147+N147+O147+P147</f>
        <v>841641.36</v>
      </c>
      <c r="H147" s="23">
        <v>0</v>
      </c>
      <c r="I147" s="23">
        <v>0</v>
      </c>
      <c r="J147" s="23">
        <v>0</v>
      </c>
      <c r="K147" s="23">
        <v>841641.36</v>
      </c>
      <c r="L147" s="23">
        <v>0</v>
      </c>
      <c r="M147" s="23">
        <v>0</v>
      </c>
      <c r="N147" s="23">
        <v>0</v>
      </c>
      <c r="O147" s="24">
        <v>0</v>
      </c>
      <c r="P147" s="24">
        <v>0</v>
      </c>
    </row>
    <row r="148" spans="1:16" ht="12.75">
      <c r="A148" s="21">
        <v>30</v>
      </c>
      <c r="B148" s="22" t="s">
        <v>29</v>
      </c>
      <c r="C148" s="88" t="s">
        <v>469</v>
      </c>
      <c r="D148" s="47">
        <v>102491</v>
      </c>
      <c r="E148" s="47" t="s">
        <v>470</v>
      </c>
      <c r="F148" s="58">
        <v>45351</v>
      </c>
      <c r="G148" s="56">
        <f>H148+I148+J148+K148+L148+M148+N148+O148+P148</f>
        <v>17552.5</v>
      </c>
      <c r="H148" s="23">
        <v>0</v>
      </c>
      <c r="I148" s="23">
        <v>0</v>
      </c>
      <c r="J148" s="23">
        <v>0</v>
      </c>
      <c r="K148" s="23">
        <v>14919.62</v>
      </c>
      <c r="L148" s="23">
        <v>0</v>
      </c>
      <c r="M148" s="23">
        <v>2632.88</v>
      </c>
      <c r="N148" s="23">
        <v>0</v>
      </c>
      <c r="O148" s="24">
        <v>0</v>
      </c>
      <c r="P148" s="24">
        <v>0</v>
      </c>
    </row>
    <row r="149" spans="1:16" ht="25.5">
      <c r="A149" s="21">
        <v>33</v>
      </c>
      <c r="B149" s="22" t="s">
        <v>29</v>
      </c>
      <c r="C149" s="88" t="s">
        <v>474</v>
      </c>
      <c r="D149" s="47">
        <v>152261</v>
      </c>
      <c r="E149" s="47" t="s">
        <v>78</v>
      </c>
      <c r="F149" s="58">
        <v>45351</v>
      </c>
      <c r="G149" s="56">
        <f t="shared" si="13"/>
        <v>0</v>
      </c>
      <c r="H149" s="23">
        <v>-105562.6</v>
      </c>
      <c r="I149" s="23">
        <v>0</v>
      </c>
      <c r="J149" s="23">
        <v>0</v>
      </c>
      <c r="K149" s="23">
        <v>0</v>
      </c>
      <c r="L149" s="23">
        <v>0</v>
      </c>
      <c r="M149" s="23">
        <v>105562.6</v>
      </c>
      <c r="N149" s="23">
        <v>0</v>
      </c>
      <c r="O149" s="24">
        <v>0</v>
      </c>
      <c r="P149" s="24">
        <v>0</v>
      </c>
    </row>
    <row r="150" spans="1:16" ht="12.75">
      <c r="A150" s="21">
        <v>34</v>
      </c>
      <c r="B150" s="22"/>
      <c r="C150" s="33"/>
      <c r="D150" s="21"/>
      <c r="E150" s="21"/>
      <c r="F150" s="58"/>
      <c r="G150" s="56">
        <f t="shared" si="13"/>
        <v>0</v>
      </c>
      <c r="H150" s="23"/>
      <c r="I150" s="23"/>
      <c r="J150" s="23"/>
      <c r="K150" s="23"/>
      <c r="L150" s="23"/>
      <c r="M150" s="23"/>
      <c r="N150" s="23">
        <v>0</v>
      </c>
      <c r="O150" s="24">
        <v>0</v>
      </c>
      <c r="P150" s="24">
        <v>0</v>
      </c>
    </row>
    <row r="151" spans="1:16" ht="12.75">
      <c r="A151" s="21">
        <v>35</v>
      </c>
      <c r="B151" s="22"/>
      <c r="C151" s="35"/>
      <c r="D151" s="47"/>
      <c r="E151" s="47"/>
      <c r="F151" s="58"/>
      <c r="G151" s="56">
        <f t="shared" si="13"/>
        <v>0</v>
      </c>
      <c r="H151" s="23"/>
      <c r="I151" s="23"/>
      <c r="J151" s="23"/>
      <c r="K151" s="23"/>
      <c r="L151" s="23"/>
      <c r="M151" s="23"/>
      <c r="N151" s="23">
        <v>0</v>
      </c>
      <c r="O151" s="24">
        <v>0</v>
      </c>
      <c r="P151" s="24">
        <v>0</v>
      </c>
    </row>
    <row r="152" spans="1:16" ht="12.75">
      <c r="A152" s="21">
        <v>36</v>
      </c>
      <c r="B152" s="22"/>
      <c r="C152" s="35"/>
      <c r="D152" s="47"/>
      <c r="E152" s="47"/>
      <c r="F152" s="58"/>
      <c r="G152" s="56">
        <f t="shared" si="13"/>
        <v>0</v>
      </c>
      <c r="H152" s="23"/>
      <c r="I152" s="23"/>
      <c r="J152" s="23"/>
      <c r="K152" s="23"/>
      <c r="L152" s="23"/>
      <c r="M152" s="23"/>
      <c r="N152" s="23">
        <v>0</v>
      </c>
      <c r="O152" s="24">
        <v>0</v>
      </c>
      <c r="P152" s="24">
        <v>0</v>
      </c>
    </row>
    <row r="153" spans="1:16" ht="12.75">
      <c r="A153" s="21">
        <v>37</v>
      </c>
      <c r="B153" s="22"/>
      <c r="C153" s="35"/>
      <c r="D153" s="47"/>
      <c r="E153" s="47"/>
      <c r="F153" s="58"/>
      <c r="G153" s="56">
        <f t="shared" si="13"/>
        <v>0</v>
      </c>
      <c r="H153" s="23"/>
      <c r="I153" s="23"/>
      <c r="J153" s="23"/>
      <c r="K153" s="23"/>
      <c r="L153" s="23"/>
      <c r="M153" s="23"/>
      <c r="N153" s="23">
        <v>0</v>
      </c>
      <c r="O153" s="24">
        <v>0</v>
      </c>
      <c r="P153" s="24">
        <v>0</v>
      </c>
    </row>
    <row r="154" spans="1:16" ht="12.75">
      <c r="A154" s="21">
        <v>38</v>
      </c>
      <c r="B154" s="22"/>
      <c r="C154" s="33"/>
      <c r="D154" s="47"/>
      <c r="E154" s="47"/>
      <c r="F154" s="58"/>
      <c r="G154" s="56">
        <f t="shared" si="13"/>
        <v>0</v>
      </c>
      <c r="H154" s="23"/>
      <c r="I154" s="23"/>
      <c r="J154" s="23"/>
      <c r="K154" s="23"/>
      <c r="L154" s="23"/>
      <c r="M154" s="23"/>
      <c r="N154" s="23">
        <v>0</v>
      </c>
      <c r="O154" s="24">
        <v>0</v>
      </c>
      <c r="P154" s="24">
        <v>0</v>
      </c>
    </row>
    <row r="155" spans="1:16" ht="12.75">
      <c r="A155" s="21">
        <v>39</v>
      </c>
      <c r="B155" s="22"/>
      <c r="C155" s="33"/>
      <c r="D155" s="47"/>
      <c r="E155" s="47"/>
      <c r="F155" s="58"/>
      <c r="G155" s="56">
        <f t="shared" si="13"/>
        <v>0</v>
      </c>
      <c r="H155" s="23"/>
      <c r="I155" s="23"/>
      <c r="J155" s="23"/>
      <c r="K155" s="23"/>
      <c r="L155" s="23"/>
      <c r="M155" s="23"/>
      <c r="N155" s="23">
        <v>0</v>
      </c>
      <c r="O155" s="24">
        <v>0</v>
      </c>
      <c r="P155" s="24">
        <v>0</v>
      </c>
    </row>
    <row r="156" spans="1:16" ht="12.75">
      <c r="A156" s="21">
        <v>40</v>
      </c>
      <c r="B156" s="22"/>
      <c r="C156" s="33"/>
      <c r="D156" s="47"/>
      <c r="E156" s="47"/>
      <c r="F156" s="58"/>
      <c r="G156" s="56">
        <f t="shared" si="13"/>
        <v>0</v>
      </c>
      <c r="H156" s="23"/>
      <c r="I156" s="23"/>
      <c r="J156" s="23"/>
      <c r="K156" s="23"/>
      <c r="L156" s="23"/>
      <c r="M156" s="23"/>
      <c r="N156" s="23">
        <v>0</v>
      </c>
      <c r="O156" s="24">
        <v>0</v>
      </c>
      <c r="P156" s="24">
        <v>0</v>
      </c>
    </row>
    <row r="157" spans="1:16" ht="12.75">
      <c r="A157" s="21">
        <v>41</v>
      </c>
      <c r="B157" s="22"/>
      <c r="C157" s="33"/>
      <c r="D157" s="47"/>
      <c r="E157" s="47"/>
      <c r="F157" s="58"/>
      <c r="G157" s="56">
        <f t="shared" si="13"/>
        <v>0</v>
      </c>
      <c r="H157" s="23"/>
      <c r="I157" s="23"/>
      <c r="J157" s="23"/>
      <c r="K157" s="23"/>
      <c r="L157" s="23"/>
      <c r="M157" s="23"/>
      <c r="N157" s="23">
        <v>0</v>
      </c>
      <c r="O157" s="24">
        <v>0</v>
      </c>
      <c r="P157" s="24">
        <v>0</v>
      </c>
    </row>
    <row r="158" spans="1:16" ht="12.75">
      <c r="A158" s="21">
        <v>42</v>
      </c>
      <c r="B158" s="22"/>
      <c r="C158" s="33"/>
      <c r="D158" s="47"/>
      <c r="E158" s="47"/>
      <c r="F158" s="58"/>
      <c r="G158" s="56">
        <f t="shared" si="13"/>
        <v>0</v>
      </c>
      <c r="H158" s="23"/>
      <c r="I158" s="23"/>
      <c r="J158" s="23"/>
      <c r="K158" s="23"/>
      <c r="L158" s="23"/>
      <c r="M158" s="23"/>
      <c r="N158" s="23">
        <v>0</v>
      </c>
      <c r="O158" s="24">
        <v>0</v>
      </c>
      <c r="P158" s="24">
        <v>0</v>
      </c>
    </row>
    <row r="159" spans="1:16" ht="12.75">
      <c r="A159" s="21">
        <v>43</v>
      </c>
      <c r="B159" s="22"/>
      <c r="C159" s="35"/>
      <c r="D159" s="47"/>
      <c r="E159" s="47"/>
      <c r="F159" s="58"/>
      <c r="G159" s="56">
        <f>H159+I159+J159+K159+L159+M159+N159+O159+P159</f>
        <v>0</v>
      </c>
      <c r="H159" s="23"/>
      <c r="I159" s="23"/>
      <c r="J159" s="23"/>
      <c r="K159" s="23"/>
      <c r="L159" s="23"/>
      <c r="M159" s="23"/>
      <c r="N159" s="23">
        <v>0</v>
      </c>
      <c r="O159" s="24">
        <v>0</v>
      </c>
      <c r="P159" s="24">
        <v>0</v>
      </c>
    </row>
    <row r="160" spans="1:20" s="68" customFormat="1" ht="12.75">
      <c r="A160" s="115" t="s">
        <v>15</v>
      </c>
      <c r="B160" s="116"/>
      <c r="C160" s="117"/>
      <c r="D160" s="64"/>
      <c r="E160" s="64"/>
      <c r="F160" s="65"/>
      <c r="G160" s="66">
        <f aca="true" t="shared" si="14" ref="G160:P160">SUM(G117:G159)</f>
        <v>9141777.84</v>
      </c>
      <c r="H160" s="66">
        <f t="shared" si="14"/>
        <v>-3458363.5300000003</v>
      </c>
      <c r="I160" s="66">
        <f t="shared" si="14"/>
        <v>0</v>
      </c>
      <c r="J160" s="66">
        <f t="shared" si="14"/>
        <v>0</v>
      </c>
      <c r="K160" s="66">
        <f t="shared" si="14"/>
        <v>8863915.87</v>
      </c>
      <c r="L160" s="66">
        <f t="shared" si="14"/>
        <v>0</v>
      </c>
      <c r="M160" s="66">
        <f t="shared" si="14"/>
        <v>3736225.5000000014</v>
      </c>
      <c r="N160" s="66">
        <f t="shared" si="14"/>
        <v>0</v>
      </c>
      <c r="O160" s="66">
        <f t="shared" si="14"/>
        <v>0</v>
      </c>
      <c r="P160" s="66">
        <f t="shared" si="14"/>
        <v>0</v>
      </c>
      <c r="Q160" s="67"/>
      <c r="T160" s="67"/>
    </row>
    <row r="161" spans="1:16" ht="12.75">
      <c r="A161" s="21">
        <v>1</v>
      </c>
      <c r="B161" s="22" t="s">
        <v>28</v>
      </c>
      <c r="C161" s="35" t="s">
        <v>351</v>
      </c>
      <c r="D161" s="47">
        <v>134028</v>
      </c>
      <c r="E161" s="52" t="s">
        <v>73</v>
      </c>
      <c r="F161" s="58">
        <v>45328</v>
      </c>
      <c r="G161" s="56">
        <f t="shared" si="13"/>
        <v>96157619.02</v>
      </c>
      <c r="H161" s="24">
        <v>0</v>
      </c>
      <c r="I161" s="24">
        <v>0</v>
      </c>
      <c r="J161" s="23">
        <v>0</v>
      </c>
      <c r="K161" s="23">
        <v>0</v>
      </c>
      <c r="L161" s="23">
        <v>96157619.02</v>
      </c>
      <c r="M161" s="23">
        <v>0</v>
      </c>
      <c r="N161" s="23">
        <v>0</v>
      </c>
      <c r="O161" s="23">
        <v>0</v>
      </c>
      <c r="P161" s="23">
        <v>0</v>
      </c>
    </row>
    <row r="162" spans="1:16" ht="12.75">
      <c r="A162" s="21">
        <v>2</v>
      </c>
      <c r="B162" s="22" t="s">
        <v>28</v>
      </c>
      <c r="C162" s="35" t="s">
        <v>403</v>
      </c>
      <c r="D162" s="47">
        <v>152171</v>
      </c>
      <c r="E162" s="52" t="s">
        <v>78</v>
      </c>
      <c r="F162" s="58">
        <v>45336</v>
      </c>
      <c r="G162" s="56">
        <f>H162+I162+J162+K162+L162+M162+N162+O162+P162</f>
        <v>5561847.920000001</v>
      </c>
      <c r="H162" s="24">
        <v>0</v>
      </c>
      <c r="I162" s="24">
        <v>0</v>
      </c>
      <c r="J162" s="23">
        <v>0</v>
      </c>
      <c r="K162" s="23">
        <v>0</v>
      </c>
      <c r="L162" s="23">
        <f>33795.44+5528052.48</f>
        <v>5561847.920000001</v>
      </c>
      <c r="M162" s="23">
        <v>0</v>
      </c>
      <c r="N162" s="23">
        <v>0</v>
      </c>
      <c r="O162" s="23">
        <v>0</v>
      </c>
      <c r="P162" s="23">
        <v>0</v>
      </c>
    </row>
    <row r="163" spans="1:16" ht="12.75">
      <c r="A163" s="21">
        <v>3</v>
      </c>
      <c r="B163" s="22" t="s">
        <v>28</v>
      </c>
      <c r="C163" s="35" t="s">
        <v>403</v>
      </c>
      <c r="D163" s="47">
        <v>155720</v>
      </c>
      <c r="E163" s="52" t="s">
        <v>99</v>
      </c>
      <c r="F163" s="58">
        <v>45349</v>
      </c>
      <c r="G163" s="56">
        <f>H163+I163+J163+K163+L163+M163+N163+O163+P163</f>
        <v>1052845.22</v>
      </c>
      <c r="H163" s="24">
        <v>0</v>
      </c>
      <c r="I163" s="24">
        <v>0</v>
      </c>
      <c r="J163" s="23">
        <v>0</v>
      </c>
      <c r="K163" s="23">
        <v>0</v>
      </c>
      <c r="L163" s="23">
        <v>1052845.22</v>
      </c>
      <c r="M163" s="23">
        <v>0</v>
      </c>
      <c r="N163" s="23">
        <v>0</v>
      </c>
      <c r="O163" s="23">
        <v>0</v>
      </c>
      <c r="P163" s="23">
        <v>0</v>
      </c>
    </row>
    <row r="164" spans="1:16" ht="12.75">
      <c r="A164" s="115" t="s">
        <v>19</v>
      </c>
      <c r="B164" s="116"/>
      <c r="C164" s="117"/>
      <c r="D164" s="48"/>
      <c r="E164" s="47"/>
      <c r="F164" s="58"/>
      <c r="G164" s="28">
        <f>SUM(G161:G163)</f>
        <v>102772312.16</v>
      </c>
      <c r="H164" s="28">
        <f aca="true" t="shared" si="15" ref="H164:P164">SUM(H161:H163)</f>
        <v>0</v>
      </c>
      <c r="I164" s="28">
        <f t="shared" si="15"/>
        <v>0</v>
      </c>
      <c r="J164" s="28">
        <f t="shared" si="15"/>
        <v>0</v>
      </c>
      <c r="K164" s="28">
        <f t="shared" si="15"/>
        <v>0</v>
      </c>
      <c r="L164" s="28">
        <f t="shared" si="15"/>
        <v>102772312.16</v>
      </c>
      <c r="M164" s="28">
        <f t="shared" si="15"/>
        <v>0</v>
      </c>
      <c r="N164" s="28">
        <f t="shared" si="15"/>
        <v>0</v>
      </c>
      <c r="O164" s="28">
        <f t="shared" si="15"/>
        <v>0</v>
      </c>
      <c r="P164" s="28">
        <f t="shared" si="15"/>
        <v>0</v>
      </c>
    </row>
    <row r="165" spans="1:16" ht="12.75">
      <c r="A165" s="21">
        <v>1</v>
      </c>
      <c r="B165" s="22" t="s">
        <v>38</v>
      </c>
      <c r="C165" s="29" t="s">
        <v>117</v>
      </c>
      <c r="D165" s="48">
        <v>158285</v>
      </c>
      <c r="E165" s="47" t="s">
        <v>99</v>
      </c>
      <c r="F165" s="59">
        <v>45341</v>
      </c>
      <c r="G165" s="56">
        <f t="shared" si="13"/>
        <v>265749.66</v>
      </c>
      <c r="H165" s="24">
        <v>0</v>
      </c>
      <c r="I165" s="24">
        <v>0</v>
      </c>
      <c r="J165" s="23">
        <v>0</v>
      </c>
      <c r="K165" s="23">
        <v>225887.21</v>
      </c>
      <c r="L165" s="23">
        <v>0</v>
      </c>
      <c r="M165" s="23">
        <v>39862.45</v>
      </c>
      <c r="N165" s="23">
        <v>0</v>
      </c>
      <c r="O165" s="23">
        <v>0</v>
      </c>
      <c r="P165" s="23">
        <v>0</v>
      </c>
    </row>
    <row r="166" spans="1:16" ht="12.75">
      <c r="A166" s="21">
        <v>2</v>
      </c>
      <c r="B166" s="22" t="s">
        <v>38</v>
      </c>
      <c r="C166" s="29" t="s">
        <v>236</v>
      </c>
      <c r="D166" s="48">
        <v>129922</v>
      </c>
      <c r="E166" s="47" t="s">
        <v>78</v>
      </c>
      <c r="F166" s="58">
        <v>45344</v>
      </c>
      <c r="G166" s="56">
        <f t="shared" si="13"/>
        <v>1473862.78</v>
      </c>
      <c r="H166" s="24">
        <v>0</v>
      </c>
      <c r="I166" s="24">
        <v>0</v>
      </c>
      <c r="J166" s="23">
        <v>0</v>
      </c>
      <c r="K166" s="23">
        <v>1252783.36</v>
      </c>
      <c r="L166" s="23">
        <v>221079.42</v>
      </c>
      <c r="M166" s="23">
        <v>0</v>
      </c>
      <c r="N166" s="23">
        <v>0</v>
      </c>
      <c r="O166" s="23">
        <v>0</v>
      </c>
      <c r="P166" s="23">
        <v>0</v>
      </c>
    </row>
    <row r="167" spans="1:16" ht="12.75">
      <c r="A167" s="21">
        <v>3</v>
      </c>
      <c r="B167" s="22" t="s">
        <v>38</v>
      </c>
      <c r="C167" s="29" t="s">
        <v>396</v>
      </c>
      <c r="D167" s="48">
        <v>135151</v>
      </c>
      <c r="E167" s="47" t="s">
        <v>113</v>
      </c>
      <c r="F167" s="58">
        <v>45349</v>
      </c>
      <c r="G167" s="56">
        <f t="shared" si="13"/>
        <v>5623574.36</v>
      </c>
      <c r="H167" s="24">
        <v>0</v>
      </c>
      <c r="I167" s="24">
        <v>0</v>
      </c>
      <c r="J167" s="23">
        <v>0</v>
      </c>
      <c r="K167" s="23">
        <v>4780038.21</v>
      </c>
      <c r="L167" s="23">
        <v>0</v>
      </c>
      <c r="M167" s="23">
        <v>843536.15</v>
      </c>
      <c r="N167" s="23">
        <v>0</v>
      </c>
      <c r="O167" s="23">
        <v>0</v>
      </c>
      <c r="P167" s="23">
        <v>0</v>
      </c>
    </row>
    <row r="168" spans="1:16" ht="12.75">
      <c r="A168" s="21">
        <v>4</v>
      </c>
      <c r="B168" s="22" t="s">
        <v>38</v>
      </c>
      <c r="C168" s="29"/>
      <c r="D168" s="48"/>
      <c r="E168" s="47"/>
      <c r="F168" s="58"/>
      <c r="G168" s="56">
        <f t="shared" si="13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5</v>
      </c>
      <c r="B169" s="22" t="s">
        <v>38</v>
      </c>
      <c r="C169" s="29"/>
      <c r="D169" s="48"/>
      <c r="E169" s="47"/>
      <c r="F169" s="58"/>
      <c r="G169" s="56">
        <f t="shared" si="13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6</v>
      </c>
      <c r="B170" s="22" t="s">
        <v>38</v>
      </c>
      <c r="C170" s="29"/>
      <c r="D170" s="48"/>
      <c r="E170" s="47"/>
      <c r="F170" s="58"/>
      <c r="G170" s="56">
        <f t="shared" si="13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7</v>
      </c>
      <c r="B171" s="22" t="s">
        <v>38</v>
      </c>
      <c r="C171" s="29"/>
      <c r="D171" s="48"/>
      <c r="E171" s="47"/>
      <c r="F171" s="58"/>
      <c r="G171" s="56">
        <f t="shared" si="13"/>
        <v>0</v>
      </c>
      <c r="H171" s="24">
        <v>0</v>
      </c>
      <c r="I171" s="24">
        <v>0</v>
      </c>
      <c r="J171" s="23">
        <v>0</v>
      </c>
      <c r="K171" s="57"/>
      <c r="L171" s="57"/>
      <c r="M171" s="57"/>
      <c r="N171" s="57">
        <v>0</v>
      </c>
      <c r="O171" s="57">
        <v>0</v>
      </c>
      <c r="P171" s="57">
        <v>0</v>
      </c>
    </row>
    <row r="172" spans="1:16" ht="12.75">
      <c r="A172" s="21">
        <v>8</v>
      </c>
      <c r="B172" s="22" t="s">
        <v>38</v>
      </c>
      <c r="C172" s="75"/>
      <c r="D172" s="48"/>
      <c r="E172" s="47"/>
      <c r="F172" s="58"/>
      <c r="G172" s="56">
        <f t="shared" si="13"/>
        <v>0</v>
      </c>
      <c r="H172" s="24">
        <v>0</v>
      </c>
      <c r="I172" s="24">
        <v>0</v>
      </c>
      <c r="J172" s="23">
        <v>0</v>
      </c>
      <c r="K172" s="23"/>
      <c r="L172" s="23"/>
      <c r="M172" s="23"/>
      <c r="N172" s="23">
        <v>0</v>
      </c>
      <c r="O172" s="23">
        <v>0</v>
      </c>
      <c r="P172" s="23">
        <v>0</v>
      </c>
    </row>
    <row r="173" spans="1:16" ht="12.75">
      <c r="A173" s="21">
        <v>9</v>
      </c>
      <c r="B173" s="22" t="s">
        <v>38</v>
      </c>
      <c r="C173" s="44"/>
      <c r="D173" s="22"/>
      <c r="E173" s="47"/>
      <c r="F173" s="58"/>
      <c r="G173" s="56">
        <f t="shared" si="13"/>
        <v>0</v>
      </c>
      <c r="H173" s="24">
        <v>0</v>
      </c>
      <c r="I173" s="24">
        <v>0</v>
      </c>
      <c r="J173" s="23">
        <v>0</v>
      </c>
      <c r="K173" s="23"/>
      <c r="L173" s="23"/>
      <c r="M173" s="23"/>
      <c r="N173" s="23">
        <v>0</v>
      </c>
      <c r="O173" s="23">
        <v>0</v>
      </c>
      <c r="P173" s="23">
        <v>0</v>
      </c>
    </row>
    <row r="174" spans="1:16" ht="12.75">
      <c r="A174" s="21">
        <v>10</v>
      </c>
      <c r="B174" s="22" t="s">
        <v>38</v>
      </c>
      <c r="C174" s="75"/>
      <c r="D174" s="48"/>
      <c r="E174" s="47"/>
      <c r="F174" s="58"/>
      <c r="G174" s="56">
        <f>H174+I174+J174+K174+L174+M174+N174+O174+P174</f>
        <v>0</v>
      </c>
      <c r="H174" s="24">
        <v>0</v>
      </c>
      <c r="I174" s="24">
        <v>0</v>
      </c>
      <c r="J174" s="23">
        <v>0</v>
      </c>
      <c r="K174" s="23"/>
      <c r="L174" s="23"/>
      <c r="M174" s="23"/>
      <c r="N174" s="23">
        <v>0</v>
      </c>
      <c r="O174" s="23">
        <v>0</v>
      </c>
      <c r="P174" s="23">
        <v>0</v>
      </c>
    </row>
    <row r="175" spans="1:16" ht="12.75">
      <c r="A175" s="115" t="s">
        <v>6</v>
      </c>
      <c r="B175" s="116"/>
      <c r="C175" s="117"/>
      <c r="D175" s="46"/>
      <c r="E175" s="47"/>
      <c r="F175" s="58" t="s">
        <v>16</v>
      </c>
      <c r="G175" s="25">
        <f>SUM(G165:G174)</f>
        <v>7363186.800000001</v>
      </c>
      <c r="H175" s="25">
        <f aca="true" t="shared" si="16" ref="H175:P175">SUM(H165:H174)</f>
        <v>0</v>
      </c>
      <c r="I175" s="25">
        <f t="shared" si="16"/>
        <v>0</v>
      </c>
      <c r="J175" s="25">
        <f t="shared" si="16"/>
        <v>0</v>
      </c>
      <c r="K175" s="25">
        <f t="shared" si="16"/>
        <v>6258708.78</v>
      </c>
      <c r="L175" s="25">
        <f t="shared" si="16"/>
        <v>221079.42</v>
      </c>
      <c r="M175" s="25">
        <f t="shared" si="16"/>
        <v>883398.6</v>
      </c>
      <c r="N175" s="25">
        <f t="shared" si="16"/>
        <v>0</v>
      </c>
      <c r="O175" s="25">
        <f t="shared" si="16"/>
        <v>0</v>
      </c>
      <c r="P175" s="25">
        <f t="shared" si="16"/>
        <v>0</v>
      </c>
    </row>
    <row r="176" spans="1:16" ht="12.75">
      <c r="A176" s="21">
        <v>1</v>
      </c>
      <c r="B176" s="22" t="s">
        <v>30</v>
      </c>
      <c r="C176" s="35" t="s">
        <v>232</v>
      </c>
      <c r="D176" s="22">
        <v>127006</v>
      </c>
      <c r="E176" s="47" t="s">
        <v>226</v>
      </c>
      <c r="F176" s="58">
        <v>45328</v>
      </c>
      <c r="G176" s="56">
        <f t="shared" si="13"/>
        <v>3490637.4299999997</v>
      </c>
      <c r="H176" s="24">
        <v>0</v>
      </c>
      <c r="I176" s="24">
        <v>0</v>
      </c>
      <c r="J176" s="23">
        <v>0</v>
      </c>
      <c r="K176" s="23">
        <v>2551415.04</v>
      </c>
      <c r="L176" s="23">
        <v>0</v>
      </c>
      <c r="M176" s="23">
        <v>390216.42</v>
      </c>
      <c r="N176" s="23">
        <v>549005.97</v>
      </c>
      <c r="O176" s="23">
        <v>0</v>
      </c>
      <c r="P176" s="23">
        <v>0</v>
      </c>
    </row>
    <row r="177" spans="1:16" ht="12.75">
      <c r="A177" s="21">
        <v>2</v>
      </c>
      <c r="B177" s="22" t="s">
        <v>30</v>
      </c>
      <c r="C177" s="35" t="s">
        <v>393</v>
      </c>
      <c r="D177" s="22">
        <v>138142</v>
      </c>
      <c r="E177" s="47" t="s">
        <v>100</v>
      </c>
      <c r="F177" s="58">
        <v>45336</v>
      </c>
      <c r="G177" s="56">
        <f>H177+I177+J177+K177+L177+M177+N177+O177+P177</f>
        <v>10453215.08</v>
      </c>
      <c r="H177" s="24">
        <v>0</v>
      </c>
      <c r="I177" s="24">
        <v>0</v>
      </c>
      <c r="J177" s="23">
        <v>0</v>
      </c>
      <c r="K177" s="23">
        <v>0</v>
      </c>
      <c r="L177" s="23">
        <v>7696093.25</v>
      </c>
      <c r="M177" s="23">
        <v>1177049.55</v>
      </c>
      <c r="N177" s="23">
        <v>1580072.28</v>
      </c>
      <c r="O177" s="23">
        <v>0</v>
      </c>
      <c r="P177" s="23">
        <v>0</v>
      </c>
    </row>
    <row r="178" spans="1:16" ht="12.75">
      <c r="A178" s="21">
        <v>3</v>
      </c>
      <c r="B178" s="22" t="s">
        <v>30</v>
      </c>
      <c r="C178" s="35" t="s">
        <v>232</v>
      </c>
      <c r="D178" s="22">
        <v>127006</v>
      </c>
      <c r="E178" s="47" t="s">
        <v>465</v>
      </c>
      <c r="F178" s="58">
        <v>45349</v>
      </c>
      <c r="G178" s="56">
        <f>H178+I178+J178+K178+L178+M178+N178+O178+P178</f>
        <v>227549.81</v>
      </c>
      <c r="H178" s="24">
        <v>0</v>
      </c>
      <c r="I178" s="24">
        <v>0</v>
      </c>
      <c r="J178" s="23">
        <v>0</v>
      </c>
      <c r="K178" s="23">
        <v>165313.97</v>
      </c>
      <c r="L178" s="23">
        <v>0</v>
      </c>
      <c r="M178" s="23">
        <v>25283.31</v>
      </c>
      <c r="N178" s="23">
        <v>36952.53</v>
      </c>
      <c r="O178" s="23">
        <v>0</v>
      </c>
      <c r="P178" s="23">
        <v>0</v>
      </c>
    </row>
    <row r="179" spans="1:16" ht="12.75">
      <c r="A179" s="115" t="s">
        <v>22</v>
      </c>
      <c r="B179" s="116"/>
      <c r="C179" s="117"/>
      <c r="D179" s="46"/>
      <c r="E179" s="46"/>
      <c r="F179" s="58" t="s">
        <v>16</v>
      </c>
      <c r="G179" s="25">
        <f aca="true" t="shared" si="17" ref="G179:P179">SUM(G176:G178)</f>
        <v>14171402.32</v>
      </c>
      <c r="H179" s="25">
        <f t="shared" si="17"/>
        <v>0</v>
      </c>
      <c r="I179" s="25">
        <f t="shared" si="17"/>
        <v>0</v>
      </c>
      <c r="J179" s="25">
        <f t="shared" si="17"/>
        <v>0</v>
      </c>
      <c r="K179" s="25">
        <f t="shared" si="17"/>
        <v>2716729.0100000002</v>
      </c>
      <c r="L179" s="25">
        <f t="shared" si="17"/>
        <v>7696093.25</v>
      </c>
      <c r="M179" s="25">
        <f t="shared" si="17"/>
        <v>1592549.28</v>
      </c>
      <c r="N179" s="25">
        <f t="shared" si="17"/>
        <v>2166030.78</v>
      </c>
      <c r="O179" s="25">
        <f t="shared" si="17"/>
        <v>0</v>
      </c>
      <c r="P179" s="25">
        <f t="shared" si="17"/>
        <v>0</v>
      </c>
    </row>
    <row r="180" spans="1:16" ht="25.5">
      <c r="A180" s="21">
        <v>1</v>
      </c>
      <c r="B180" s="22" t="s">
        <v>39</v>
      </c>
      <c r="C180" s="88" t="s">
        <v>322</v>
      </c>
      <c r="D180" s="22">
        <v>149404</v>
      </c>
      <c r="E180" s="47" t="s">
        <v>80</v>
      </c>
      <c r="F180" s="58">
        <v>45328</v>
      </c>
      <c r="G180" s="56">
        <f t="shared" si="13"/>
        <v>0</v>
      </c>
      <c r="H180" s="24">
        <v>-1277.7</v>
      </c>
      <c r="I180" s="24">
        <v>0</v>
      </c>
      <c r="J180" s="23">
        <v>0</v>
      </c>
      <c r="K180" s="23">
        <v>0</v>
      </c>
      <c r="L180" s="23">
        <v>0</v>
      </c>
      <c r="M180" s="23">
        <v>1277.7</v>
      </c>
      <c r="N180" s="23">
        <v>0</v>
      </c>
      <c r="O180" s="23">
        <v>0</v>
      </c>
      <c r="P180" s="23">
        <v>0</v>
      </c>
    </row>
    <row r="181" spans="1:16" ht="12.75">
      <c r="A181" s="21">
        <v>2</v>
      </c>
      <c r="B181" s="22" t="s">
        <v>39</v>
      </c>
      <c r="C181" s="44" t="s">
        <v>354</v>
      </c>
      <c r="D181" s="48">
        <v>148922</v>
      </c>
      <c r="E181" s="47" t="s">
        <v>80</v>
      </c>
      <c r="F181" s="58">
        <v>45329</v>
      </c>
      <c r="G181" s="56">
        <f t="shared" si="13"/>
        <v>46798.23</v>
      </c>
      <c r="H181" s="24">
        <v>-58817.06</v>
      </c>
      <c r="I181" s="24">
        <v>0</v>
      </c>
      <c r="J181" s="23">
        <v>0</v>
      </c>
      <c r="K181" s="23">
        <v>0</v>
      </c>
      <c r="L181" s="23">
        <v>0</v>
      </c>
      <c r="M181" s="23">
        <v>58817.06</v>
      </c>
      <c r="N181" s="23">
        <v>46798.23</v>
      </c>
      <c r="O181" s="23">
        <v>0</v>
      </c>
      <c r="P181" s="23">
        <v>0</v>
      </c>
    </row>
    <row r="182" spans="1:16" ht="12.75">
      <c r="A182" s="21">
        <v>3</v>
      </c>
      <c r="B182" s="22" t="s">
        <v>39</v>
      </c>
      <c r="C182" s="61" t="s">
        <v>268</v>
      </c>
      <c r="D182" s="48">
        <v>140617</v>
      </c>
      <c r="E182" s="47" t="s">
        <v>72</v>
      </c>
      <c r="F182" s="58">
        <v>45335</v>
      </c>
      <c r="G182" s="56">
        <f aca="true" t="shared" si="18" ref="G182:G187">H182+I182+J182+K182+L182+M182+N182+O182+P182</f>
        <v>5172.06</v>
      </c>
      <c r="H182" s="24">
        <v>-6702.71</v>
      </c>
      <c r="I182" s="24">
        <v>0</v>
      </c>
      <c r="J182" s="23">
        <v>0</v>
      </c>
      <c r="K182" s="23">
        <v>0</v>
      </c>
      <c r="L182" s="23">
        <v>0</v>
      </c>
      <c r="M182" s="23">
        <v>6702.71</v>
      </c>
      <c r="N182" s="23">
        <v>5172.06</v>
      </c>
      <c r="O182" s="23">
        <v>0</v>
      </c>
      <c r="P182" s="23">
        <v>0</v>
      </c>
    </row>
    <row r="183" spans="1:20" ht="12.75">
      <c r="A183" s="21">
        <v>4</v>
      </c>
      <c r="B183" s="22" t="s">
        <v>39</v>
      </c>
      <c r="C183" s="61" t="s">
        <v>394</v>
      </c>
      <c r="D183" s="48">
        <v>148322</v>
      </c>
      <c r="E183" s="47" t="s">
        <v>99</v>
      </c>
      <c r="F183" s="58">
        <v>45336</v>
      </c>
      <c r="G183" s="56">
        <f t="shared" si="18"/>
        <v>12351.52</v>
      </c>
      <c r="H183" s="24">
        <v>-18355.2</v>
      </c>
      <c r="I183" s="24">
        <v>0</v>
      </c>
      <c r="J183" s="23">
        <v>0</v>
      </c>
      <c r="K183" s="23">
        <v>0</v>
      </c>
      <c r="L183" s="23">
        <v>0</v>
      </c>
      <c r="M183" s="23">
        <v>18355.2</v>
      </c>
      <c r="N183" s="23">
        <v>12351.52</v>
      </c>
      <c r="O183" s="23">
        <v>0</v>
      </c>
      <c r="P183" s="23">
        <v>0</v>
      </c>
      <c r="T183" s="27"/>
    </row>
    <row r="184" spans="1:16" ht="12.75">
      <c r="A184" s="21">
        <v>5</v>
      </c>
      <c r="B184" s="22" t="s">
        <v>39</v>
      </c>
      <c r="C184" s="61" t="s">
        <v>268</v>
      </c>
      <c r="D184" s="48">
        <v>140617</v>
      </c>
      <c r="E184" s="47" t="s">
        <v>330</v>
      </c>
      <c r="F184" s="58">
        <v>45336</v>
      </c>
      <c r="G184" s="56">
        <f t="shared" si="18"/>
        <v>3728635.27</v>
      </c>
      <c r="H184" s="24">
        <v>0</v>
      </c>
      <c r="I184" s="24">
        <v>0</v>
      </c>
      <c r="J184" s="23">
        <v>0</v>
      </c>
      <c r="K184" s="23">
        <v>48465.06</v>
      </c>
      <c r="L184" s="23">
        <v>0</v>
      </c>
      <c r="M184" s="23">
        <v>1639050.14</v>
      </c>
      <c r="N184" s="23">
        <v>2041120.07</v>
      </c>
      <c r="O184" s="23">
        <v>0</v>
      </c>
      <c r="P184" s="23">
        <v>0</v>
      </c>
    </row>
    <row r="185" spans="1:16" ht="12.75">
      <c r="A185" s="21">
        <v>6</v>
      </c>
      <c r="B185" s="22" t="s">
        <v>39</v>
      </c>
      <c r="C185" s="61" t="s">
        <v>416</v>
      </c>
      <c r="D185" s="48">
        <v>141451</v>
      </c>
      <c r="E185" s="47" t="s">
        <v>330</v>
      </c>
      <c r="F185" s="58">
        <v>45341</v>
      </c>
      <c r="G185" s="56">
        <f t="shared" si="18"/>
        <v>1202432.36</v>
      </c>
      <c r="H185" s="24">
        <v>0</v>
      </c>
      <c r="I185" s="24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1202432.36</v>
      </c>
      <c r="O185" s="23">
        <v>0</v>
      </c>
      <c r="P185" s="23">
        <v>0</v>
      </c>
    </row>
    <row r="186" spans="1:16" ht="12.75">
      <c r="A186" s="21">
        <v>7</v>
      </c>
      <c r="B186" s="22" t="s">
        <v>39</v>
      </c>
      <c r="C186" s="61" t="s">
        <v>422</v>
      </c>
      <c r="D186" s="48">
        <v>141254</v>
      </c>
      <c r="E186" s="47" t="s">
        <v>138</v>
      </c>
      <c r="F186" s="58">
        <v>45341</v>
      </c>
      <c r="G186" s="56">
        <f t="shared" si="18"/>
        <v>1772982.39</v>
      </c>
      <c r="H186" s="24">
        <v>0</v>
      </c>
      <c r="I186" s="24">
        <v>0</v>
      </c>
      <c r="J186" s="23">
        <v>0</v>
      </c>
      <c r="K186" s="23">
        <v>1266786.43</v>
      </c>
      <c r="L186" s="23">
        <v>0</v>
      </c>
      <c r="M186" s="23">
        <v>223550.54</v>
      </c>
      <c r="N186" s="23">
        <v>282645.42</v>
      </c>
      <c r="O186" s="23">
        <v>0</v>
      </c>
      <c r="P186" s="23">
        <v>0</v>
      </c>
    </row>
    <row r="187" spans="1:16" ht="12.75">
      <c r="A187" s="21">
        <v>8</v>
      </c>
      <c r="B187" s="22" t="s">
        <v>39</v>
      </c>
      <c r="C187" s="61" t="s">
        <v>437</v>
      </c>
      <c r="D187" s="48">
        <v>140633</v>
      </c>
      <c r="E187" s="47" t="s">
        <v>99</v>
      </c>
      <c r="F187" s="58">
        <v>45344</v>
      </c>
      <c r="G187" s="56">
        <f t="shared" si="18"/>
        <v>0</v>
      </c>
      <c r="H187" s="24">
        <v>-871383.79</v>
      </c>
      <c r="I187" s="24">
        <v>0</v>
      </c>
      <c r="J187" s="23">
        <v>0</v>
      </c>
      <c r="K187" s="23">
        <v>0</v>
      </c>
      <c r="L187" s="23">
        <v>0</v>
      </c>
      <c r="M187" s="23">
        <v>871383.79</v>
      </c>
      <c r="N187" s="23">
        <v>0</v>
      </c>
      <c r="O187" s="23">
        <v>0</v>
      </c>
      <c r="P187" s="23">
        <v>0</v>
      </c>
    </row>
    <row r="188" spans="1:16" ht="12.75">
      <c r="A188" s="21">
        <v>9</v>
      </c>
      <c r="B188" s="22" t="s">
        <v>39</v>
      </c>
      <c r="C188" s="61" t="s">
        <v>443</v>
      </c>
      <c r="D188" s="48">
        <v>148698</v>
      </c>
      <c r="E188" s="47" t="s">
        <v>74</v>
      </c>
      <c r="F188" s="58">
        <v>45344</v>
      </c>
      <c r="G188" s="56">
        <f aca="true" t="shared" si="19" ref="G188:G195">H188+I188+J188+K188+L188+M188+N188+O188+P188</f>
        <v>1484479.66</v>
      </c>
      <c r="H188" s="24">
        <v>-1184780.27</v>
      </c>
      <c r="I188" s="24">
        <v>0</v>
      </c>
      <c r="J188" s="23">
        <v>0</v>
      </c>
      <c r="K188" s="23">
        <v>0</v>
      </c>
      <c r="L188" s="23">
        <v>0</v>
      </c>
      <c r="M188" s="23">
        <v>1184780.27</v>
      </c>
      <c r="N188" s="23">
        <v>1484479.66</v>
      </c>
      <c r="O188" s="23">
        <v>0</v>
      </c>
      <c r="P188" s="23">
        <v>0</v>
      </c>
    </row>
    <row r="189" spans="1:16" ht="12.75">
      <c r="A189" s="21">
        <v>10</v>
      </c>
      <c r="B189" s="22" t="s">
        <v>39</v>
      </c>
      <c r="C189" s="61" t="s">
        <v>437</v>
      </c>
      <c r="D189" s="48">
        <v>140633</v>
      </c>
      <c r="E189" s="47" t="s">
        <v>99</v>
      </c>
      <c r="F189" s="58">
        <v>45345</v>
      </c>
      <c r="G189" s="56">
        <f t="shared" si="19"/>
        <v>1096944.26</v>
      </c>
      <c r="H189" s="24">
        <v>0</v>
      </c>
      <c r="I189" s="24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1096944.26</v>
      </c>
      <c r="O189" s="23">
        <v>0</v>
      </c>
      <c r="P189" s="23">
        <v>0</v>
      </c>
    </row>
    <row r="190" spans="1:16" ht="12.75">
      <c r="A190" s="21">
        <v>11</v>
      </c>
      <c r="B190" s="22" t="s">
        <v>39</v>
      </c>
      <c r="C190" s="61" t="s">
        <v>456</v>
      </c>
      <c r="D190" s="48">
        <v>141451</v>
      </c>
      <c r="E190" s="47" t="s">
        <v>99</v>
      </c>
      <c r="F190" s="58">
        <v>45348</v>
      </c>
      <c r="G190" s="56">
        <f t="shared" si="19"/>
        <v>1561058.22</v>
      </c>
      <c r="H190" s="24">
        <v>-1100663.31</v>
      </c>
      <c r="I190" s="24">
        <v>0</v>
      </c>
      <c r="J190" s="23">
        <v>0</v>
      </c>
      <c r="K190" s="23">
        <v>0</v>
      </c>
      <c r="L190" s="23">
        <v>0</v>
      </c>
      <c r="M190" s="23">
        <v>1100663.31</v>
      </c>
      <c r="N190" s="23">
        <v>1561058.22</v>
      </c>
      <c r="O190" s="23">
        <v>0</v>
      </c>
      <c r="P190" s="23">
        <v>0</v>
      </c>
    </row>
    <row r="191" spans="1:16" ht="12.75">
      <c r="A191" s="21">
        <v>12</v>
      </c>
      <c r="B191" s="22" t="s">
        <v>39</v>
      </c>
      <c r="C191" s="61" t="s">
        <v>458</v>
      </c>
      <c r="D191" s="48">
        <v>141521</v>
      </c>
      <c r="E191" s="47" t="s">
        <v>100</v>
      </c>
      <c r="F191" s="58">
        <v>45348</v>
      </c>
      <c r="G191" s="56">
        <f t="shared" si="19"/>
        <v>865359.85</v>
      </c>
      <c r="H191" s="24">
        <v>0</v>
      </c>
      <c r="I191" s="24">
        <v>0</v>
      </c>
      <c r="J191" s="23">
        <v>0</v>
      </c>
      <c r="K191" s="23">
        <v>618286.77</v>
      </c>
      <c r="L191" s="23">
        <v>0</v>
      </c>
      <c r="M191" s="23">
        <v>109109.43</v>
      </c>
      <c r="N191" s="23">
        <v>137963.65</v>
      </c>
      <c r="O191" s="23">
        <v>0</v>
      </c>
      <c r="P191" s="23">
        <v>0</v>
      </c>
    </row>
    <row r="192" spans="1:16" ht="12.75">
      <c r="A192" s="21">
        <v>13</v>
      </c>
      <c r="B192" s="22" t="s">
        <v>39</v>
      </c>
      <c r="C192" s="61" t="s">
        <v>462</v>
      </c>
      <c r="D192" s="48">
        <v>148322</v>
      </c>
      <c r="E192" s="47" t="s">
        <v>80</v>
      </c>
      <c r="F192" s="58">
        <v>45349</v>
      </c>
      <c r="G192" s="56">
        <f t="shared" si="19"/>
        <v>24703.04</v>
      </c>
      <c r="H192" s="24">
        <v>-19502.4</v>
      </c>
      <c r="I192" s="24">
        <v>0</v>
      </c>
      <c r="J192" s="23">
        <v>0</v>
      </c>
      <c r="K192" s="23">
        <v>0</v>
      </c>
      <c r="L192" s="23">
        <v>0</v>
      </c>
      <c r="M192" s="23">
        <v>19502.4</v>
      </c>
      <c r="N192" s="23">
        <v>24703.04</v>
      </c>
      <c r="O192" s="23">
        <v>0</v>
      </c>
      <c r="P192" s="23">
        <v>0</v>
      </c>
    </row>
    <row r="193" spans="1:16" ht="12.75">
      <c r="A193" s="21">
        <v>14</v>
      </c>
      <c r="B193" s="22" t="s">
        <v>39</v>
      </c>
      <c r="C193" s="61" t="s">
        <v>472</v>
      </c>
      <c r="D193" s="48">
        <v>148698</v>
      </c>
      <c r="E193" s="47" t="s">
        <v>184</v>
      </c>
      <c r="F193" s="58">
        <v>45351</v>
      </c>
      <c r="G193" s="56">
        <f t="shared" si="19"/>
        <v>353010.3</v>
      </c>
      <c r="H193" s="24">
        <v>-293644.07</v>
      </c>
      <c r="I193" s="24">
        <v>0</v>
      </c>
      <c r="J193" s="23">
        <v>0</v>
      </c>
      <c r="K193" s="23">
        <v>0</v>
      </c>
      <c r="L193" s="23">
        <v>0</v>
      </c>
      <c r="M193" s="23">
        <v>293644.07</v>
      </c>
      <c r="N193" s="23">
        <v>353010.3</v>
      </c>
      <c r="O193" s="23">
        <v>0</v>
      </c>
      <c r="P193" s="23">
        <v>0</v>
      </c>
    </row>
    <row r="194" spans="1:16" ht="12.75">
      <c r="A194" s="21">
        <v>15</v>
      </c>
      <c r="B194" s="22" t="s">
        <v>39</v>
      </c>
      <c r="C194" s="61" t="s">
        <v>476</v>
      </c>
      <c r="D194" s="48">
        <v>148322</v>
      </c>
      <c r="E194" s="47" t="s">
        <v>89</v>
      </c>
      <c r="F194" s="58">
        <v>45351</v>
      </c>
      <c r="G194" s="56">
        <f t="shared" si="19"/>
        <v>10898.4</v>
      </c>
      <c r="H194" s="24">
        <v>-18634.83</v>
      </c>
      <c r="I194" s="24">
        <v>0</v>
      </c>
      <c r="J194" s="23">
        <v>0</v>
      </c>
      <c r="K194" s="23">
        <v>0</v>
      </c>
      <c r="L194" s="23">
        <v>0</v>
      </c>
      <c r="M194" s="23">
        <v>18634.83</v>
      </c>
      <c r="N194" s="23">
        <v>10898.4</v>
      </c>
      <c r="O194" s="23">
        <v>0</v>
      </c>
      <c r="P194" s="23">
        <v>0</v>
      </c>
    </row>
    <row r="195" spans="1:16" ht="12.75">
      <c r="A195" s="21">
        <v>16</v>
      </c>
      <c r="B195" s="22" t="s">
        <v>39</v>
      </c>
      <c r="C195" s="61" t="s">
        <v>479</v>
      </c>
      <c r="D195" s="48">
        <v>148985</v>
      </c>
      <c r="E195" s="47" t="s">
        <v>80</v>
      </c>
      <c r="F195" s="58">
        <v>45351</v>
      </c>
      <c r="G195" s="56">
        <f t="shared" si="19"/>
        <v>13871.62</v>
      </c>
      <c r="H195" s="24">
        <v>-17197.18</v>
      </c>
      <c r="I195" s="24">
        <v>0</v>
      </c>
      <c r="J195" s="23">
        <v>0</v>
      </c>
      <c r="K195" s="23">
        <v>0</v>
      </c>
      <c r="L195" s="23">
        <v>0</v>
      </c>
      <c r="M195" s="23">
        <v>17197.18</v>
      </c>
      <c r="N195" s="23">
        <v>13871.62</v>
      </c>
      <c r="O195" s="23">
        <v>0</v>
      </c>
      <c r="P195" s="23">
        <v>0</v>
      </c>
    </row>
    <row r="196" spans="1:16" ht="12.75">
      <c r="A196" s="115" t="s">
        <v>23</v>
      </c>
      <c r="B196" s="116"/>
      <c r="C196" s="117"/>
      <c r="D196" s="46"/>
      <c r="E196" s="48"/>
      <c r="F196" s="58" t="s">
        <v>16</v>
      </c>
      <c r="G196" s="25">
        <f>SUM(G180:G195)</f>
        <v>12178697.18</v>
      </c>
      <c r="H196" s="25">
        <f aca="true" t="shared" si="20" ref="H196:P196">SUM(H180:H195)</f>
        <v>-3590958.52</v>
      </c>
      <c r="I196" s="25">
        <f t="shared" si="20"/>
        <v>0</v>
      </c>
      <c r="J196" s="25">
        <f t="shared" si="20"/>
        <v>0</v>
      </c>
      <c r="K196" s="25">
        <f t="shared" si="20"/>
        <v>1933538.26</v>
      </c>
      <c r="L196" s="25">
        <f t="shared" si="20"/>
        <v>0</v>
      </c>
      <c r="M196" s="25">
        <f t="shared" si="20"/>
        <v>5562668.63</v>
      </c>
      <c r="N196" s="25">
        <f t="shared" si="20"/>
        <v>8273448.8100000005</v>
      </c>
      <c r="O196" s="25">
        <f t="shared" si="20"/>
        <v>0</v>
      </c>
      <c r="P196" s="25">
        <f t="shared" si="20"/>
        <v>0</v>
      </c>
    </row>
    <row r="197" spans="1:16" ht="12.75">
      <c r="A197" s="21">
        <v>1</v>
      </c>
      <c r="B197" s="22" t="s">
        <v>41</v>
      </c>
      <c r="C197" s="44" t="s">
        <v>332</v>
      </c>
      <c r="D197" s="22">
        <v>149052</v>
      </c>
      <c r="E197" s="47" t="s">
        <v>333</v>
      </c>
      <c r="F197" s="58">
        <v>45328</v>
      </c>
      <c r="G197" s="56">
        <f aca="true" t="shared" si="21" ref="G197:G206">H197+I197+J197+K197+L197+M197+N197+O197+P197</f>
        <v>6608925.06</v>
      </c>
      <c r="H197" s="24">
        <v>0</v>
      </c>
      <c r="I197" s="24">
        <v>0</v>
      </c>
      <c r="J197" s="23">
        <v>0</v>
      </c>
      <c r="K197" s="23">
        <v>5617586.3</v>
      </c>
      <c r="L197" s="23">
        <v>0</v>
      </c>
      <c r="M197" s="23">
        <v>991338.76</v>
      </c>
      <c r="N197" s="23">
        <v>0</v>
      </c>
      <c r="O197" s="23">
        <v>0</v>
      </c>
      <c r="P197" s="23">
        <v>0</v>
      </c>
    </row>
    <row r="198" spans="1:16" ht="13.5" customHeight="1">
      <c r="A198" s="21">
        <v>2</v>
      </c>
      <c r="B198" s="22" t="s">
        <v>41</v>
      </c>
      <c r="C198" s="44" t="s">
        <v>349</v>
      </c>
      <c r="D198" s="22">
        <v>139404</v>
      </c>
      <c r="E198" s="47" t="s">
        <v>76</v>
      </c>
      <c r="F198" s="58">
        <v>45328</v>
      </c>
      <c r="G198" s="56">
        <f t="shared" si="21"/>
        <v>189345.66</v>
      </c>
      <c r="H198" s="24">
        <v>0</v>
      </c>
      <c r="I198" s="24">
        <v>0</v>
      </c>
      <c r="J198" s="23">
        <v>0</v>
      </c>
      <c r="K198" s="23">
        <v>160943.81</v>
      </c>
      <c r="L198" s="23">
        <v>0</v>
      </c>
      <c r="M198" s="23">
        <v>28401.85</v>
      </c>
      <c r="N198" s="23">
        <v>0</v>
      </c>
      <c r="O198" s="23">
        <v>0</v>
      </c>
      <c r="P198" s="23">
        <v>0</v>
      </c>
    </row>
    <row r="199" spans="1:16" ht="12.75">
      <c r="A199" s="21">
        <v>3</v>
      </c>
      <c r="B199" s="22" t="s">
        <v>41</v>
      </c>
      <c r="C199" s="87" t="s">
        <v>432</v>
      </c>
      <c r="D199" s="22">
        <v>138083</v>
      </c>
      <c r="E199" s="47" t="s">
        <v>330</v>
      </c>
      <c r="F199" s="58">
        <v>45344</v>
      </c>
      <c r="G199" s="56">
        <f t="shared" si="21"/>
        <v>0</v>
      </c>
      <c r="H199" s="24">
        <v>-1289960</v>
      </c>
      <c r="I199" s="24">
        <v>0</v>
      </c>
      <c r="J199" s="23">
        <v>0</v>
      </c>
      <c r="K199" s="56">
        <v>0</v>
      </c>
      <c r="L199" s="57">
        <v>0</v>
      </c>
      <c r="M199" s="57">
        <v>1289960</v>
      </c>
      <c r="N199" s="57">
        <v>0</v>
      </c>
      <c r="O199" s="57">
        <v>0</v>
      </c>
      <c r="P199" s="57">
        <v>0</v>
      </c>
    </row>
    <row r="200" spans="1:16" ht="12.75">
      <c r="A200" s="21">
        <v>4</v>
      </c>
      <c r="B200" s="22" t="s">
        <v>41</v>
      </c>
      <c r="C200" s="44" t="s">
        <v>447</v>
      </c>
      <c r="D200" s="22">
        <v>138566</v>
      </c>
      <c r="E200" s="47" t="s">
        <v>91</v>
      </c>
      <c r="F200" s="58">
        <v>45344</v>
      </c>
      <c r="G200" s="56">
        <f t="shared" si="21"/>
        <v>14696.5</v>
      </c>
      <c r="H200" s="24">
        <v>0</v>
      </c>
      <c r="I200" s="24">
        <v>0</v>
      </c>
      <c r="J200" s="23">
        <v>0</v>
      </c>
      <c r="K200" s="23">
        <v>12492.03</v>
      </c>
      <c r="L200" s="23">
        <v>0</v>
      </c>
      <c r="M200" s="23">
        <v>2204.47</v>
      </c>
      <c r="N200" s="23">
        <v>0</v>
      </c>
      <c r="O200" s="23">
        <v>0</v>
      </c>
      <c r="P200" s="23">
        <v>0</v>
      </c>
    </row>
    <row r="201" spans="1:16" ht="12.75">
      <c r="A201" s="21">
        <v>5</v>
      </c>
      <c r="B201" s="22" t="s">
        <v>41</v>
      </c>
      <c r="C201" s="44" t="s">
        <v>296</v>
      </c>
      <c r="D201" s="22">
        <v>149328</v>
      </c>
      <c r="E201" s="47" t="s">
        <v>123</v>
      </c>
      <c r="F201" s="58">
        <v>45348</v>
      </c>
      <c r="G201" s="56">
        <f>H201+I201+J201+K201+L201+M201+N201+O201+P201</f>
        <v>5022576.83</v>
      </c>
      <c r="H201" s="24">
        <v>0</v>
      </c>
      <c r="I201" s="24">
        <v>0</v>
      </c>
      <c r="J201" s="23">
        <v>0</v>
      </c>
      <c r="K201" s="23">
        <v>5022576.83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</row>
    <row r="202" spans="1:16" ht="12.75">
      <c r="A202" s="21">
        <v>6</v>
      </c>
      <c r="B202" s="22" t="s">
        <v>41</v>
      </c>
      <c r="C202" s="44"/>
      <c r="D202" s="22"/>
      <c r="E202" s="47"/>
      <c r="F202" s="58"/>
      <c r="G202" s="56">
        <f t="shared" si="21"/>
        <v>0</v>
      </c>
      <c r="H202" s="24">
        <v>0</v>
      </c>
      <c r="I202" s="24">
        <v>0</v>
      </c>
      <c r="J202" s="23">
        <v>0</v>
      </c>
      <c r="K202" s="23"/>
      <c r="L202" s="23"/>
      <c r="M202" s="23"/>
      <c r="N202" s="23">
        <v>0</v>
      </c>
      <c r="O202" s="23">
        <v>0</v>
      </c>
      <c r="P202" s="23">
        <v>0</v>
      </c>
    </row>
    <row r="203" spans="1:16" ht="12.75">
      <c r="A203" s="21">
        <v>7</v>
      </c>
      <c r="B203" s="22" t="s">
        <v>41</v>
      </c>
      <c r="C203" s="44"/>
      <c r="D203" s="22"/>
      <c r="E203" s="47"/>
      <c r="F203" s="58"/>
      <c r="G203" s="56">
        <f t="shared" si="21"/>
        <v>0</v>
      </c>
      <c r="H203" s="24">
        <v>0</v>
      </c>
      <c r="I203" s="24">
        <v>0</v>
      </c>
      <c r="J203" s="23">
        <v>0</v>
      </c>
      <c r="K203" s="23"/>
      <c r="L203" s="23"/>
      <c r="M203" s="23"/>
      <c r="N203" s="23">
        <v>0</v>
      </c>
      <c r="O203" s="23">
        <v>0</v>
      </c>
      <c r="P203" s="23">
        <v>0</v>
      </c>
    </row>
    <row r="204" spans="1:16" ht="12.75">
      <c r="A204" s="21">
        <v>8</v>
      </c>
      <c r="B204" s="22" t="s">
        <v>41</v>
      </c>
      <c r="C204" s="44"/>
      <c r="D204" s="22"/>
      <c r="E204" s="47"/>
      <c r="F204" s="58"/>
      <c r="G204" s="56">
        <f t="shared" si="21"/>
        <v>0</v>
      </c>
      <c r="H204" s="24">
        <v>0</v>
      </c>
      <c r="I204" s="24">
        <v>0</v>
      </c>
      <c r="J204" s="23">
        <v>0</v>
      </c>
      <c r="K204" s="23"/>
      <c r="L204" s="23"/>
      <c r="M204" s="23"/>
      <c r="N204" s="23">
        <v>0</v>
      </c>
      <c r="O204" s="23">
        <v>0</v>
      </c>
      <c r="P204" s="23">
        <v>0</v>
      </c>
    </row>
    <row r="205" spans="1:16" ht="12.75">
      <c r="A205" s="21">
        <v>9</v>
      </c>
      <c r="B205" s="22" t="s">
        <v>41</v>
      </c>
      <c r="C205" s="44"/>
      <c r="D205" s="22"/>
      <c r="E205" s="47"/>
      <c r="F205" s="58"/>
      <c r="G205" s="56">
        <f t="shared" si="21"/>
        <v>0</v>
      </c>
      <c r="H205" s="24">
        <v>0</v>
      </c>
      <c r="I205" s="24">
        <v>0</v>
      </c>
      <c r="J205" s="23">
        <v>0</v>
      </c>
      <c r="K205" s="23"/>
      <c r="L205" s="23"/>
      <c r="M205" s="23"/>
      <c r="N205" s="23">
        <v>0</v>
      </c>
      <c r="O205" s="23">
        <v>0</v>
      </c>
      <c r="P205" s="23">
        <v>0</v>
      </c>
    </row>
    <row r="206" spans="1:16" ht="12.75">
      <c r="A206" s="21">
        <v>10</v>
      </c>
      <c r="B206" s="22" t="s">
        <v>41</v>
      </c>
      <c r="C206" s="44"/>
      <c r="D206" s="22"/>
      <c r="E206" s="47"/>
      <c r="F206" s="58"/>
      <c r="G206" s="56">
        <f t="shared" si="21"/>
        <v>0</v>
      </c>
      <c r="H206" s="24">
        <v>0</v>
      </c>
      <c r="I206" s="24">
        <v>0</v>
      </c>
      <c r="J206" s="23">
        <v>0</v>
      </c>
      <c r="K206" s="23"/>
      <c r="L206" s="23"/>
      <c r="M206" s="23"/>
      <c r="N206" s="23">
        <v>0</v>
      </c>
      <c r="O206" s="23">
        <v>0</v>
      </c>
      <c r="P206" s="23">
        <v>0</v>
      </c>
    </row>
    <row r="207" spans="1:16" ht="12.75">
      <c r="A207" s="115" t="s">
        <v>40</v>
      </c>
      <c r="B207" s="116"/>
      <c r="C207" s="117"/>
      <c r="D207" s="46"/>
      <c r="E207" s="48"/>
      <c r="F207" s="58" t="s">
        <v>16</v>
      </c>
      <c r="G207" s="25">
        <f aca="true" t="shared" si="22" ref="G207:P207">SUM(G197:G206)</f>
        <v>11835544.05</v>
      </c>
      <c r="H207" s="25">
        <f t="shared" si="22"/>
        <v>-1289960</v>
      </c>
      <c r="I207" s="25">
        <f t="shared" si="22"/>
        <v>0</v>
      </c>
      <c r="J207" s="25">
        <f t="shared" si="22"/>
        <v>0</v>
      </c>
      <c r="K207" s="25">
        <f t="shared" si="22"/>
        <v>10813598.969999999</v>
      </c>
      <c r="L207" s="25">
        <f t="shared" si="22"/>
        <v>0</v>
      </c>
      <c r="M207" s="25">
        <f t="shared" si="22"/>
        <v>2311905.08</v>
      </c>
      <c r="N207" s="25">
        <f t="shared" si="22"/>
        <v>0</v>
      </c>
      <c r="O207" s="25">
        <f t="shared" si="22"/>
        <v>0</v>
      </c>
      <c r="P207" s="25">
        <f t="shared" si="22"/>
        <v>0</v>
      </c>
    </row>
    <row r="208" spans="1:20" ht="12.75">
      <c r="A208" s="21">
        <v>1</v>
      </c>
      <c r="B208" s="22" t="s">
        <v>43</v>
      </c>
      <c r="C208" s="44" t="s">
        <v>312</v>
      </c>
      <c r="D208" s="22">
        <v>155359</v>
      </c>
      <c r="E208" s="47" t="s">
        <v>89</v>
      </c>
      <c r="F208" s="58">
        <v>45323</v>
      </c>
      <c r="G208" s="56">
        <f aca="true" t="shared" si="23" ref="G208:G232">H208+I208+J208+K208+L208+M208+N208+O208+P208</f>
        <v>129115</v>
      </c>
      <c r="H208" s="24">
        <v>0</v>
      </c>
      <c r="I208" s="24">
        <v>0</v>
      </c>
      <c r="J208" s="23">
        <v>0</v>
      </c>
      <c r="K208" s="23">
        <f>81515+47600</f>
        <v>129115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T208" s="27"/>
    </row>
    <row r="209" spans="1:20" ht="12.75">
      <c r="A209" s="21">
        <v>2</v>
      </c>
      <c r="B209" s="22" t="s">
        <v>43</v>
      </c>
      <c r="C209" s="44" t="s">
        <v>313</v>
      </c>
      <c r="D209" s="22">
        <v>152701</v>
      </c>
      <c r="E209" s="47" t="s">
        <v>99</v>
      </c>
      <c r="F209" s="58">
        <v>45323</v>
      </c>
      <c r="G209" s="56">
        <f>H209+I209+J209+K209+L209+M209+N209+O209+P209</f>
        <v>401773.11</v>
      </c>
      <c r="H209" s="24">
        <v>0</v>
      </c>
      <c r="I209" s="24">
        <v>0</v>
      </c>
      <c r="J209" s="23">
        <v>0</v>
      </c>
      <c r="K209" s="23">
        <v>401773.11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T209" s="27"/>
    </row>
    <row r="210" spans="1:20" ht="12.75">
      <c r="A210" s="21">
        <v>3</v>
      </c>
      <c r="B210" s="22" t="s">
        <v>43</v>
      </c>
      <c r="C210" s="44" t="s">
        <v>315</v>
      </c>
      <c r="D210" s="22">
        <v>152397</v>
      </c>
      <c r="E210" s="47" t="s">
        <v>89</v>
      </c>
      <c r="F210" s="58">
        <v>45323</v>
      </c>
      <c r="G210" s="56">
        <f>H210+I210+J210+K210+L210+M210+N210+O210+P210</f>
        <v>1164432.01</v>
      </c>
      <c r="H210" s="24">
        <v>0</v>
      </c>
      <c r="I210" s="24">
        <v>0</v>
      </c>
      <c r="J210" s="23">
        <v>0</v>
      </c>
      <c r="K210" s="23">
        <v>1164432.01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T210" s="27"/>
    </row>
    <row r="211" spans="1:20" ht="12.75">
      <c r="A211" s="21">
        <v>4</v>
      </c>
      <c r="B211" s="22" t="s">
        <v>43</v>
      </c>
      <c r="C211" s="44" t="s">
        <v>109</v>
      </c>
      <c r="D211" s="22">
        <v>148269</v>
      </c>
      <c r="E211" s="47" t="s">
        <v>80</v>
      </c>
      <c r="F211" s="58">
        <v>45323</v>
      </c>
      <c r="G211" s="56">
        <f t="shared" si="23"/>
        <v>3294577.38</v>
      </c>
      <c r="H211" s="24">
        <v>0</v>
      </c>
      <c r="I211" s="24">
        <v>0</v>
      </c>
      <c r="J211" s="23">
        <v>0</v>
      </c>
      <c r="K211" s="23">
        <v>3294577.38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T211" s="27"/>
    </row>
    <row r="212" spans="1:20" ht="12.75">
      <c r="A212" s="21">
        <v>5</v>
      </c>
      <c r="B212" s="22" t="s">
        <v>43</v>
      </c>
      <c r="C212" s="61" t="s">
        <v>335</v>
      </c>
      <c r="D212" s="48">
        <v>140394</v>
      </c>
      <c r="E212" s="47" t="s">
        <v>89</v>
      </c>
      <c r="F212" s="58">
        <v>45328</v>
      </c>
      <c r="G212" s="56">
        <f t="shared" si="23"/>
        <v>1611019.43</v>
      </c>
      <c r="H212" s="24">
        <v>0</v>
      </c>
      <c r="I212" s="24">
        <v>0</v>
      </c>
      <c r="J212" s="23">
        <v>0</v>
      </c>
      <c r="K212" s="23">
        <v>1611019.43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T212" s="27"/>
    </row>
    <row r="213" spans="1:20" ht="12.75">
      <c r="A213" s="21">
        <v>6</v>
      </c>
      <c r="B213" s="22" t="s">
        <v>43</v>
      </c>
      <c r="C213" s="61" t="s">
        <v>336</v>
      </c>
      <c r="D213" s="48">
        <v>140394</v>
      </c>
      <c r="E213" s="47" t="s">
        <v>89</v>
      </c>
      <c r="F213" s="58">
        <v>45328</v>
      </c>
      <c r="G213" s="56">
        <f t="shared" si="23"/>
        <v>5393808.28</v>
      </c>
      <c r="H213" s="24">
        <v>0</v>
      </c>
      <c r="I213" s="24">
        <v>0</v>
      </c>
      <c r="J213" s="23">
        <v>0</v>
      </c>
      <c r="K213" s="23">
        <v>5393808.28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T213" s="27"/>
    </row>
    <row r="214" spans="1:20" ht="12.75">
      <c r="A214" s="21">
        <v>7</v>
      </c>
      <c r="B214" s="22" t="s">
        <v>43</v>
      </c>
      <c r="C214" s="61" t="s">
        <v>337</v>
      </c>
      <c r="D214" s="48">
        <v>155587</v>
      </c>
      <c r="E214" s="47"/>
      <c r="F214" s="58">
        <v>45328</v>
      </c>
      <c r="G214" s="56">
        <f t="shared" si="23"/>
        <v>-210990</v>
      </c>
      <c r="H214" s="24">
        <v>0</v>
      </c>
      <c r="I214" s="24">
        <v>0</v>
      </c>
      <c r="J214" s="23">
        <v>0</v>
      </c>
      <c r="K214" s="23">
        <v>-210990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T214" s="27"/>
    </row>
    <row r="215" spans="1:20" ht="12.75">
      <c r="A215" s="21">
        <v>8</v>
      </c>
      <c r="B215" s="22" t="s">
        <v>43</v>
      </c>
      <c r="C215" s="61" t="s">
        <v>342</v>
      </c>
      <c r="D215" s="48">
        <v>141743</v>
      </c>
      <c r="E215" s="47" t="s">
        <v>123</v>
      </c>
      <c r="F215" s="58">
        <v>45328</v>
      </c>
      <c r="G215" s="56">
        <f t="shared" si="23"/>
        <v>30220.75</v>
      </c>
      <c r="H215" s="24">
        <v>0</v>
      </c>
      <c r="I215" s="24">
        <v>0</v>
      </c>
      <c r="J215" s="23">
        <v>0</v>
      </c>
      <c r="K215" s="23">
        <v>30220.75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T215" s="27"/>
    </row>
    <row r="216" spans="1:20" ht="12.75">
      <c r="A216" s="21">
        <v>9</v>
      </c>
      <c r="B216" s="22" t="s">
        <v>43</v>
      </c>
      <c r="C216" s="61" t="s">
        <v>348</v>
      </c>
      <c r="D216" s="48">
        <v>150008</v>
      </c>
      <c r="E216" s="47" t="s">
        <v>80</v>
      </c>
      <c r="F216" s="58">
        <v>45328</v>
      </c>
      <c r="G216" s="56">
        <f t="shared" si="23"/>
        <v>299923.55</v>
      </c>
      <c r="H216" s="24">
        <v>0</v>
      </c>
      <c r="I216" s="24">
        <v>0</v>
      </c>
      <c r="J216" s="23">
        <v>0</v>
      </c>
      <c r="K216" s="23">
        <v>299923.55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T216" s="27"/>
    </row>
    <row r="217" spans="1:20" ht="12.75">
      <c r="A217" s="21">
        <v>10</v>
      </c>
      <c r="B217" s="22" t="s">
        <v>43</v>
      </c>
      <c r="C217" s="61" t="s">
        <v>350</v>
      </c>
      <c r="D217" s="48">
        <v>139250</v>
      </c>
      <c r="E217" s="47" t="s">
        <v>123</v>
      </c>
      <c r="F217" s="58">
        <v>45328</v>
      </c>
      <c r="G217" s="56">
        <f t="shared" si="23"/>
        <v>48499.8</v>
      </c>
      <c r="H217" s="24">
        <v>0</v>
      </c>
      <c r="I217" s="24">
        <v>0</v>
      </c>
      <c r="J217" s="23">
        <v>0</v>
      </c>
      <c r="K217" s="23">
        <v>48499.8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T217" s="27"/>
    </row>
    <row r="218" spans="1:20" ht="12.75">
      <c r="A218" s="21">
        <v>11</v>
      </c>
      <c r="B218" s="22" t="s">
        <v>43</v>
      </c>
      <c r="C218" s="61" t="s">
        <v>356</v>
      </c>
      <c r="D218" s="48">
        <v>141168</v>
      </c>
      <c r="E218" s="47" t="s">
        <v>123</v>
      </c>
      <c r="F218" s="58">
        <v>45329</v>
      </c>
      <c r="G218" s="56">
        <f t="shared" si="23"/>
        <v>7045</v>
      </c>
      <c r="H218" s="24">
        <v>0</v>
      </c>
      <c r="I218" s="24">
        <v>0</v>
      </c>
      <c r="J218" s="23">
        <v>0</v>
      </c>
      <c r="K218" s="23">
        <v>7045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T218" s="27"/>
    </row>
    <row r="219" spans="1:20" ht="12.75">
      <c r="A219" s="21">
        <v>12</v>
      </c>
      <c r="B219" s="22" t="s">
        <v>43</v>
      </c>
      <c r="C219" s="61" t="s">
        <v>357</v>
      </c>
      <c r="D219" s="48">
        <v>146042</v>
      </c>
      <c r="E219" s="47" t="s">
        <v>99</v>
      </c>
      <c r="F219" s="58">
        <v>45329</v>
      </c>
      <c r="G219" s="56">
        <f t="shared" si="23"/>
        <v>475190.56</v>
      </c>
      <c r="H219" s="24">
        <v>0</v>
      </c>
      <c r="I219" s="24">
        <v>0</v>
      </c>
      <c r="J219" s="23">
        <v>0</v>
      </c>
      <c r="K219" s="23">
        <v>475190.56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T219" s="27"/>
    </row>
    <row r="220" spans="1:20" ht="12.75">
      <c r="A220" s="21">
        <v>13</v>
      </c>
      <c r="B220" s="22" t="s">
        <v>43</v>
      </c>
      <c r="C220" s="61" t="s">
        <v>360</v>
      </c>
      <c r="D220" s="48">
        <v>154593</v>
      </c>
      <c r="E220" s="47"/>
      <c r="F220" s="58">
        <v>45330</v>
      </c>
      <c r="G220" s="56">
        <f t="shared" si="23"/>
        <v>-147488.6</v>
      </c>
      <c r="H220" s="24">
        <v>0</v>
      </c>
      <c r="I220" s="24">
        <v>0</v>
      </c>
      <c r="J220" s="23">
        <v>0</v>
      </c>
      <c r="K220" s="23">
        <v>-147488.6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T220" s="27"/>
    </row>
    <row r="221" spans="1:20" ht="12.75">
      <c r="A221" s="21">
        <v>14</v>
      </c>
      <c r="B221" s="22" t="s">
        <v>43</v>
      </c>
      <c r="C221" s="61" t="s">
        <v>361</v>
      </c>
      <c r="D221" s="48">
        <v>140371</v>
      </c>
      <c r="E221" s="47"/>
      <c r="F221" s="58">
        <v>45330</v>
      </c>
      <c r="G221" s="56">
        <f t="shared" si="23"/>
        <v>-449438.25</v>
      </c>
      <c r="H221" s="24">
        <v>0</v>
      </c>
      <c r="I221" s="24">
        <v>0</v>
      </c>
      <c r="J221" s="23">
        <v>0</v>
      </c>
      <c r="K221" s="23">
        <v>-449438.25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T221" s="27"/>
    </row>
    <row r="222" spans="1:20" ht="12.75">
      <c r="A222" s="21">
        <v>15</v>
      </c>
      <c r="B222" s="22" t="s">
        <v>43</v>
      </c>
      <c r="C222" s="61" t="s">
        <v>368</v>
      </c>
      <c r="D222" s="48">
        <v>130517</v>
      </c>
      <c r="E222" s="47" t="s">
        <v>80</v>
      </c>
      <c r="F222" s="58">
        <v>45331</v>
      </c>
      <c r="G222" s="56">
        <f>H222+I222+J222+K222+L222+M222+N222+O222+P222</f>
        <v>11703.939999999999</v>
      </c>
      <c r="H222" s="24">
        <v>0</v>
      </c>
      <c r="I222" s="24">
        <v>0</v>
      </c>
      <c r="J222" s="23">
        <v>0</v>
      </c>
      <c r="K222" s="23">
        <v>9803.3</v>
      </c>
      <c r="L222" s="23">
        <v>0</v>
      </c>
      <c r="M222" s="23">
        <v>0</v>
      </c>
      <c r="N222" s="23">
        <v>1900.64</v>
      </c>
      <c r="O222" s="23">
        <v>0</v>
      </c>
      <c r="P222" s="23">
        <v>0</v>
      </c>
      <c r="T222" s="27"/>
    </row>
    <row r="223" spans="1:20" ht="12.75">
      <c r="A223" s="21">
        <v>16</v>
      </c>
      <c r="B223" s="22" t="s">
        <v>43</v>
      </c>
      <c r="C223" s="61" t="s">
        <v>371</v>
      </c>
      <c r="D223" s="48">
        <v>139581</v>
      </c>
      <c r="E223" s="47" t="s">
        <v>138</v>
      </c>
      <c r="F223" s="58">
        <v>45334</v>
      </c>
      <c r="G223" s="56">
        <f t="shared" si="23"/>
        <v>137659.2</v>
      </c>
      <c r="H223" s="24">
        <v>0</v>
      </c>
      <c r="I223" s="24">
        <v>0</v>
      </c>
      <c r="J223" s="23">
        <v>0</v>
      </c>
      <c r="K223" s="23">
        <v>137659.2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T223" s="27"/>
    </row>
    <row r="224" spans="1:20" ht="12.75">
      <c r="A224" s="21">
        <v>17</v>
      </c>
      <c r="B224" s="22" t="s">
        <v>43</v>
      </c>
      <c r="C224" s="61" t="s">
        <v>372</v>
      </c>
      <c r="D224" s="48">
        <v>149866</v>
      </c>
      <c r="E224" s="47" t="s">
        <v>78</v>
      </c>
      <c r="F224" s="58">
        <v>45334</v>
      </c>
      <c r="G224" s="56">
        <f t="shared" si="23"/>
        <v>13885</v>
      </c>
      <c r="H224" s="24">
        <v>0</v>
      </c>
      <c r="I224" s="24">
        <v>0</v>
      </c>
      <c r="J224" s="23">
        <v>0</v>
      </c>
      <c r="K224" s="23">
        <v>13885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T224" s="27"/>
    </row>
    <row r="225" spans="1:20" ht="12.75">
      <c r="A225" s="21">
        <v>18</v>
      </c>
      <c r="B225" s="22" t="s">
        <v>43</v>
      </c>
      <c r="C225" s="61" t="s">
        <v>373</v>
      </c>
      <c r="D225" s="48">
        <v>154610</v>
      </c>
      <c r="E225" s="47" t="s">
        <v>100</v>
      </c>
      <c r="F225" s="58">
        <v>45334</v>
      </c>
      <c r="G225" s="56">
        <f t="shared" si="23"/>
        <v>42261.98</v>
      </c>
      <c r="H225" s="24">
        <v>0</v>
      </c>
      <c r="I225" s="24">
        <v>0</v>
      </c>
      <c r="J225" s="23">
        <v>0</v>
      </c>
      <c r="K225" s="23">
        <v>42261.98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T225" s="27"/>
    </row>
    <row r="226" spans="1:20" ht="12.75">
      <c r="A226" s="21">
        <v>19</v>
      </c>
      <c r="B226" s="22" t="s">
        <v>43</v>
      </c>
      <c r="C226" s="61" t="s">
        <v>154</v>
      </c>
      <c r="D226" s="48">
        <v>152601</v>
      </c>
      <c r="E226" s="47" t="s">
        <v>83</v>
      </c>
      <c r="F226" s="58">
        <v>45334</v>
      </c>
      <c r="G226" s="56">
        <f t="shared" si="23"/>
        <v>1375958.58</v>
      </c>
      <c r="H226" s="24">
        <v>0</v>
      </c>
      <c r="I226" s="24">
        <v>0</v>
      </c>
      <c r="J226" s="23">
        <v>0</v>
      </c>
      <c r="K226" s="23">
        <v>1375958.58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T226" s="27"/>
    </row>
    <row r="227" spans="1:20" ht="12.75">
      <c r="A227" s="21">
        <v>20</v>
      </c>
      <c r="B227" s="22" t="s">
        <v>43</v>
      </c>
      <c r="C227" s="61" t="s">
        <v>377</v>
      </c>
      <c r="D227" s="48">
        <v>149728</v>
      </c>
      <c r="E227" s="47" t="s">
        <v>100</v>
      </c>
      <c r="F227" s="58">
        <v>45334</v>
      </c>
      <c r="G227" s="56">
        <f t="shared" si="23"/>
        <v>125355.4</v>
      </c>
      <c r="H227" s="24">
        <v>0</v>
      </c>
      <c r="I227" s="24">
        <v>0</v>
      </c>
      <c r="J227" s="23">
        <v>0</v>
      </c>
      <c r="K227" s="23">
        <v>125355.4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T227" s="27"/>
    </row>
    <row r="228" spans="1:20" ht="12.75">
      <c r="A228" s="21">
        <v>21</v>
      </c>
      <c r="B228" s="22" t="s">
        <v>43</v>
      </c>
      <c r="C228" s="61" t="s">
        <v>381</v>
      </c>
      <c r="D228" s="48">
        <v>152340</v>
      </c>
      <c r="E228" s="47" t="s">
        <v>184</v>
      </c>
      <c r="F228" s="58">
        <v>45334</v>
      </c>
      <c r="G228" s="56">
        <f t="shared" si="23"/>
        <v>97741.86</v>
      </c>
      <c r="H228" s="24">
        <v>0</v>
      </c>
      <c r="I228" s="24">
        <v>0</v>
      </c>
      <c r="J228" s="23">
        <v>0</v>
      </c>
      <c r="K228" s="23">
        <v>97741.86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T228" s="27"/>
    </row>
    <row r="229" spans="1:20" ht="12.75">
      <c r="A229" s="21">
        <v>22</v>
      </c>
      <c r="B229" s="22" t="s">
        <v>43</v>
      </c>
      <c r="C229" s="61" t="s">
        <v>384</v>
      </c>
      <c r="D229" s="48">
        <v>140349</v>
      </c>
      <c r="E229" s="47"/>
      <c r="F229" s="58">
        <v>45335</v>
      </c>
      <c r="G229" s="56">
        <f t="shared" si="23"/>
        <v>-203695.28</v>
      </c>
      <c r="H229" s="24">
        <v>0</v>
      </c>
      <c r="I229" s="24">
        <v>0</v>
      </c>
      <c r="J229" s="23">
        <v>0</v>
      </c>
      <c r="K229" s="23">
        <v>-203695.28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T229" s="27"/>
    </row>
    <row r="230" spans="1:20" ht="12.75">
      <c r="A230" s="21">
        <v>23</v>
      </c>
      <c r="B230" s="22" t="s">
        <v>43</v>
      </c>
      <c r="C230" s="61" t="s">
        <v>114</v>
      </c>
      <c r="D230" s="48">
        <v>140647</v>
      </c>
      <c r="E230" s="47" t="s">
        <v>78</v>
      </c>
      <c r="F230" s="58">
        <v>45335</v>
      </c>
      <c r="G230" s="56">
        <f t="shared" si="23"/>
        <v>71452.96</v>
      </c>
      <c r="H230" s="24">
        <v>0</v>
      </c>
      <c r="I230" s="24">
        <v>0</v>
      </c>
      <c r="J230" s="23">
        <v>0</v>
      </c>
      <c r="K230" s="23">
        <v>71452.96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T230" s="27"/>
    </row>
    <row r="231" spans="1:20" ht="12.75">
      <c r="A231" s="21">
        <v>24</v>
      </c>
      <c r="B231" s="22" t="s">
        <v>43</v>
      </c>
      <c r="C231" s="61" t="s">
        <v>389</v>
      </c>
      <c r="D231" s="48">
        <v>143150</v>
      </c>
      <c r="E231" s="47" t="s">
        <v>89</v>
      </c>
      <c r="F231" s="58">
        <v>45335</v>
      </c>
      <c r="G231" s="56">
        <f t="shared" si="23"/>
        <v>25000</v>
      </c>
      <c r="H231" s="24">
        <v>0</v>
      </c>
      <c r="I231" s="24">
        <v>0</v>
      </c>
      <c r="J231" s="23">
        <v>0</v>
      </c>
      <c r="K231" s="23">
        <v>25000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T231" s="27"/>
    </row>
    <row r="232" spans="1:20" ht="12.75">
      <c r="A232" s="21">
        <v>25</v>
      </c>
      <c r="B232" s="22" t="s">
        <v>43</v>
      </c>
      <c r="C232" s="61" t="s">
        <v>390</v>
      </c>
      <c r="D232" s="48">
        <v>144512</v>
      </c>
      <c r="E232" s="47" t="s">
        <v>80</v>
      </c>
      <c r="F232" s="58">
        <v>45335</v>
      </c>
      <c r="G232" s="56">
        <f t="shared" si="23"/>
        <v>79326.38</v>
      </c>
      <c r="H232" s="24">
        <v>0</v>
      </c>
      <c r="I232" s="24">
        <v>0</v>
      </c>
      <c r="J232" s="23">
        <v>0</v>
      </c>
      <c r="K232" s="23">
        <f>65360.41+13965.97</f>
        <v>79326.38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T232" s="27"/>
    </row>
    <row r="233" spans="1:20" ht="12.75">
      <c r="A233" s="21">
        <v>26</v>
      </c>
      <c r="B233" s="22" t="s">
        <v>43</v>
      </c>
      <c r="C233" s="61" t="s">
        <v>396</v>
      </c>
      <c r="D233" s="48">
        <v>134122</v>
      </c>
      <c r="E233" s="47" t="s">
        <v>353</v>
      </c>
      <c r="F233" s="58">
        <v>45336</v>
      </c>
      <c r="G233" s="56">
        <f>H233+I233+J233+K233+L233+M233+N233+O233+P233</f>
        <v>4819040.84</v>
      </c>
      <c r="H233" s="24">
        <v>0</v>
      </c>
      <c r="I233" s="24">
        <v>0</v>
      </c>
      <c r="J233" s="23">
        <v>0</v>
      </c>
      <c r="K233" s="23">
        <v>4819040.84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T233" s="27"/>
    </row>
    <row r="234" spans="1:20" ht="12.75">
      <c r="A234" s="21">
        <v>27</v>
      </c>
      <c r="B234" s="22" t="s">
        <v>43</v>
      </c>
      <c r="C234" s="61" t="s">
        <v>397</v>
      </c>
      <c r="D234" s="48">
        <v>155528</v>
      </c>
      <c r="E234" s="47" t="s">
        <v>89</v>
      </c>
      <c r="F234" s="58">
        <v>45336</v>
      </c>
      <c r="G234" s="56">
        <f>H234+I234+J234+K234+L234+M234+N234+O234+P234</f>
        <v>34925.55</v>
      </c>
      <c r="H234" s="24">
        <v>0</v>
      </c>
      <c r="I234" s="24">
        <v>0</v>
      </c>
      <c r="J234" s="23">
        <v>0</v>
      </c>
      <c r="K234" s="23">
        <v>34925.55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T234" s="27"/>
    </row>
    <row r="235" spans="1:20" ht="12.75">
      <c r="A235" s="21">
        <v>28</v>
      </c>
      <c r="B235" s="22" t="s">
        <v>43</v>
      </c>
      <c r="C235" s="61" t="s">
        <v>296</v>
      </c>
      <c r="D235" s="48">
        <v>140372</v>
      </c>
      <c r="E235" s="47"/>
      <c r="F235" s="58">
        <v>45337</v>
      </c>
      <c r="G235" s="56">
        <f aca="true" t="shared" si="24" ref="G235:G241">H235+I235+J235+K235+L235+M235+N235+O235+P235</f>
        <v>-660798.07</v>
      </c>
      <c r="H235" s="24">
        <v>0</v>
      </c>
      <c r="I235" s="24">
        <v>0</v>
      </c>
      <c r="J235" s="23">
        <v>0</v>
      </c>
      <c r="K235" s="23">
        <v>-660798.07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T235" s="27"/>
    </row>
    <row r="236" spans="1:20" ht="12.75">
      <c r="A236" s="21">
        <v>29</v>
      </c>
      <c r="B236" s="22" t="s">
        <v>43</v>
      </c>
      <c r="C236" s="61" t="s">
        <v>296</v>
      </c>
      <c r="D236" s="48">
        <v>140373</v>
      </c>
      <c r="E236" s="47"/>
      <c r="F236" s="58">
        <v>45337</v>
      </c>
      <c r="G236" s="56">
        <f t="shared" si="24"/>
        <v>-959013.56</v>
      </c>
      <c r="H236" s="24">
        <v>0</v>
      </c>
      <c r="I236" s="24">
        <v>0</v>
      </c>
      <c r="J236" s="23">
        <v>0</v>
      </c>
      <c r="K236" s="23">
        <v>-959013.56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23">
        <v>0</v>
      </c>
      <c r="R236" s="23">
        <v>0</v>
      </c>
      <c r="T236" s="27"/>
    </row>
    <row r="237" spans="1:20" ht="12.75">
      <c r="A237" s="21">
        <v>30</v>
      </c>
      <c r="B237" s="22" t="s">
        <v>43</v>
      </c>
      <c r="C237" s="61" t="s">
        <v>296</v>
      </c>
      <c r="D237" s="48">
        <v>140375</v>
      </c>
      <c r="E237" s="47"/>
      <c r="F237" s="58">
        <v>45337</v>
      </c>
      <c r="G237" s="56">
        <f t="shared" si="24"/>
        <v>-547254.23</v>
      </c>
      <c r="H237" s="24">
        <v>0</v>
      </c>
      <c r="I237" s="24">
        <v>0</v>
      </c>
      <c r="J237" s="23">
        <v>0</v>
      </c>
      <c r="K237" s="23">
        <v>-547254.23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T237" s="27"/>
    </row>
    <row r="238" spans="1:20" ht="12.75">
      <c r="A238" s="21">
        <v>31</v>
      </c>
      <c r="B238" s="22" t="s">
        <v>43</v>
      </c>
      <c r="C238" s="61" t="s">
        <v>296</v>
      </c>
      <c r="D238" s="48">
        <v>140376</v>
      </c>
      <c r="E238" s="47"/>
      <c r="F238" s="58">
        <v>45337</v>
      </c>
      <c r="G238" s="56">
        <f t="shared" si="24"/>
        <v>-1035250.91</v>
      </c>
      <c r="H238" s="24">
        <v>0</v>
      </c>
      <c r="I238" s="24">
        <v>0</v>
      </c>
      <c r="J238" s="23">
        <v>0</v>
      </c>
      <c r="K238" s="23">
        <v>-1035250.91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T238" s="27"/>
    </row>
    <row r="239" spans="1:20" ht="12.75">
      <c r="A239" s="21">
        <v>32</v>
      </c>
      <c r="B239" s="22" t="s">
        <v>43</v>
      </c>
      <c r="C239" s="61" t="s">
        <v>296</v>
      </c>
      <c r="D239" s="48">
        <v>140377</v>
      </c>
      <c r="E239" s="47"/>
      <c r="F239" s="58">
        <v>45337</v>
      </c>
      <c r="G239" s="56">
        <f t="shared" si="24"/>
        <v>-3476.29</v>
      </c>
      <c r="H239" s="24">
        <v>0</v>
      </c>
      <c r="I239" s="24">
        <v>0</v>
      </c>
      <c r="J239" s="23">
        <v>0</v>
      </c>
      <c r="K239" s="23">
        <v>-3476.29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T239" s="27"/>
    </row>
    <row r="240" spans="1:20" ht="12.75">
      <c r="A240" s="21">
        <v>33</v>
      </c>
      <c r="B240" s="22" t="s">
        <v>43</v>
      </c>
      <c r="C240" s="61" t="s">
        <v>296</v>
      </c>
      <c r="D240" s="48">
        <v>140378</v>
      </c>
      <c r="E240" s="47"/>
      <c r="F240" s="58">
        <v>45337</v>
      </c>
      <c r="G240" s="56">
        <f t="shared" si="24"/>
        <v>-18715.72</v>
      </c>
      <c r="H240" s="24">
        <v>0</v>
      </c>
      <c r="I240" s="24">
        <v>0</v>
      </c>
      <c r="J240" s="23">
        <v>0</v>
      </c>
      <c r="K240" s="23">
        <v>-18715.72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T240" s="27"/>
    </row>
    <row r="241" spans="1:20" ht="12.75">
      <c r="A241" s="21">
        <v>34</v>
      </c>
      <c r="B241" s="22" t="s">
        <v>43</v>
      </c>
      <c r="C241" s="61" t="s">
        <v>296</v>
      </c>
      <c r="D241" s="48">
        <v>140379</v>
      </c>
      <c r="E241" s="47"/>
      <c r="F241" s="58">
        <v>45337</v>
      </c>
      <c r="G241" s="56">
        <f t="shared" si="24"/>
        <v>-680178.72</v>
      </c>
      <c r="H241" s="24">
        <v>0</v>
      </c>
      <c r="I241" s="24">
        <v>0</v>
      </c>
      <c r="J241" s="23">
        <v>0</v>
      </c>
      <c r="K241" s="23">
        <v>-680178.72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T241" s="27"/>
    </row>
    <row r="242" spans="1:20" ht="12.75">
      <c r="A242" s="21">
        <v>35</v>
      </c>
      <c r="B242" s="22" t="s">
        <v>43</v>
      </c>
      <c r="C242" s="44" t="s">
        <v>410</v>
      </c>
      <c r="D242" s="48">
        <v>144912</v>
      </c>
      <c r="E242" s="47" t="s">
        <v>99</v>
      </c>
      <c r="F242" s="58">
        <v>45341</v>
      </c>
      <c r="G242" s="56">
        <f>H242+I242+J242+K242+L242+M242+N242+O242+P242</f>
        <v>20949.6</v>
      </c>
      <c r="H242" s="24">
        <v>0</v>
      </c>
      <c r="I242" s="24">
        <v>0</v>
      </c>
      <c r="J242" s="23">
        <v>0</v>
      </c>
      <c r="K242" s="23">
        <v>20949.6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T242" s="27"/>
    </row>
    <row r="243" spans="1:20" ht="12.75">
      <c r="A243" s="21">
        <v>36</v>
      </c>
      <c r="B243" s="22" t="s">
        <v>43</v>
      </c>
      <c r="C243" s="44" t="s">
        <v>396</v>
      </c>
      <c r="D243" s="48">
        <v>130740</v>
      </c>
      <c r="E243" s="47" t="s">
        <v>347</v>
      </c>
      <c r="F243" s="58">
        <v>45341</v>
      </c>
      <c r="G243" s="56">
        <f aca="true" t="shared" si="25" ref="G243:G248">H243+I243+J243+K243+L243+M243+N243+O243+P243</f>
        <v>1126681.26</v>
      </c>
      <c r="H243" s="24">
        <v>0</v>
      </c>
      <c r="I243" s="24">
        <v>0</v>
      </c>
      <c r="J243" s="23">
        <v>0</v>
      </c>
      <c r="K243" s="23">
        <v>1126681.26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T243" s="27"/>
    </row>
    <row r="244" spans="1:20" ht="12.75">
      <c r="A244" s="21">
        <v>37</v>
      </c>
      <c r="B244" s="22" t="s">
        <v>43</v>
      </c>
      <c r="C244" s="44" t="s">
        <v>413</v>
      </c>
      <c r="D244" s="48">
        <v>149836</v>
      </c>
      <c r="E244" s="47" t="s">
        <v>99</v>
      </c>
      <c r="F244" s="58">
        <v>45341</v>
      </c>
      <c r="G244" s="56">
        <f t="shared" si="25"/>
        <v>1036.56</v>
      </c>
      <c r="H244" s="24">
        <v>0</v>
      </c>
      <c r="I244" s="24">
        <v>0</v>
      </c>
      <c r="J244" s="23">
        <v>0</v>
      </c>
      <c r="K244" s="23">
        <v>1036.56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T244" s="27"/>
    </row>
    <row r="245" spans="1:20" ht="12.75">
      <c r="A245" s="21">
        <v>38</v>
      </c>
      <c r="B245" s="22" t="s">
        <v>43</v>
      </c>
      <c r="C245" s="44" t="s">
        <v>421</v>
      </c>
      <c r="D245" s="48">
        <v>149594</v>
      </c>
      <c r="E245" s="47" t="s">
        <v>89</v>
      </c>
      <c r="F245" s="58">
        <v>45341</v>
      </c>
      <c r="G245" s="56">
        <f t="shared" si="25"/>
        <v>6826</v>
      </c>
      <c r="H245" s="24">
        <v>0</v>
      </c>
      <c r="I245" s="24">
        <v>0</v>
      </c>
      <c r="J245" s="23">
        <v>0</v>
      </c>
      <c r="K245" s="23">
        <v>6826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T245" s="27"/>
    </row>
    <row r="246" spans="1:20" ht="12.75">
      <c r="A246" s="21">
        <v>39</v>
      </c>
      <c r="B246" s="22" t="s">
        <v>43</v>
      </c>
      <c r="C246" s="44" t="s">
        <v>436</v>
      </c>
      <c r="D246" s="48">
        <v>144244</v>
      </c>
      <c r="E246" s="47" t="s">
        <v>78</v>
      </c>
      <c r="F246" s="58">
        <v>45344</v>
      </c>
      <c r="G246" s="56">
        <f t="shared" si="25"/>
        <v>284989.42</v>
      </c>
      <c r="H246" s="24">
        <v>0</v>
      </c>
      <c r="I246" s="24">
        <v>0</v>
      </c>
      <c r="J246" s="23">
        <v>0</v>
      </c>
      <c r="K246" s="23">
        <v>284989.42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T246" s="27"/>
    </row>
    <row r="247" spans="1:20" ht="12.75">
      <c r="A247" s="21">
        <v>40</v>
      </c>
      <c r="B247" s="22" t="s">
        <v>43</v>
      </c>
      <c r="C247" s="44" t="s">
        <v>444</v>
      </c>
      <c r="D247" s="48">
        <v>155152</v>
      </c>
      <c r="E247" s="47" t="s">
        <v>83</v>
      </c>
      <c r="F247" s="58">
        <v>45344</v>
      </c>
      <c r="G247" s="56">
        <f t="shared" si="25"/>
        <v>9520</v>
      </c>
      <c r="H247" s="24">
        <v>0</v>
      </c>
      <c r="I247" s="24">
        <v>0</v>
      </c>
      <c r="J247" s="23">
        <v>0</v>
      </c>
      <c r="K247" s="23">
        <v>9520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T247" s="27"/>
    </row>
    <row r="248" spans="1:20" ht="12.75">
      <c r="A248" s="21">
        <v>41</v>
      </c>
      <c r="B248" s="22" t="s">
        <v>43</v>
      </c>
      <c r="C248" s="44" t="s">
        <v>445</v>
      </c>
      <c r="D248" s="48">
        <v>155152</v>
      </c>
      <c r="E248" s="47" t="s">
        <v>83</v>
      </c>
      <c r="F248" s="58">
        <v>45344</v>
      </c>
      <c r="G248" s="56">
        <f t="shared" si="25"/>
        <v>107373.15</v>
      </c>
      <c r="H248" s="24">
        <v>0</v>
      </c>
      <c r="I248" s="24">
        <v>0</v>
      </c>
      <c r="J248" s="23">
        <v>0</v>
      </c>
      <c r="K248" s="23">
        <f>45493.15+61880</f>
        <v>107373.15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T248" s="27"/>
    </row>
    <row r="249" spans="1:20" ht="12.75">
      <c r="A249" s="21">
        <v>42</v>
      </c>
      <c r="B249" s="22" t="s">
        <v>43</v>
      </c>
      <c r="C249" s="61" t="s">
        <v>448</v>
      </c>
      <c r="D249" s="48">
        <v>138326</v>
      </c>
      <c r="E249" s="47" t="s">
        <v>78</v>
      </c>
      <c r="F249" s="58">
        <v>45345</v>
      </c>
      <c r="G249" s="56">
        <f aca="true" t="shared" si="26" ref="G249:G258">H249+I249+J249+K249+L249+M249+N249+O249+P249</f>
        <v>229444.35</v>
      </c>
      <c r="H249" s="24">
        <v>0</v>
      </c>
      <c r="I249" s="24">
        <v>0</v>
      </c>
      <c r="J249" s="23">
        <v>0</v>
      </c>
      <c r="K249" s="23">
        <v>229444.35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T249" s="27"/>
    </row>
    <row r="250" spans="1:20" ht="12.75">
      <c r="A250" s="21">
        <v>43</v>
      </c>
      <c r="B250" s="22" t="s">
        <v>43</v>
      </c>
      <c r="C250" s="61" t="s">
        <v>296</v>
      </c>
      <c r="D250" s="48">
        <v>140377</v>
      </c>
      <c r="E250" s="47"/>
      <c r="F250" s="58">
        <v>45348</v>
      </c>
      <c r="G250" s="56">
        <f t="shared" si="26"/>
        <v>-547459.5</v>
      </c>
      <c r="H250" s="24">
        <v>0</v>
      </c>
      <c r="I250" s="24">
        <v>0</v>
      </c>
      <c r="J250" s="23">
        <v>0</v>
      </c>
      <c r="K250" s="23">
        <v>-547459.5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T250" s="27"/>
    </row>
    <row r="251" spans="1:20" ht="12.75">
      <c r="A251" s="21">
        <v>44</v>
      </c>
      <c r="B251" s="22" t="s">
        <v>43</v>
      </c>
      <c r="C251" s="61" t="s">
        <v>296</v>
      </c>
      <c r="D251" s="48">
        <v>155572</v>
      </c>
      <c r="E251" s="47"/>
      <c r="F251" s="58">
        <v>45348</v>
      </c>
      <c r="G251" s="56">
        <f t="shared" si="26"/>
        <v>-310176</v>
      </c>
      <c r="H251" s="24">
        <v>0</v>
      </c>
      <c r="I251" s="24">
        <v>0</v>
      </c>
      <c r="J251" s="23">
        <v>0</v>
      </c>
      <c r="K251" s="23">
        <v>-310176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T251" s="27"/>
    </row>
    <row r="252" spans="1:20" ht="12.75">
      <c r="A252" s="21">
        <v>45</v>
      </c>
      <c r="B252" s="22" t="s">
        <v>43</v>
      </c>
      <c r="C252" s="61" t="s">
        <v>296</v>
      </c>
      <c r="D252" s="48">
        <v>153880</v>
      </c>
      <c r="E252" s="47"/>
      <c r="F252" s="58">
        <v>45348</v>
      </c>
      <c r="G252" s="56">
        <f t="shared" si="26"/>
        <v>-483674.75</v>
      </c>
      <c r="H252" s="24">
        <v>0</v>
      </c>
      <c r="I252" s="24">
        <v>0</v>
      </c>
      <c r="J252" s="23">
        <v>0</v>
      </c>
      <c r="K252" s="23">
        <v>-483674.75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T252" s="27"/>
    </row>
    <row r="253" spans="1:20" ht="12.75">
      <c r="A253" s="21">
        <v>46</v>
      </c>
      <c r="B253" s="22" t="s">
        <v>43</v>
      </c>
      <c r="C253" s="61" t="s">
        <v>466</v>
      </c>
      <c r="D253" s="48">
        <v>145457</v>
      </c>
      <c r="E253" s="47" t="s">
        <v>100</v>
      </c>
      <c r="F253" s="58">
        <v>45349</v>
      </c>
      <c r="G253" s="56">
        <f t="shared" si="26"/>
        <v>1251248.68</v>
      </c>
      <c r="H253" s="24">
        <v>0</v>
      </c>
      <c r="I253" s="24">
        <v>0</v>
      </c>
      <c r="J253" s="23">
        <v>0</v>
      </c>
      <c r="K253" s="23">
        <v>1251248.68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23">
        <v>0</v>
      </c>
      <c r="R253" s="23">
        <v>0</v>
      </c>
      <c r="T253" s="27"/>
    </row>
    <row r="254" spans="1:20" ht="12.75">
      <c r="A254" s="21">
        <v>47</v>
      </c>
      <c r="B254" s="22" t="s">
        <v>43</v>
      </c>
      <c r="C254" s="61" t="s">
        <v>466</v>
      </c>
      <c r="D254" s="48">
        <v>147372</v>
      </c>
      <c r="E254" s="47" t="s">
        <v>83</v>
      </c>
      <c r="F254" s="58">
        <v>45351</v>
      </c>
      <c r="G254" s="56">
        <f t="shared" si="26"/>
        <v>42105.44</v>
      </c>
      <c r="H254" s="24">
        <v>0</v>
      </c>
      <c r="I254" s="24">
        <v>0</v>
      </c>
      <c r="J254" s="23">
        <v>0</v>
      </c>
      <c r="K254" s="23">
        <v>42105.44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0</v>
      </c>
      <c r="R254" s="23">
        <v>0</v>
      </c>
      <c r="T254" s="27"/>
    </row>
    <row r="255" spans="1:20" ht="12.75">
      <c r="A255" s="21">
        <v>48</v>
      </c>
      <c r="B255" s="22" t="s">
        <v>43</v>
      </c>
      <c r="C255" s="61" t="s">
        <v>396</v>
      </c>
      <c r="D255" s="48">
        <v>141099</v>
      </c>
      <c r="E255" s="47" t="s">
        <v>78</v>
      </c>
      <c r="F255" s="58">
        <v>45351</v>
      </c>
      <c r="G255" s="56">
        <f t="shared" si="26"/>
        <v>4949073.2</v>
      </c>
      <c r="H255" s="24">
        <v>0</v>
      </c>
      <c r="I255" s="24">
        <v>0</v>
      </c>
      <c r="J255" s="23">
        <v>0</v>
      </c>
      <c r="K255" s="23">
        <v>4949073.2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T255" s="27"/>
    </row>
    <row r="256" spans="1:20" ht="12.75">
      <c r="A256" s="21">
        <v>49</v>
      </c>
      <c r="B256" s="22" t="s">
        <v>43</v>
      </c>
      <c r="C256" s="61" t="s">
        <v>477</v>
      </c>
      <c r="D256" s="48">
        <v>142090</v>
      </c>
      <c r="E256" s="47" t="s">
        <v>100</v>
      </c>
      <c r="F256" s="58">
        <v>45351</v>
      </c>
      <c r="G256" s="56">
        <f t="shared" si="26"/>
        <v>10892.5</v>
      </c>
      <c r="H256" s="24">
        <v>0</v>
      </c>
      <c r="I256" s="24">
        <v>0</v>
      </c>
      <c r="J256" s="23">
        <v>0</v>
      </c>
      <c r="K256" s="23">
        <v>10892.5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T256" s="27"/>
    </row>
    <row r="257" spans="1:20" ht="12.75">
      <c r="A257" s="21">
        <v>50</v>
      </c>
      <c r="B257" s="22" t="s">
        <v>43</v>
      </c>
      <c r="C257" s="61" t="s">
        <v>480</v>
      </c>
      <c r="D257" s="48">
        <v>153180</v>
      </c>
      <c r="E257" s="47" t="s">
        <v>80</v>
      </c>
      <c r="F257" s="58">
        <v>45351</v>
      </c>
      <c r="G257" s="56">
        <f t="shared" si="26"/>
        <v>33298</v>
      </c>
      <c r="H257" s="24">
        <v>0</v>
      </c>
      <c r="I257" s="24">
        <v>0</v>
      </c>
      <c r="J257" s="23">
        <v>0</v>
      </c>
      <c r="K257" s="23">
        <v>33298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T257" s="27"/>
    </row>
    <row r="258" spans="1:20" ht="12.75">
      <c r="A258" s="21">
        <v>51</v>
      </c>
      <c r="B258" s="22" t="s">
        <v>43</v>
      </c>
      <c r="C258" s="61" t="s">
        <v>481</v>
      </c>
      <c r="D258" s="48">
        <v>153180</v>
      </c>
      <c r="E258" s="47" t="s">
        <v>80</v>
      </c>
      <c r="F258" s="58">
        <v>45351</v>
      </c>
      <c r="G258" s="56">
        <f t="shared" si="26"/>
        <v>358678</v>
      </c>
      <c r="H258" s="24">
        <v>0</v>
      </c>
      <c r="I258" s="24">
        <v>0</v>
      </c>
      <c r="J258" s="23">
        <v>0</v>
      </c>
      <c r="K258" s="23">
        <v>358678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T258" s="27"/>
    </row>
    <row r="259" spans="1:20" ht="12.75">
      <c r="A259" s="115" t="s">
        <v>44</v>
      </c>
      <c r="B259" s="116"/>
      <c r="C259" s="117"/>
      <c r="D259" s="46"/>
      <c r="E259" s="48"/>
      <c r="G259" s="25">
        <f>SUM(G208:G258)</f>
        <v>21864422.840000004</v>
      </c>
      <c r="H259" s="25">
        <f aca="true" t="shared" si="27" ref="H259:P259">SUM(H208:H258)</f>
        <v>0</v>
      </c>
      <c r="I259" s="25">
        <f t="shared" si="27"/>
        <v>0</v>
      </c>
      <c r="J259" s="25">
        <f t="shared" si="27"/>
        <v>0</v>
      </c>
      <c r="K259" s="25">
        <f t="shared" si="27"/>
        <v>21862522.200000007</v>
      </c>
      <c r="L259" s="25">
        <f t="shared" si="27"/>
        <v>0</v>
      </c>
      <c r="M259" s="25">
        <f t="shared" si="27"/>
        <v>0</v>
      </c>
      <c r="N259" s="25">
        <f t="shared" si="27"/>
        <v>1900.64</v>
      </c>
      <c r="O259" s="25">
        <f t="shared" si="27"/>
        <v>0</v>
      </c>
      <c r="P259" s="25">
        <f t="shared" si="27"/>
        <v>0</v>
      </c>
      <c r="T259" s="27"/>
    </row>
    <row r="260" spans="1:16" ht="12.75">
      <c r="A260" s="21">
        <v>1</v>
      </c>
      <c r="B260" s="22" t="s">
        <v>47</v>
      </c>
      <c r="C260" s="44" t="s">
        <v>88</v>
      </c>
      <c r="D260" s="22">
        <v>160069</v>
      </c>
      <c r="E260" s="47" t="s">
        <v>89</v>
      </c>
      <c r="F260" s="58">
        <v>45328</v>
      </c>
      <c r="G260" s="56">
        <f aca="true" t="shared" si="28" ref="G260:G268">H260+I260+J260+K260+L260+M260+N260+O260+P260</f>
        <v>131852.37</v>
      </c>
      <c r="H260" s="24">
        <v>0</v>
      </c>
      <c r="I260" s="24">
        <v>0</v>
      </c>
      <c r="J260" s="23">
        <v>0</v>
      </c>
      <c r="K260" s="23">
        <v>0</v>
      </c>
      <c r="L260" s="23">
        <v>112074.52</v>
      </c>
      <c r="M260" s="23">
        <v>19777.85</v>
      </c>
      <c r="N260" s="23">
        <v>0</v>
      </c>
      <c r="O260" s="23">
        <v>0</v>
      </c>
      <c r="P260" s="23">
        <v>0</v>
      </c>
    </row>
    <row r="261" spans="1:16" ht="12.75">
      <c r="A261" s="21">
        <v>2</v>
      </c>
      <c r="B261" s="22" t="s">
        <v>47</v>
      </c>
      <c r="C261" s="44" t="s">
        <v>318</v>
      </c>
      <c r="D261" s="22">
        <v>161552</v>
      </c>
      <c r="E261" s="47" t="s">
        <v>80</v>
      </c>
      <c r="F261" s="58">
        <v>45328</v>
      </c>
      <c r="G261" s="56">
        <f t="shared" si="28"/>
        <v>2755996.53</v>
      </c>
      <c r="H261" s="24">
        <v>0</v>
      </c>
      <c r="I261" s="24">
        <v>0</v>
      </c>
      <c r="J261" s="23">
        <v>0</v>
      </c>
      <c r="K261" s="23">
        <v>0</v>
      </c>
      <c r="L261" s="23">
        <v>2342597.05</v>
      </c>
      <c r="M261" s="23">
        <v>413399.48</v>
      </c>
      <c r="N261" s="23">
        <v>0</v>
      </c>
      <c r="O261" s="23">
        <v>0</v>
      </c>
      <c r="P261" s="23">
        <v>0</v>
      </c>
    </row>
    <row r="262" spans="1:16" ht="12.75">
      <c r="A262" s="21">
        <v>3</v>
      </c>
      <c r="B262" s="22" t="s">
        <v>47</v>
      </c>
      <c r="C262" s="44" t="s">
        <v>319</v>
      </c>
      <c r="D262" s="22">
        <v>160598</v>
      </c>
      <c r="E262" s="47" t="s">
        <v>80</v>
      </c>
      <c r="F262" s="58">
        <v>45328</v>
      </c>
      <c r="G262" s="56">
        <f t="shared" si="28"/>
        <v>386895.5</v>
      </c>
      <c r="H262" s="24">
        <v>0</v>
      </c>
      <c r="I262" s="24">
        <v>0</v>
      </c>
      <c r="J262" s="23">
        <v>0</v>
      </c>
      <c r="K262" s="56">
        <v>0</v>
      </c>
      <c r="L262" s="57">
        <v>328861.17</v>
      </c>
      <c r="M262" s="57">
        <v>58034.33</v>
      </c>
      <c r="N262" s="57">
        <v>0</v>
      </c>
      <c r="O262" s="57">
        <v>0</v>
      </c>
      <c r="P262" s="57">
        <v>0</v>
      </c>
    </row>
    <row r="263" spans="1:16" ht="12.75">
      <c r="A263" s="21">
        <v>4</v>
      </c>
      <c r="B263" s="22" t="s">
        <v>47</v>
      </c>
      <c r="C263" s="44" t="s">
        <v>320</v>
      </c>
      <c r="D263" s="22">
        <v>160071</v>
      </c>
      <c r="E263" s="47" t="s">
        <v>80</v>
      </c>
      <c r="F263" s="58">
        <v>45328</v>
      </c>
      <c r="G263" s="56">
        <f t="shared" si="28"/>
        <v>293800</v>
      </c>
      <c r="H263" s="24">
        <v>0</v>
      </c>
      <c r="I263" s="24">
        <v>0</v>
      </c>
      <c r="J263" s="23">
        <v>0</v>
      </c>
      <c r="K263" s="23">
        <v>0</v>
      </c>
      <c r="L263" s="23">
        <v>249730</v>
      </c>
      <c r="M263" s="23">
        <v>44070</v>
      </c>
      <c r="N263" s="23">
        <v>0</v>
      </c>
      <c r="O263" s="23">
        <v>0</v>
      </c>
      <c r="P263" s="23">
        <v>0</v>
      </c>
    </row>
    <row r="264" spans="1:16" ht="12.75">
      <c r="A264" s="21">
        <v>5</v>
      </c>
      <c r="B264" s="22" t="s">
        <v>47</v>
      </c>
      <c r="C264" s="44" t="s">
        <v>107</v>
      </c>
      <c r="D264" s="22">
        <v>159484</v>
      </c>
      <c r="E264" s="47" t="s">
        <v>78</v>
      </c>
      <c r="F264" s="58">
        <v>45328</v>
      </c>
      <c r="G264" s="56">
        <f t="shared" si="28"/>
        <v>319800</v>
      </c>
      <c r="H264" s="24">
        <v>0</v>
      </c>
      <c r="I264" s="24">
        <v>0</v>
      </c>
      <c r="J264" s="23">
        <v>0</v>
      </c>
      <c r="K264" s="23">
        <v>0</v>
      </c>
      <c r="L264" s="23">
        <v>271830</v>
      </c>
      <c r="M264" s="23">
        <v>47970</v>
      </c>
      <c r="N264" s="23">
        <v>0</v>
      </c>
      <c r="O264" s="23">
        <v>0</v>
      </c>
      <c r="P264" s="23">
        <v>0</v>
      </c>
    </row>
    <row r="265" spans="1:16" ht="12.75">
      <c r="A265" s="21">
        <v>6</v>
      </c>
      <c r="B265" s="22" t="s">
        <v>47</v>
      </c>
      <c r="C265" s="44" t="s">
        <v>321</v>
      </c>
      <c r="D265" s="22">
        <v>161357</v>
      </c>
      <c r="E265" s="47" t="s">
        <v>80</v>
      </c>
      <c r="F265" s="58">
        <v>45328</v>
      </c>
      <c r="G265" s="56">
        <f t="shared" si="28"/>
        <v>2534083.67</v>
      </c>
      <c r="H265" s="24">
        <v>0</v>
      </c>
      <c r="I265" s="24">
        <v>0</v>
      </c>
      <c r="J265" s="23">
        <v>0</v>
      </c>
      <c r="K265" s="23">
        <v>0</v>
      </c>
      <c r="L265" s="23">
        <v>1849671.12</v>
      </c>
      <c r="M265" s="23">
        <v>684412.55</v>
      </c>
      <c r="N265" s="23">
        <v>0</v>
      </c>
      <c r="O265" s="23">
        <v>0</v>
      </c>
      <c r="P265" s="23">
        <v>0</v>
      </c>
    </row>
    <row r="266" spans="1:16" ht="12.75">
      <c r="A266" s="21">
        <v>7</v>
      </c>
      <c r="B266" s="22" t="s">
        <v>47</v>
      </c>
      <c r="C266" s="44" t="s">
        <v>324</v>
      </c>
      <c r="D266" s="22">
        <v>160149</v>
      </c>
      <c r="E266" s="47" t="s">
        <v>194</v>
      </c>
      <c r="F266" s="58">
        <v>45328</v>
      </c>
      <c r="G266" s="56">
        <f t="shared" si="28"/>
        <v>530940.18</v>
      </c>
      <c r="H266" s="24">
        <v>0</v>
      </c>
      <c r="I266" s="24">
        <v>0</v>
      </c>
      <c r="J266" s="23">
        <v>0</v>
      </c>
      <c r="K266" s="23">
        <v>0</v>
      </c>
      <c r="L266" s="23">
        <v>451299.15</v>
      </c>
      <c r="M266" s="23">
        <v>79641.03</v>
      </c>
      <c r="N266" s="23">
        <v>0</v>
      </c>
      <c r="O266" s="23">
        <v>0</v>
      </c>
      <c r="P266" s="23">
        <v>0</v>
      </c>
    </row>
    <row r="267" spans="1:16" ht="12.75">
      <c r="A267" s="21">
        <v>8</v>
      </c>
      <c r="B267" s="22" t="s">
        <v>47</v>
      </c>
      <c r="C267" s="44" t="s">
        <v>118</v>
      </c>
      <c r="D267" s="22">
        <v>160832</v>
      </c>
      <c r="E267" s="47" t="s">
        <v>89</v>
      </c>
      <c r="F267" s="58">
        <v>45328</v>
      </c>
      <c r="G267" s="56">
        <f t="shared" si="28"/>
        <v>509409.88</v>
      </c>
      <c r="H267" s="24">
        <v>0</v>
      </c>
      <c r="I267" s="24">
        <v>0</v>
      </c>
      <c r="J267" s="23">
        <v>0</v>
      </c>
      <c r="K267" s="23">
        <v>0</v>
      </c>
      <c r="L267" s="23">
        <v>432998.4</v>
      </c>
      <c r="M267" s="23">
        <v>76411.48</v>
      </c>
      <c r="N267" s="23">
        <v>0</v>
      </c>
      <c r="O267" s="23">
        <v>0</v>
      </c>
      <c r="P267" s="23">
        <v>0</v>
      </c>
    </row>
    <row r="268" spans="1:16" ht="12.75">
      <c r="A268" s="21">
        <v>9</v>
      </c>
      <c r="B268" s="22" t="s">
        <v>47</v>
      </c>
      <c r="C268" s="44" t="s">
        <v>328</v>
      </c>
      <c r="D268" s="22">
        <v>160605</v>
      </c>
      <c r="E268" s="47" t="s">
        <v>80</v>
      </c>
      <c r="F268" s="58">
        <v>45328</v>
      </c>
      <c r="G268" s="56">
        <f t="shared" si="28"/>
        <v>1799349.94</v>
      </c>
      <c r="H268" s="24">
        <v>0</v>
      </c>
      <c r="I268" s="24">
        <v>0</v>
      </c>
      <c r="J268" s="23">
        <v>0</v>
      </c>
      <c r="K268" s="23">
        <v>0</v>
      </c>
      <c r="L268" s="23">
        <v>1529447.45</v>
      </c>
      <c r="M268" s="23">
        <v>269902.49</v>
      </c>
      <c r="N268" s="23">
        <v>0</v>
      </c>
      <c r="O268" s="23">
        <v>0</v>
      </c>
      <c r="P268" s="23">
        <v>0</v>
      </c>
    </row>
    <row r="269" spans="1:16" ht="12.75">
      <c r="A269" s="21">
        <v>10</v>
      </c>
      <c r="B269" s="22" t="s">
        <v>47</v>
      </c>
      <c r="C269" s="44" t="s">
        <v>297</v>
      </c>
      <c r="D269" s="22">
        <v>160289</v>
      </c>
      <c r="E269" s="47" t="s">
        <v>89</v>
      </c>
      <c r="F269" s="58">
        <v>45328</v>
      </c>
      <c r="G269" s="56">
        <f aca="true" t="shared" si="29" ref="G269:G279">H269+I269+J269+K269+L269+M269+N269+O269+P269</f>
        <v>378195.82</v>
      </c>
      <c r="H269" s="24">
        <v>0</v>
      </c>
      <c r="I269" s="24">
        <v>0</v>
      </c>
      <c r="J269" s="23">
        <v>0</v>
      </c>
      <c r="K269" s="23">
        <v>0</v>
      </c>
      <c r="L269" s="23">
        <v>321466.45</v>
      </c>
      <c r="M269" s="23">
        <v>56729.37</v>
      </c>
      <c r="N269" s="23">
        <v>0</v>
      </c>
      <c r="O269" s="23">
        <v>0</v>
      </c>
      <c r="P269" s="23">
        <v>0</v>
      </c>
    </row>
    <row r="270" spans="1:16" ht="12.75">
      <c r="A270" s="21">
        <v>11</v>
      </c>
      <c r="B270" s="22" t="s">
        <v>47</v>
      </c>
      <c r="C270" s="44" t="s">
        <v>319</v>
      </c>
      <c r="D270" s="22">
        <v>160598</v>
      </c>
      <c r="E270" s="47" t="s">
        <v>89</v>
      </c>
      <c r="F270" s="58">
        <v>45328</v>
      </c>
      <c r="G270" s="56">
        <f t="shared" si="29"/>
        <v>369397.26</v>
      </c>
      <c r="H270" s="24">
        <v>0</v>
      </c>
      <c r="I270" s="24">
        <v>0</v>
      </c>
      <c r="J270" s="23">
        <v>0</v>
      </c>
      <c r="K270" s="56">
        <v>0</v>
      </c>
      <c r="L270" s="57">
        <v>313987.67</v>
      </c>
      <c r="M270" s="57">
        <v>55409.59</v>
      </c>
      <c r="N270" s="57">
        <v>0</v>
      </c>
      <c r="O270" s="57">
        <v>0</v>
      </c>
      <c r="P270" s="57">
        <v>0</v>
      </c>
    </row>
    <row r="271" spans="1:16" ht="12.75">
      <c r="A271" s="21">
        <v>12</v>
      </c>
      <c r="B271" s="22" t="s">
        <v>47</v>
      </c>
      <c r="C271" s="44" t="s">
        <v>352</v>
      </c>
      <c r="D271" s="22">
        <v>159680</v>
      </c>
      <c r="E271" s="47" t="s">
        <v>89</v>
      </c>
      <c r="F271" s="58">
        <v>45329</v>
      </c>
      <c r="G271" s="56">
        <f t="shared" si="29"/>
        <v>631284.5900000001</v>
      </c>
      <c r="H271" s="24">
        <v>0</v>
      </c>
      <c r="I271" s="24">
        <v>0</v>
      </c>
      <c r="J271" s="23">
        <v>0</v>
      </c>
      <c r="K271" s="56">
        <v>0</v>
      </c>
      <c r="L271" s="57">
        <v>536591.9</v>
      </c>
      <c r="M271" s="57">
        <v>94692.69</v>
      </c>
      <c r="N271" s="57">
        <v>0</v>
      </c>
      <c r="O271" s="57">
        <v>0</v>
      </c>
      <c r="P271" s="57">
        <v>0</v>
      </c>
    </row>
    <row r="272" spans="1:16" ht="12.75">
      <c r="A272" s="21">
        <v>13</v>
      </c>
      <c r="B272" s="22" t="s">
        <v>47</v>
      </c>
      <c r="C272" s="44" t="s">
        <v>369</v>
      </c>
      <c r="D272" s="22">
        <v>160981</v>
      </c>
      <c r="E272" s="47" t="s">
        <v>80</v>
      </c>
      <c r="F272" s="58">
        <v>45334</v>
      </c>
      <c r="G272" s="56">
        <f t="shared" si="29"/>
        <v>483403.36</v>
      </c>
      <c r="H272" s="24">
        <v>0</v>
      </c>
      <c r="I272" s="24">
        <v>0</v>
      </c>
      <c r="J272" s="23">
        <v>0</v>
      </c>
      <c r="K272" s="56">
        <v>0</v>
      </c>
      <c r="L272" s="57">
        <v>410892.86</v>
      </c>
      <c r="M272" s="57">
        <v>72510.5</v>
      </c>
      <c r="N272" s="57">
        <v>0</v>
      </c>
      <c r="O272" s="57">
        <v>0</v>
      </c>
      <c r="P272" s="57">
        <v>0</v>
      </c>
    </row>
    <row r="273" spans="1:16" ht="12.75">
      <c r="A273" s="21">
        <v>14</v>
      </c>
      <c r="B273" s="22" t="s">
        <v>47</v>
      </c>
      <c r="C273" s="44" t="s">
        <v>370</v>
      </c>
      <c r="D273" s="22">
        <v>158510</v>
      </c>
      <c r="E273" s="47" t="s">
        <v>89</v>
      </c>
      <c r="F273" s="58">
        <v>45334</v>
      </c>
      <c r="G273" s="56">
        <f t="shared" si="29"/>
        <v>822246.54</v>
      </c>
      <c r="H273" s="24">
        <v>0</v>
      </c>
      <c r="I273" s="24">
        <v>0</v>
      </c>
      <c r="J273" s="23">
        <v>0</v>
      </c>
      <c r="K273" s="56">
        <v>0</v>
      </c>
      <c r="L273" s="57">
        <v>587318.96</v>
      </c>
      <c r="M273" s="57">
        <v>103644.52</v>
      </c>
      <c r="N273" s="57">
        <v>131283.06</v>
      </c>
      <c r="O273" s="57">
        <v>0</v>
      </c>
      <c r="P273" s="57">
        <v>0</v>
      </c>
    </row>
    <row r="274" spans="1:16" ht="12.75">
      <c r="A274" s="21">
        <v>15</v>
      </c>
      <c r="B274" s="22" t="s">
        <v>47</v>
      </c>
      <c r="C274" s="44" t="s">
        <v>374</v>
      </c>
      <c r="D274" s="22">
        <v>161359</v>
      </c>
      <c r="E274" s="47" t="s">
        <v>80</v>
      </c>
      <c r="F274" s="58">
        <v>45334</v>
      </c>
      <c r="G274" s="56">
        <f t="shared" si="29"/>
        <v>1346111.26</v>
      </c>
      <c r="H274" s="24">
        <v>0</v>
      </c>
      <c r="I274" s="24">
        <v>0</v>
      </c>
      <c r="J274" s="23">
        <v>0</v>
      </c>
      <c r="K274" s="56">
        <v>0</v>
      </c>
      <c r="L274" s="57">
        <v>1144194.57</v>
      </c>
      <c r="M274" s="57">
        <v>201916.69</v>
      </c>
      <c r="N274" s="57">
        <v>0</v>
      </c>
      <c r="O274" s="57">
        <v>0</v>
      </c>
      <c r="P274" s="57">
        <v>0</v>
      </c>
    </row>
    <row r="275" spans="1:16" ht="12.75">
      <c r="A275" s="21">
        <v>16</v>
      </c>
      <c r="B275" s="22" t="s">
        <v>47</v>
      </c>
      <c r="C275" s="44" t="s">
        <v>375</v>
      </c>
      <c r="D275" s="22">
        <v>160492</v>
      </c>
      <c r="E275" s="47" t="s">
        <v>80</v>
      </c>
      <c r="F275" s="58">
        <v>45334</v>
      </c>
      <c r="G275" s="56">
        <f t="shared" si="29"/>
        <v>2109640</v>
      </c>
      <c r="H275" s="24">
        <v>0</v>
      </c>
      <c r="I275" s="24">
        <v>0</v>
      </c>
      <c r="J275" s="23">
        <v>0</v>
      </c>
      <c r="K275" s="56">
        <v>0</v>
      </c>
      <c r="L275" s="57">
        <v>1793194</v>
      </c>
      <c r="M275" s="57">
        <v>316446</v>
      </c>
      <c r="N275" s="57">
        <v>0</v>
      </c>
      <c r="O275" s="57">
        <v>0</v>
      </c>
      <c r="P275" s="57">
        <v>0</v>
      </c>
    </row>
    <row r="276" spans="1:16" ht="12.75">
      <c r="A276" s="21">
        <v>17</v>
      </c>
      <c r="B276" s="22" t="s">
        <v>47</v>
      </c>
      <c r="C276" s="44" t="s">
        <v>378</v>
      </c>
      <c r="D276" s="22">
        <v>161188</v>
      </c>
      <c r="E276" s="47" t="s">
        <v>80</v>
      </c>
      <c r="F276" s="58">
        <v>45334</v>
      </c>
      <c r="G276" s="56">
        <f t="shared" si="29"/>
        <v>301925</v>
      </c>
      <c r="H276" s="24">
        <v>0</v>
      </c>
      <c r="I276" s="24">
        <v>0</v>
      </c>
      <c r="J276" s="23">
        <v>0</v>
      </c>
      <c r="K276" s="56">
        <v>0</v>
      </c>
      <c r="L276" s="57">
        <v>256636.25</v>
      </c>
      <c r="M276" s="57">
        <v>45288.75</v>
      </c>
      <c r="N276" s="57">
        <v>0</v>
      </c>
      <c r="O276" s="57">
        <v>0</v>
      </c>
      <c r="P276" s="57">
        <v>0</v>
      </c>
    </row>
    <row r="277" spans="1:16" ht="12.75">
      <c r="A277" s="21">
        <v>18</v>
      </c>
      <c r="B277" s="22" t="s">
        <v>47</v>
      </c>
      <c r="C277" s="44" t="s">
        <v>379</v>
      </c>
      <c r="D277" s="22">
        <v>160354</v>
      </c>
      <c r="E277" s="47" t="s">
        <v>80</v>
      </c>
      <c r="F277" s="58">
        <v>45334</v>
      </c>
      <c r="G277" s="56">
        <f t="shared" si="29"/>
        <v>402800</v>
      </c>
      <c r="H277" s="24">
        <v>0</v>
      </c>
      <c r="I277" s="24">
        <v>0</v>
      </c>
      <c r="J277" s="23">
        <v>0</v>
      </c>
      <c r="K277" s="56">
        <v>0</v>
      </c>
      <c r="L277" s="57">
        <v>342380</v>
      </c>
      <c r="M277" s="57">
        <v>60420</v>
      </c>
      <c r="N277" s="57">
        <v>0</v>
      </c>
      <c r="O277" s="57">
        <v>0</v>
      </c>
      <c r="P277" s="57">
        <v>0</v>
      </c>
    </row>
    <row r="278" spans="1:16" ht="12.75">
      <c r="A278" s="21">
        <v>19</v>
      </c>
      <c r="B278" s="22" t="s">
        <v>47</v>
      </c>
      <c r="C278" s="44" t="s">
        <v>382</v>
      </c>
      <c r="D278" s="22">
        <v>160935</v>
      </c>
      <c r="E278" s="47" t="s">
        <v>80</v>
      </c>
      <c r="F278" s="58">
        <v>45334</v>
      </c>
      <c r="G278" s="56">
        <f t="shared" si="29"/>
        <v>911228.98</v>
      </c>
      <c r="H278" s="24">
        <v>0</v>
      </c>
      <c r="I278" s="24">
        <v>0</v>
      </c>
      <c r="J278" s="23">
        <v>0</v>
      </c>
      <c r="K278" s="56">
        <v>0</v>
      </c>
      <c r="L278" s="57">
        <v>774544.63</v>
      </c>
      <c r="M278" s="57">
        <v>136684.35</v>
      </c>
      <c r="N278" s="57">
        <v>0</v>
      </c>
      <c r="O278" s="57">
        <v>0</v>
      </c>
      <c r="P278" s="57">
        <v>0</v>
      </c>
    </row>
    <row r="279" spans="1:16" ht="12.75">
      <c r="A279" s="21">
        <v>20</v>
      </c>
      <c r="B279" s="22" t="s">
        <v>47</v>
      </c>
      <c r="C279" s="44" t="s">
        <v>383</v>
      </c>
      <c r="D279" s="22">
        <v>160671</v>
      </c>
      <c r="E279" s="47" t="s">
        <v>80</v>
      </c>
      <c r="F279" s="58">
        <v>45334</v>
      </c>
      <c r="G279" s="56">
        <f t="shared" si="29"/>
        <v>682704</v>
      </c>
      <c r="H279" s="24">
        <v>0</v>
      </c>
      <c r="I279" s="24">
        <v>0</v>
      </c>
      <c r="J279" s="23">
        <v>0</v>
      </c>
      <c r="K279" s="56">
        <v>0</v>
      </c>
      <c r="L279" s="57">
        <v>580298.4</v>
      </c>
      <c r="M279" s="57">
        <v>102405.6</v>
      </c>
      <c r="N279" s="57">
        <v>0</v>
      </c>
      <c r="O279" s="57">
        <v>0</v>
      </c>
      <c r="P279" s="57">
        <v>0</v>
      </c>
    </row>
    <row r="280" spans="1:16" ht="12.75">
      <c r="A280" s="21">
        <v>21</v>
      </c>
      <c r="B280" s="22" t="s">
        <v>47</v>
      </c>
      <c r="C280" s="44" t="s">
        <v>69</v>
      </c>
      <c r="D280" s="22">
        <v>158566</v>
      </c>
      <c r="E280" s="47" t="s">
        <v>138</v>
      </c>
      <c r="F280" s="58">
        <v>45336</v>
      </c>
      <c r="G280" s="56">
        <f aca="true" t="shared" si="30" ref="G280:G290">H280+I280+J280+K280+L280+M280+N280+O280+P280</f>
        <v>10526289.41</v>
      </c>
      <c r="H280" s="24">
        <v>0</v>
      </c>
      <c r="I280" s="24">
        <v>0</v>
      </c>
      <c r="J280" s="23">
        <v>0</v>
      </c>
      <c r="K280" s="56">
        <v>0</v>
      </c>
      <c r="L280" s="57">
        <v>7518778.15</v>
      </c>
      <c r="M280" s="57">
        <v>1326843.2</v>
      </c>
      <c r="N280" s="57">
        <v>1680668.06</v>
      </c>
      <c r="O280" s="57">
        <v>0</v>
      </c>
      <c r="P280" s="57">
        <v>0</v>
      </c>
    </row>
    <row r="281" spans="1:16" ht="12.75">
      <c r="A281" s="21">
        <v>22</v>
      </c>
      <c r="B281" s="22" t="s">
        <v>47</v>
      </c>
      <c r="C281" s="44" t="s">
        <v>88</v>
      </c>
      <c r="D281" s="22">
        <v>160069</v>
      </c>
      <c r="E281" s="47" t="s">
        <v>99</v>
      </c>
      <c r="F281" s="58">
        <v>45336</v>
      </c>
      <c r="G281" s="56">
        <f t="shared" si="30"/>
        <v>83928.59</v>
      </c>
      <c r="H281" s="24">
        <v>0</v>
      </c>
      <c r="I281" s="24">
        <v>0</v>
      </c>
      <c r="J281" s="23">
        <v>0</v>
      </c>
      <c r="K281" s="56">
        <v>0</v>
      </c>
      <c r="L281" s="57">
        <v>71339.3</v>
      </c>
      <c r="M281" s="57">
        <v>12589.29</v>
      </c>
      <c r="N281" s="57">
        <v>0</v>
      </c>
      <c r="O281" s="57">
        <v>0</v>
      </c>
      <c r="P281" s="57">
        <v>0</v>
      </c>
    </row>
    <row r="282" spans="1:16" ht="12.75">
      <c r="A282" s="21">
        <v>23</v>
      </c>
      <c r="B282" s="22" t="s">
        <v>47</v>
      </c>
      <c r="C282" s="44" t="s">
        <v>395</v>
      </c>
      <c r="D282" s="22">
        <v>160969</v>
      </c>
      <c r="E282" s="47" t="s">
        <v>80</v>
      </c>
      <c r="F282" s="58">
        <v>45336</v>
      </c>
      <c r="G282" s="56">
        <f t="shared" si="30"/>
        <v>738949.17</v>
      </c>
      <c r="H282" s="24">
        <v>0</v>
      </c>
      <c r="I282" s="24">
        <v>0</v>
      </c>
      <c r="J282" s="23">
        <v>0</v>
      </c>
      <c r="K282" s="56">
        <v>0</v>
      </c>
      <c r="L282" s="57">
        <v>628106.79</v>
      </c>
      <c r="M282" s="57">
        <v>110842.38</v>
      </c>
      <c r="N282" s="57">
        <v>0</v>
      </c>
      <c r="O282" s="57">
        <v>0</v>
      </c>
      <c r="P282" s="57">
        <v>0</v>
      </c>
    </row>
    <row r="283" spans="1:16" ht="12.75">
      <c r="A283" s="21">
        <v>24</v>
      </c>
      <c r="B283" s="22" t="s">
        <v>47</v>
      </c>
      <c r="C283" s="44" t="s">
        <v>398</v>
      </c>
      <c r="D283" s="22">
        <v>160013</v>
      </c>
      <c r="E283" s="47" t="s">
        <v>80</v>
      </c>
      <c r="F283" s="58">
        <v>45336</v>
      </c>
      <c r="G283" s="56">
        <f t="shared" si="30"/>
        <v>275000</v>
      </c>
      <c r="H283" s="24">
        <v>0</v>
      </c>
      <c r="I283" s="24">
        <v>0</v>
      </c>
      <c r="J283" s="23">
        <v>0</v>
      </c>
      <c r="K283" s="56">
        <v>0</v>
      </c>
      <c r="L283" s="57">
        <v>233750</v>
      </c>
      <c r="M283" s="57">
        <v>41250</v>
      </c>
      <c r="N283" s="57">
        <v>0</v>
      </c>
      <c r="O283" s="57">
        <v>0</v>
      </c>
      <c r="P283" s="57">
        <v>0</v>
      </c>
    </row>
    <row r="284" spans="1:16" ht="12.75">
      <c r="A284" s="21">
        <v>25</v>
      </c>
      <c r="B284" s="22" t="s">
        <v>47</v>
      </c>
      <c r="C284" s="44" t="s">
        <v>400</v>
      </c>
      <c r="D284" s="22">
        <v>160641</v>
      </c>
      <c r="E284" s="47" t="s">
        <v>89</v>
      </c>
      <c r="F284" s="58">
        <v>45336</v>
      </c>
      <c r="G284" s="56">
        <f t="shared" si="30"/>
        <v>318615.3</v>
      </c>
      <c r="H284" s="24">
        <v>0</v>
      </c>
      <c r="I284" s="24">
        <v>0</v>
      </c>
      <c r="J284" s="23">
        <v>0</v>
      </c>
      <c r="K284" s="56">
        <v>0</v>
      </c>
      <c r="L284" s="57">
        <v>270823</v>
      </c>
      <c r="M284" s="57">
        <v>47792.3</v>
      </c>
      <c r="N284" s="57">
        <v>0</v>
      </c>
      <c r="O284" s="57">
        <v>0</v>
      </c>
      <c r="P284" s="57">
        <v>0</v>
      </c>
    </row>
    <row r="285" spans="1:16" ht="12.75">
      <c r="A285" s="21">
        <v>26</v>
      </c>
      <c r="B285" s="22" t="s">
        <v>47</v>
      </c>
      <c r="C285" s="44" t="s">
        <v>400</v>
      </c>
      <c r="D285" s="22">
        <v>160641</v>
      </c>
      <c r="E285" s="47" t="s">
        <v>80</v>
      </c>
      <c r="F285" s="58">
        <v>45336</v>
      </c>
      <c r="G285" s="56">
        <f t="shared" si="30"/>
        <v>90375.5</v>
      </c>
      <c r="H285" s="24">
        <v>0</v>
      </c>
      <c r="I285" s="24">
        <v>0</v>
      </c>
      <c r="J285" s="23">
        <v>0</v>
      </c>
      <c r="K285" s="56">
        <v>0</v>
      </c>
      <c r="L285" s="57">
        <v>76819.18</v>
      </c>
      <c r="M285" s="57">
        <v>13556.32</v>
      </c>
      <c r="N285" s="57">
        <v>0</v>
      </c>
      <c r="O285" s="57">
        <v>0</v>
      </c>
      <c r="P285" s="57">
        <v>0</v>
      </c>
    </row>
    <row r="286" spans="1:16" ht="12.75">
      <c r="A286" s="21">
        <v>27</v>
      </c>
      <c r="B286" s="22" t="s">
        <v>47</v>
      </c>
      <c r="C286" s="44" t="s">
        <v>401</v>
      </c>
      <c r="D286" s="22">
        <v>160570</v>
      </c>
      <c r="E286" s="47" t="s">
        <v>80</v>
      </c>
      <c r="F286" s="58">
        <v>45336</v>
      </c>
      <c r="G286" s="56">
        <f t="shared" si="30"/>
        <v>583619.26</v>
      </c>
      <c r="H286" s="24">
        <v>0</v>
      </c>
      <c r="I286" s="24">
        <v>0</v>
      </c>
      <c r="J286" s="23">
        <v>0</v>
      </c>
      <c r="K286" s="56">
        <v>0</v>
      </c>
      <c r="L286" s="57">
        <v>496076.37</v>
      </c>
      <c r="M286" s="57">
        <v>87542.89</v>
      </c>
      <c r="N286" s="57">
        <v>0</v>
      </c>
      <c r="O286" s="57">
        <v>0</v>
      </c>
      <c r="P286" s="57">
        <v>0</v>
      </c>
    </row>
    <row r="287" spans="1:16" ht="12.75">
      <c r="A287" s="21">
        <v>28</v>
      </c>
      <c r="B287" s="22" t="s">
        <v>47</v>
      </c>
      <c r="C287" s="44" t="s">
        <v>402</v>
      </c>
      <c r="D287" s="22">
        <v>161370</v>
      </c>
      <c r="E287" s="47" t="s">
        <v>80</v>
      </c>
      <c r="F287" s="58">
        <v>45336</v>
      </c>
      <c r="G287" s="56">
        <f t="shared" si="30"/>
        <v>564714.7</v>
      </c>
      <c r="H287" s="24">
        <v>0</v>
      </c>
      <c r="I287" s="24">
        <v>0</v>
      </c>
      <c r="J287" s="23">
        <v>0</v>
      </c>
      <c r="K287" s="56">
        <v>0</v>
      </c>
      <c r="L287" s="57">
        <v>480007.5</v>
      </c>
      <c r="M287" s="57">
        <v>84707.2</v>
      </c>
      <c r="N287" s="57">
        <v>0</v>
      </c>
      <c r="O287" s="57">
        <v>0</v>
      </c>
      <c r="P287" s="57">
        <v>0</v>
      </c>
    </row>
    <row r="288" spans="1:16" ht="12.75">
      <c r="A288" s="21">
        <v>29</v>
      </c>
      <c r="B288" s="22" t="s">
        <v>47</v>
      </c>
      <c r="C288" s="44" t="s">
        <v>405</v>
      </c>
      <c r="D288" s="22">
        <v>160559</v>
      </c>
      <c r="E288" s="47" t="s">
        <v>80</v>
      </c>
      <c r="F288" s="58">
        <v>45336</v>
      </c>
      <c r="G288" s="56">
        <f t="shared" si="30"/>
        <v>184085</v>
      </c>
      <c r="H288" s="24">
        <v>0</v>
      </c>
      <c r="I288" s="24">
        <v>0</v>
      </c>
      <c r="J288" s="23">
        <v>0</v>
      </c>
      <c r="K288" s="56">
        <v>0</v>
      </c>
      <c r="L288" s="57">
        <v>156472.25</v>
      </c>
      <c r="M288" s="57">
        <v>27612.75</v>
      </c>
      <c r="N288" s="57">
        <v>0</v>
      </c>
      <c r="O288" s="57">
        <v>0</v>
      </c>
      <c r="P288" s="57">
        <v>0</v>
      </c>
    </row>
    <row r="289" spans="1:16" ht="12.75">
      <c r="A289" s="21">
        <v>30</v>
      </c>
      <c r="B289" s="22" t="s">
        <v>47</v>
      </c>
      <c r="C289" s="44" t="s">
        <v>406</v>
      </c>
      <c r="D289" s="22">
        <v>161454</v>
      </c>
      <c r="E289" s="47" t="s">
        <v>80</v>
      </c>
      <c r="F289" s="58">
        <v>45336</v>
      </c>
      <c r="G289" s="56">
        <f t="shared" si="30"/>
        <v>2217635.84</v>
      </c>
      <c r="H289" s="24">
        <v>0</v>
      </c>
      <c r="I289" s="24">
        <v>0</v>
      </c>
      <c r="J289" s="23">
        <v>0</v>
      </c>
      <c r="K289" s="56">
        <v>0</v>
      </c>
      <c r="L289" s="57">
        <v>1584047.03</v>
      </c>
      <c r="M289" s="57">
        <v>279537.71</v>
      </c>
      <c r="N289" s="57">
        <v>354051.1</v>
      </c>
      <c r="O289" s="57">
        <v>0</v>
      </c>
      <c r="P289" s="57">
        <v>0</v>
      </c>
    </row>
    <row r="290" spans="1:16" ht="12.75">
      <c r="A290" s="21">
        <v>31</v>
      </c>
      <c r="B290" s="22" t="s">
        <v>47</v>
      </c>
      <c r="C290" s="44" t="s">
        <v>407</v>
      </c>
      <c r="D290" s="22">
        <v>160698</v>
      </c>
      <c r="E290" s="47" t="s">
        <v>80</v>
      </c>
      <c r="F290" s="58">
        <v>45336</v>
      </c>
      <c r="G290" s="56">
        <f t="shared" si="30"/>
        <v>526629.3099999999</v>
      </c>
      <c r="H290" s="24">
        <v>0</v>
      </c>
      <c r="I290" s="24">
        <v>0</v>
      </c>
      <c r="J290" s="23">
        <v>0</v>
      </c>
      <c r="K290" s="56">
        <v>0</v>
      </c>
      <c r="L290" s="57">
        <v>447634.91</v>
      </c>
      <c r="M290" s="57">
        <v>78994.4</v>
      </c>
      <c r="N290" s="57">
        <v>0</v>
      </c>
      <c r="O290" s="57">
        <v>0</v>
      </c>
      <c r="P290" s="57">
        <v>0</v>
      </c>
    </row>
    <row r="291" spans="1:16" ht="12.75">
      <c r="A291" s="21">
        <v>32</v>
      </c>
      <c r="B291" s="22" t="s">
        <v>47</v>
      </c>
      <c r="C291" s="44" t="s">
        <v>411</v>
      </c>
      <c r="D291" s="22">
        <v>160515</v>
      </c>
      <c r="E291" s="47" t="s">
        <v>80</v>
      </c>
      <c r="F291" s="58">
        <v>45341</v>
      </c>
      <c r="G291" s="56">
        <f aca="true" t="shared" si="31" ref="G291:G298">H291+I291+J291+K291+L291+M291+N291+O291+P291</f>
        <v>304407</v>
      </c>
      <c r="H291" s="24">
        <v>0</v>
      </c>
      <c r="I291" s="24">
        <v>0</v>
      </c>
      <c r="J291" s="23">
        <v>0</v>
      </c>
      <c r="K291" s="56">
        <v>0</v>
      </c>
      <c r="L291" s="57">
        <v>258745.95</v>
      </c>
      <c r="M291" s="57">
        <v>45661.05</v>
      </c>
      <c r="N291" s="57">
        <v>0</v>
      </c>
      <c r="O291" s="57">
        <v>0</v>
      </c>
      <c r="P291" s="57">
        <v>0</v>
      </c>
    </row>
    <row r="292" spans="1:16" ht="12.75">
      <c r="A292" s="21">
        <v>33</v>
      </c>
      <c r="B292" s="22" t="s">
        <v>47</v>
      </c>
      <c r="C292" s="44" t="s">
        <v>412</v>
      </c>
      <c r="D292" s="22">
        <v>160390</v>
      </c>
      <c r="E292" s="47" t="s">
        <v>80</v>
      </c>
      <c r="F292" s="58">
        <v>45341</v>
      </c>
      <c r="G292" s="56">
        <f t="shared" si="31"/>
        <v>956583.9299999999</v>
      </c>
      <c r="H292" s="24">
        <v>0</v>
      </c>
      <c r="I292" s="24">
        <v>0</v>
      </c>
      <c r="J292" s="23">
        <v>0</v>
      </c>
      <c r="K292" s="56">
        <v>0</v>
      </c>
      <c r="L292" s="57">
        <v>813096.34</v>
      </c>
      <c r="M292" s="57">
        <v>143487.59</v>
      </c>
      <c r="N292" s="57">
        <v>0</v>
      </c>
      <c r="O292" s="57">
        <v>0</v>
      </c>
      <c r="P292" s="57">
        <v>0</v>
      </c>
    </row>
    <row r="293" spans="1:16" ht="12.75">
      <c r="A293" s="21">
        <v>34</v>
      </c>
      <c r="B293" s="22" t="s">
        <v>47</v>
      </c>
      <c r="C293" s="44" t="s">
        <v>419</v>
      </c>
      <c r="D293" s="22">
        <v>160965</v>
      </c>
      <c r="E293" s="47" t="s">
        <v>80</v>
      </c>
      <c r="F293" s="58">
        <v>45341</v>
      </c>
      <c r="G293" s="56">
        <f t="shared" si="31"/>
        <v>864849.09</v>
      </c>
      <c r="H293" s="24">
        <v>0</v>
      </c>
      <c r="I293" s="24">
        <v>0</v>
      </c>
      <c r="J293" s="23">
        <v>0</v>
      </c>
      <c r="K293" s="56">
        <v>0</v>
      </c>
      <c r="L293" s="57">
        <v>735121.86</v>
      </c>
      <c r="M293" s="57">
        <v>129727.23</v>
      </c>
      <c r="N293" s="57">
        <v>0</v>
      </c>
      <c r="O293" s="57">
        <v>0</v>
      </c>
      <c r="P293" s="57">
        <v>0</v>
      </c>
    </row>
    <row r="294" spans="1:16" ht="12.75">
      <c r="A294" s="21">
        <v>35</v>
      </c>
      <c r="B294" s="22" t="s">
        <v>47</v>
      </c>
      <c r="C294" s="44" t="s">
        <v>426</v>
      </c>
      <c r="D294" s="22">
        <v>161427</v>
      </c>
      <c r="E294" s="47" t="s">
        <v>80</v>
      </c>
      <c r="F294" s="58">
        <v>45341</v>
      </c>
      <c r="G294" s="56">
        <f t="shared" si="31"/>
        <v>623193.89</v>
      </c>
      <c r="H294" s="24">
        <v>0</v>
      </c>
      <c r="I294" s="24">
        <v>0</v>
      </c>
      <c r="J294" s="23">
        <v>0</v>
      </c>
      <c r="K294" s="56">
        <v>0</v>
      </c>
      <c r="L294" s="57">
        <v>529714.81</v>
      </c>
      <c r="M294" s="57">
        <v>93479.08</v>
      </c>
      <c r="N294" s="57">
        <v>0</v>
      </c>
      <c r="O294" s="57">
        <v>0</v>
      </c>
      <c r="P294" s="57">
        <v>0</v>
      </c>
    </row>
    <row r="295" spans="1:16" ht="12.75">
      <c r="A295" s="21">
        <v>36</v>
      </c>
      <c r="B295" s="22" t="s">
        <v>47</v>
      </c>
      <c r="C295" s="44" t="s">
        <v>112</v>
      </c>
      <c r="D295" s="22">
        <v>160293</v>
      </c>
      <c r="E295" s="47" t="s">
        <v>89</v>
      </c>
      <c r="F295" s="58">
        <v>45341</v>
      </c>
      <c r="G295" s="56">
        <f t="shared" si="31"/>
        <v>341000</v>
      </c>
      <c r="H295" s="24">
        <v>0</v>
      </c>
      <c r="I295" s="24">
        <v>0</v>
      </c>
      <c r="J295" s="23">
        <v>0</v>
      </c>
      <c r="K295" s="56">
        <v>0</v>
      </c>
      <c r="L295" s="57">
        <v>289850</v>
      </c>
      <c r="M295" s="57">
        <v>51150</v>
      </c>
      <c r="N295" s="57">
        <v>0</v>
      </c>
      <c r="O295" s="57">
        <v>0</v>
      </c>
      <c r="P295" s="57">
        <v>0</v>
      </c>
    </row>
    <row r="296" spans="1:16" ht="12.75">
      <c r="A296" s="21">
        <v>37</v>
      </c>
      <c r="B296" s="22" t="s">
        <v>47</v>
      </c>
      <c r="C296" s="44" t="s">
        <v>428</v>
      </c>
      <c r="D296" s="22">
        <v>160968</v>
      </c>
      <c r="E296" s="47" t="s">
        <v>80</v>
      </c>
      <c r="F296" s="58">
        <v>45341</v>
      </c>
      <c r="G296" s="56">
        <f t="shared" si="31"/>
        <v>18431.59</v>
      </c>
      <c r="H296" s="24">
        <v>0</v>
      </c>
      <c r="I296" s="24">
        <v>0</v>
      </c>
      <c r="J296" s="23">
        <v>0</v>
      </c>
      <c r="K296" s="56">
        <v>0</v>
      </c>
      <c r="L296" s="57">
        <v>15666.85</v>
      </c>
      <c r="M296" s="57">
        <v>2764.74</v>
      </c>
      <c r="N296" s="57">
        <v>0</v>
      </c>
      <c r="O296" s="57">
        <v>0</v>
      </c>
      <c r="P296" s="57">
        <v>0</v>
      </c>
    </row>
    <row r="297" spans="1:16" ht="12.75">
      <c r="A297" s="21">
        <v>38</v>
      </c>
      <c r="B297" s="22" t="s">
        <v>47</v>
      </c>
      <c r="C297" s="44" t="s">
        <v>203</v>
      </c>
      <c r="D297" s="22">
        <v>159876</v>
      </c>
      <c r="E297" s="47" t="s">
        <v>99</v>
      </c>
      <c r="F297" s="58">
        <v>45341</v>
      </c>
      <c r="G297" s="56">
        <f t="shared" si="31"/>
        <v>657917.45</v>
      </c>
      <c r="H297" s="24">
        <v>0</v>
      </c>
      <c r="I297" s="24">
        <v>0</v>
      </c>
      <c r="J297" s="23">
        <v>0</v>
      </c>
      <c r="K297" s="56">
        <v>0</v>
      </c>
      <c r="L297" s="57">
        <v>471344.32</v>
      </c>
      <c r="M297" s="57">
        <v>83178.41</v>
      </c>
      <c r="N297" s="57">
        <v>103394.72</v>
      </c>
      <c r="O297" s="57">
        <v>0</v>
      </c>
      <c r="P297" s="57">
        <v>0</v>
      </c>
    </row>
    <row r="298" spans="1:16" ht="12.75">
      <c r="A298" s="21">
        <v>39</v>
      </c>
      <c r="B298" s="22" t="s">
        <v>47</v>
      </c>
      <c r="C298" s="33" t="s">
        <v>359</v>
      </c>
      <c r="D298" s="47">
        <v>158191</v>
      </c>
      <c r="E298" s="47" t="s">
        <v>78</v>
      </c>
      <c r="F298" s="59">
        <v>45329</v>
      </c>
      <c r="G298" s="56">
        <f t="shared" si="31"/>
        <v>10519622.03</v>
      </c>
      <c r="H298" s="24">
        <v>0</v>
      </c>
      <c r="I298" s="24">
        <v>0</v>
      </c>
      <c r="J298" s="23">
        <v>0</v>
      </c>
      <c r="K298" s="23">
        <v>0</v>
      </c>
      <c r="L298" s="23">
        <v>7515504.24</v>
      </c>
      <c r="M298" s="23">
        <v>1326265.45</v>
      </c>
      <c r="N298" s="23">
        <v>1677852.34</v>
      </c>
      <c r="O298" s="23">
        <v>0</v>
      </c>
      <c r="P298" s="23">
        <v>0</v>
      </c>
    </row>
    <row r="299" spans="1:16" ht="12.75">
      <c r="A299" s="21">
        <v>40</v>
      </c>
      <c r="B299" s="22" t="s">
        <v>47</v>
      </c>
      <c r="C299" s="33" t="s">
        <v>435</v>
      </c>
      <c r="D299" s="47">
        <v>160121</v>
      </c>
      <c r="E299" s="47" t="s">
        <v>99</v>
      </c>
      <c r="F299" s="59">
        <v>45344</v>
      </c>
      <c r="G299" s="56">
        <f aca="true" t="shared" si="32" ref="G299:G305">H299+I299+J299+K299+L299+M299+N299+O299+P299</f>
        <v>3250</v>
      </c>
      <c r="H299" s="24">
        <v>0</v>
      </c>
      <c r="I299" s="24">
        <v>0</v>
      </c>
      <c r="J299" s="23">
        <v>0</v>
      </c>
      <c r="K299" s="23">
        <v>0</v>
      </c>
      <c r="L299" s="23">
        <v>2762.5</v>
      </c>
      <c r="M299" s="23">
        <v>487.5</v>
      </c>
      <c r="N299" s="23">
        <v>0</v>
      </c>
      <c r="O299" s="23">
        <v>0</v>
      </c>
      <c r="P299" s="23">
        <v>0</v>
      </c>
    </row>
    <row r="300" spans="1:16" ht="12.75">
      <c r="A300" s="21">
        <v>41</v>
      </c>
      <c r="B300" s="22" t="s">
        <v>47</v>
      </c>
      <c r="C300" s="33" t="s">
        <v>440</v>
      </c>
      <c r="D300" s="47">
        <v>161709</v>
      </c>
      <c r="E300" s="47" t="s">
        <v>80</v>
      </c>
      <c r="F300" s="59">
        <v>45344</v>
      </c>
      <c r="G300" s="56">
        <f t="shared" si="32"/>
        <v>428725</v>
      </c>
      <c r="H300" s="24">
        <v>0</v>
      </c>
      <c r="I300" s="24">
        <v>0</v>
      </c>
      <c r="J300" s="23">
        <v>0</v>
      </c>
      <c r="K300" s="23">
        <v>0</v>
      </c>
      <c r="L300" s="23">
        <v>364416.25</v>
      </c>
      <c r="M300" s="23">
        <v>64308.75</v>
      </c>
      <c r="N300" s="23">
        <v>0</v>
      </c>
      <c r="O300" s="23">
        <v>0</v>
      </c>
      <c r="P300" s="23">
        <v>0</v>
      </c>
    </row>
    <row r="301" spans="1:16" ht="12.75">
      <c r="A301" s="21">
        <v>42</v>
      </c>
      <c r="B301" s="22" t="s">
        <v>47</v>
      </c>
      <c r="C301" s="33" t="s">
        <v>446</v>
      </c>
      <c r="D301" s="47">
        <v>160514</v>
      </c>
      <c r="E301" s="47" t="s">
        <v>80</v>
      </c>
      <c r="F301" s="59">
        <v>45344</v>
      </c>
      <c r="G301" s="56">
        <f t="shared" si="32"/>
        <v>315102.73</v>
      </c>
      <c r="H301" s="24">
        <v>0</v>
      </c>
      <c r="I301" s="24">
        <v>0</v>
      </c>
      <c r="J301" s="23">
        <v>0</v>
      </c>
      <c r="K301" s="23">
        <v>0</v>
      </c>
      <c r="L301" s="23">
        <v>267837.32</v>
      </c>
      <c r="M301" s="23">
        <v>47265.41</v>
      </c>
      <c r="N301" s="23">
        <v>0</v>
      </c>
      <c r="O301" s="23">
        <v>0</v>
      </c>
      <c r="P301" s="23">
        <v>0</v>
      </c>
    </row>
    <row r="302" spans="1:16" ht="12.75">
      <c r="A302" s="21">
        <v>43</v>
      </c>
      <c r="B302" s="22" t="s">
        <v>47</v>
      </c>
      <c r="C302" s="33" t="s">
        <v>449</v>
      </c>
      <c r="D302" s="47">
        <v>159943</v>
      </c>
      <c r="E302" s="47" t="s">
        <v>80</v>
      </c>
      <c r="F302" s="59">
        <v>45345</v>
      </c>
      <c r="G302" s="56">
        <f t="shared" si="32"/>
        <v>483832.14</v>
      </c>
      <c r="H302" s="24">
        <v>0</v>
      </c>
      <c r="I302" s="24">
        <v>0</v>
      </c>
      <c r="J302" s="23">
        <v>0</v>
      </c>
      <c r="K302" s="23">
        <v>0</v>
      </c>
      <c r="L302" s="23">
        <v>411257.32</v>
      </c>
      <c r="M302" s="23">
        <v>72574.82</v>
      </c>
      <c r="N302" s="23">
        <v>0</v>
      </c>
      <c r="O302" s="23">
        <v>0</v>
      </c>
      <c r="P302" s="23">
        <v>0</v>
      </c>
    </row>
    <row r="303" spans="1:16" ht="12.75">
      <c r="A303" s="21">
        <v>44</v>
      </c>
      <c r="B303" s="22" t="s">
        <v>47</v>
      </c>
      <c r="C303" s="33" t="s">
        <v>352</v>
      </c>
      <c r="D303" s="47">
        <v>160394</v>
      </c>
      <c r="E303" s="47" t="s">
        <v>80</v>
      </c>
      <c r="F303" s="59">
        <v>45348</v>
      </c>
      <c r="G303" s="56">
        <f t="shared" si="32"/>
        <v>144514.64</v>
      </c>
      <c r="H303" s="24">
        <v>0</v>
      </c>
      <c r="I303" s="24">
        <v>0</v>
      </c>
      <c r="J303" s="23">
        <v>0</v>
      </c>
      <c r="K303" s="23">
        <v>0</v>
      </c>
      <c r="L303" s="23">
        <v>122837.44</v>
      </c>
      <c r="M303" s="23">
        <v>21677.2</v>
      </c>
      <c r="N303" s="23">
        <v>0</v>
      </c>
      <c r="O303" s="23">
        <v>0</v>
      </c>
      <c r="P303" s="23">
        <v>0</v>
      </c>
    </row>
    <row r="304" spans="1:16" ht="12.75">
      <c r="A304" s="21">
        <v>45</v>
      </c>
      <c r="B304" s="22" t="s">
        <v>47</v>
      </c>
      <c r="C304" s="33" t="s">
        <v>454</v>
      </c>
      <c r="D304" s="47">
        <v>159657</v>
      </c>
      <c r="E304" s="47" t="s">
        <v>80</v>
      </c>
      <c r="F304" s="59">
        <v>45348</v>
      </c>
      <c r="G304" s="56">
        <f t="shared" si="32"/>
        <v>24412.96</v>
      </c>
      <c r="H304" s="24">
        <v>0</v>
      </c>
      <c r="I304" s="24">
        <v>0</v>
      </c>
      <c r="J304" s="23">
        <v>0</v>
      </c>
      <c r="K304" s="23">
        <v>0</v>
      </c>
      <c r="L304" s="23">
        <v>20751.02</v>
      </c>
      <c r="M304" s="23">
        <v>3661.94</v>
      </c>
      <c r="N304" s="23">
        <v>0</v>
      </c>
      <c r="O304" s="23">
        <v>0</v>
      </c>
      <c r="P304" s="23">
        <v>0</v>
      </c>
    </row>
    <row r="305" spans="1:16" ht="12.75">
      <c r="A305" s="21">
        <v>46</v>
      </c>
      <c r="B305" s="22" t="s">
        <v>47</v>
      </c>
      <c r="C305" s="33" t="s">
        <v>455</v>
      </c>
      <c r="D305" s="47">
        <v>160334</v>
      </c>
      <c r="E305" s="47" t="s">
        <v>80</v>
      </c>
      <c r="F305" s="59">
        <v>45348</v>
      </c>
      <c r="G305" s="56">
        <f t="shared" si="32"/>
        <v>163005.06</v>
      </c>
      <c r="H305" s="24">
        <v>0</v>
      </c>
      <c r="I305" s="24">
        <v>0</v>
      </c>
      <c r="J305" s="23">
        <v>0</v>
      </c>
      <c r="K305" s="23">
        <v>0</v>
      </c>
      <c r="L305" s="23">
        <v>138554.3</v>
      </c>
      <c r="M305" s="23">
        <v>24450.76</v>
      </c>
      <c r="N305" s="23">
        <v>0</v>
      </c>
      <c r="O305" s="23">
        <v>0</v>
      </c>
      <c r="P305" s="23">
        <v>0</v>
      </c>
    </row>
    <row r="306" spans="1:16" ht="12.75">
      <c r="A306" s="21">
        <v>47</v>
      </c>
      <c r="B306" s="22" t="s">
        <v>47</v>
      </c>
      <c r="C306" s="33" t="s">
        <v>370</v>
      </c>
      <c r="D306" s="47">
        <v>158510</v>
      </c>
      <c r="E306" s="47" t="s">
        <v>99</v>
      </c>
      <c r="F306" s="59">
        <v>45349</v>
      </c>
      <c r="G306" s="56">
        <f aca="true" t="shared" si="33" ref="G306:G315">H306+I306+J306+K306+L306+M306+N306+O306+P306</f>
        <v>160457.07</v>
      </c>
      <c r="H306" s="24">
        <v>0</v>
      </c>
      <c r="I306" s="24">
        <v>-126676.64</v>
      </c>
      <c r="J306" s="23">
        <v>0</v>
      </c>
      <c r="K306" s="23">
        <v>0</v>
      </c>
      <c r="L306" s="23">
        <v>0</v>
      </c>
      <c r="M306" s="23">
        <v>126676.64</v>
      </c>
      <c r="N306" s="23">
        <v>160457.07</v>
      </c>
      <c r="O306" s="23">
        <v>0</v>
      </c>
      <c r="P306" s="23">
        <v>0</v>
      </c>
    </row>
    <row r="307" spans="1:16" ht="12.75">
      <c r="A307" s="21">
        <v>48</v>
      </c>
      <c r="B307" s="22" t="s">
        <v>47</v>
      </c>
      <c r="C307" s="33" t="s">
        <v>463</v>
      </c>
      <c r="D307" s="47">
        <v>159951</v>
      </c>
      <c r="E307" s="47" t="s">
        <v>80</v>
      </c>
      <c r="F307" s="59">
        <v>45349</v>
      </c>
      <c r="G307" s="56">
        <f t="shared" si="33"/>
        <v>898500.16</v>
      </c>
      <c r="H307" s="24">
        <v>0</v>
      </c>
      <c r="I307" s="24">
        <v>0</v>
      </c>
      <c r="J307" s="23">
        <v>0</v>
      </c>
      <c r="K307" s="23">
        <v>0</v>
      </c>
      <c r="L307" s="23">
        <v>763725.14</v>
      </c>
      <c r="M307" s="23">
        <v>134775.02</v>
      </c>
      <c r="N307" s="23">
        <v>0</v>
      </c>
      <c r="O307" s="23">
        <v>0</v>
      </c>
      <c r="P307" s="23">
        <v>0</v>
      </c>
    </row>
    <row r="308" spans="1:16" ht="12.75">
      <c r="A308" s="21">
        <v>49</v>
      </c>
      <c r="B308" s="22" t="s">
        <v>47</v>
      </c>
      <c r="C308" s="33" t="s">
        <v>464</v>
      </c>
      <c r="D308" s="47">
        <v>159796</v>
      </c>
      <c r="E308" s="47" t="s">
        <v>80</v>
      </c>
      <c r="F308" s="59">
        <v>45349</v>
      </c>
      <c r="G308" s="56">
        <f t="shared" si="33"/>
        <v>312761.67</v>
      </c>
      <c r="H308" s="24">
        <v>0</v>
      </c>
      <c r="I308" s="24">
        <v>0</v>
      </c>
      <c r="J308" s="23">
        <v>0</v>
      </c>
      <c r="K308" s="23">
        <v>0</v>
      </c>
      <c r="L308" s="23">
        <v>265847.42</v>
      </c>
      <c r="M308" s="23">
        <v>46914.25</v>
      </c>
      <c r="N308" s="23">
        <v>0</v>
      </c>
      <c r="O308" s="23">
        <v>0</v>
      </c>
      <c r="P308" s="23">
        <v>0</v>
      </c>
    </row>
    <row r="309" spans="1:16" ht="12.75">
      <c r="A309" s="21">
        <v>50</v>
      </c>
      <c r="B309" s="22" t="s">
        <v>47</v>
      </c>
      <c r="C309" s="33" t="s">
        <v>101</v>
      </c>
      <c r="D309" s="47">
        <v>158348</v>
      </c>
      <c r="E309" s="47"/>
      <c r="F309" s="59">
        <v>45350</v>
      </c>
      <c r="G309" s="56">
        <f t="shared" si="33"/>
        <v>-76842.01</v>
      </c>
      <c r="H309" s="24">
        <v>0</v>
      </c>
      <c r="I309" s="24">
        <v>0</v>
      </c>
      <c r="J309" s="23">
        <v>0</v>
      </c>
      <c r="K309" s="23">
        <v>0</v>
      </c>
      <c r="L309" s="23">
        <v>-76842.01</v>
      </c>
      <c r="M309" s="23">
        <v>0</v>
      </c>
      <c r="N309" s="23">
        <v>0</v>
      </c>
      <c r="O309" s="23">
        <v>0</v>
      </c>
      <c r="P309" s="23">
        <v>0</v>
      </c>
    </row>
    <row r="310" spans="1:16" ht="12.75">
      <c r="A310" s="21">
        <v>51</v>
      </c>
      <c r="B310" s="22" t="s">
        <v>47</v>
      </c>
      <c r="C310" s="33" t="s">
        <v>468</v>
      </c>
      <c r="D310" s="47">
        <v>160578</v>
      </c>
      <c r="E310" s="47" t="s">
        <v>80</v>
      </c>
      <c r="F310" s="59">
        <v>45351</v>
      </c>
      <c r="G310" s="56">
        <f t="shared" si="33"/>
        <v>202458.98</v>
      </c>
      <c r="H310" s="24">
        <v>0</v>
      </c>
      <c r="I310" s="24">
        <v>0</v>
      </c>
      <c r="J310" s="23">
        <v>0</v>
      </c>
      <c r="K310" s="23">
        <v>0</v>
      </c>
      <c r="L310" s="23">
        <v>172090.13</v>
      </c>
      <c r="M310" s="23">
        <v>30368.85</v>
      </c>
      <c r="N310" s="23">
        <v>0</v>
      </c>
      <c r="O310" s="23">
        <v>0</v>
      </c>
      <c r="P310" s="23">
        <v>0</v>
      </c>
    </row>
    <row r="311" spans="1:16" ht="12.75">
      <c r="A311" s="21">
        <v>52</v>
      </c>
      <c r="B311" s="22" t="s">
        <v>47</v>
      </c>
      <c r="C311" s="33" t="s">
        <v>471</v>
      </c>
      <c r="D311" s="47">
        <v>160668</v>
      </c>
      <c r="E311" s="47" t="s">
        <v>80</v>
      </c>
      <c r="F311" s="59">
        <v>45351</v>
      </c>
      <c r="G311" s="56">
        <f t="shared" si="33"/>
        <v>924483</v>
      </c>
      <c r="H311" s="24">
        <v>0</v>
      </c>
      <c r="I311" s="24">
        <v>0</v>
      </c>
      <c r="J311" s="23">
        <v>0</v>
      </c>
      <c r="K311" s="23">
        <v>0</v>
      </c>
      <c r="L311" s="23">
        <v>785810.55</v>
      </c>
      <c r="M311" s="23">
        <v>138672.45</v>
      </c>
      <c r="N311" s="23">
        <v>0</v>
      </c>
      <c r="O311" s="23">
        <v>0</v>
      </c>
      <c r="P311" s="23">
        <v>0</v>
      </c>
    </row>
    <row r="312" spans="1:16" ht="12.75">
      <c r="A312" s="21">
        <v>53</v>
      </c>
      <c r="B312" s="22" t="s">
        <v>47</v>
      </c>
      <c r="C312" s="33" t="s">
        <v>473</v>
      </c>
      <c r="D312" s="47">
        <v>159917</v>
      </c>
      <c r="E312" s="47" t="s">
        <v>80</v>
      </c>
      <c r="F312" s="59">
        <v>45351</v>
      </c>
      <c r="G312" s="56">
        <f t="shared" si="33"/>
        <v>369000</v>
      </c>
      <c r="H312" s="24">
        <v>0</v>
      </c>
      <c r="I312" s="24">
        <v>0</v>
      </c>
      <c r="J312" s="23">
        <v>0</v>
      </c>
      <c r="K312" s="23">
        <v>0</v>
      </c>
      <c r="L312" s="23">
        <v>313650</v>
      </c>
      <c r="M312" s="23">
        <v>55350</v>
      </c>
      <c r="N312" s="23">
        <v>0</v>
      </c>
      <c r="O312" s="23">
        <v>0</v>
      </c>
      <c r="P312" s="23">
        <v>0</v>
      </c>
    </row>
    <row r="313" spans="1:16" ht="12.75">
      <c r="A313" s="21">
        <v>54</v>
      </c>
      <c r="B313" s="22" t="s">
        <v>47</v>
      </c>
      <c r="C313" s="33" t="s">
        <v>475</v>
      </c>
      <c r="D313" s="47">
        <v>159908</v>
      </c>
      <c r="E313" s="47" t="s">
        <v>80</v>
      </c>
      <c r="F313" s="59">
        <v>45351</v>
      </c>
      <c r="G313" s="56">
        <f t="shared" si="33"/>
        <v>283250</v>
      </c>
      <c r="H313" s="24">
        <v>0</v>
      </c>
      <c r="I313" s="24">
        <v>0</v>
      </c>
      <c r="J313" s="23">
        <v>0</v>
      </c>
      <c r="K313" s="23">
        <v>0</v>
      </c>
      <c r="L313" s="23">
        <v>240762.5</v>
      </c>
      <c r="M313" s="23">
        <v>42487.5</v>
      </c>
      <c r="N313" s="23">
        <v>0</v>
      </c>
      <c r="O313" s="23">
        <v>0</v>
      </c>
      <c r="P313" s="23">
        <v>0</v>
      </c>
    </row>
    <row r="314" spans="1:16" ht="12.75">
      <c r="A314" s="21">
        <v>55</v>
      </c>
      <c r="B314" s="22" t="s">
        <v>47</v>
      </c>
      <c r="C314" s="33" t="s">
        <v>295</v>
      </c>
      <c r="D314" s="47">
        <v>161150</v>
      </c>
      <c r="E314" s="47" t="s">
        <v>89</v>
      </c>
      <c r="F314" s="59">
        <v>45351</v>
      </c>
      <c r="G314" s="56">
        <f t="shared" si="33"/>
        <v>427043.68</v>
      </c>
      <c r="H314" s="24">
        <v>0</v>
      </c>
      <c r="I314" s="24">
        <v>0</v>
      </c>
      <c r="J314" s="23">
        <v>0</v>
      </c>
      <c r="K314" s="23">
        <v>0</v>
      </c>
      <c r="L314" s="23">
        <v>362987.13</v>
      </c>
      <c r="M314" s="23">
        <v>64056.55</v>
      </c>
      <c r="N314" s="23">
        <v>0</v>
      </c>
      <c r="O314" s="23">
        <v>0</v>
      </c>
      <c r="P314" s="23">
        <v>0</v>
      </c>
    </row>
    <row r="315" spans="1:16" ht="12.75">
      <c r="A315" s="21">
        <v>56</v>
      </c>
      <c r="B315" s="22" t="s">
        <v>47</v>
      </c>
      <c r="C315" s="33" t="s">
        <v>478</v>
      </c>
      <c r="D315" s="47">
        <v>160611</v>
      </c>
      <c r="E315" s="47" t="s">
        <v>80</v>
      </c>
      <c r="F315" s="59">
        <v>45351</v>
      </c>
      <c r="G315" s="56">
        <f t="shared" si="33"/>
        <v>273972</v>
      </c>
      <c r="H315" s="24">
        <v>0</v>
      </c>
      <c r="I315" s="24">
        <v>0</v>
      </c>
      <c r="J315" s="23">
        <v>0</v>
      </c>
      <c r="K315" s="23">
        <v>0</v>
      </c>
      <c r="L315" s="23">
        <v>232876.2</v>
      </c>
      <c r="M315" s="23">
        <v>41095.8</v>
      </c>
      <c r="N315" s="23">
        <v>0</v>
      </c>
      <c r="O315" s="23">
        <v>0</v>
      </c>
      <c r="P315" s="23">
        <v>0</v>
      </c>
    </row>
    <row r="316" spans="1:20" s="68" customFormat="1" ht="12.75">
      <c r="A316" s="93"/>
      <c r="B316" s="92"/>
      <c r="C316" s="94" t="s">
        <v>467</v>
      </c>
      <c r="D316" s="46"/>
      <c r="E316" s="46"/>
      <c r="F316" s="95"/>
      <c r="G316" s="66">
        <f>SUM(G260:G315)</f>
        <v>53434839.02000001</v>
      </c>
      <c r="H316" s="66">
        <f aca="true" t="shared" si="34" ref="H316:P316">SUM(H260:H315)</f>
        <v>0</v>
      </c>
      <c r="I316" s="66">
        <f t="shared" si="34"/>
        <v>-126676.64</v>
      </c>
      <c r="J316" s="66">
        <f t="shared" si="34"/>
        <v>0</v>
      </c>
      <c r="K316" s="66">
        <f t="shared" si="34"/>
        <v>0</v>
      </c>
      <c r="L316" s="66">
        <f t="shared" si="34"/>
        <v>41612236.610000014</v>
      </c>
      <c r="M316" s="66">
        <f t="shared" si="34"/>
        <v>7841572.700000001</v>
      </c>
      <c r="N316" s="66">
        <f t="shared" si="34"/>
        <v>4107706.35</v>
      </c>
      <c r="O316" s="66">
        <f t="shared" si="34"/>
        <v>0</v>
      </c>
      <c r="P316" s="66">
        <f t="shared" si="34"/>
        <v>0</v>
      </c>
      <c r="Q316" s="67"/>
      <c r="T316" s="67"/>
    </row>
    <row r="317" spans="1:16" ht="12.75">
      <c r="A317" s="115" t="s">
        <v>5</v>
      </c>
      <c r="B317" s="116"/>
      <c r="C317" s="117"/>
      <c r="D317" s="46"/>
      <c r="E317" s="22"/>
      <c r="F317" s="22" t="s">
        <v>16</v>
      </c>
      <c r="G317" s="28">
        <f>G38+G57+G116+G160+G164+G175+G179+G196+G207+G259+G316</f>
        <v>526310492.0400001</v>
      </c>
      <c r="H317" s="28">
        <f aca="true" t="shared" si="35" ref="H317:P317">H38+H57+H116+H160+H164+H175+H179+H196+H207+H259+H316</f>
        <v>-8339282.050000001</v>
      </c>
      <c r="I317" s="28">
        <f t="shared" si="35"/>
        <v>-2287838.5400000005</v>
      </c>
      <c r="J317" s="28">
        <f t="shared" si="35"/>
        <v>0</v>
      </c>
      <c r="K317" s="28">
        <f t="shared" si="35"/>
        <v>114195173.12000002</v>
      </c>
      <c r="L317" s="28">
        <f t="shared" si="35"/>
        <v>327771814.9600001</v>
      </c>
      <c r="M317" s="28">
        <f t="shared" si="35"/>
        <v>52384993.49000002</v>
      </c>
      <c r="N317" s="28">
        <f t="shared" si="35"/>
        <v>45114282.05000001</v>
      </c>
      <c r="O317" s="28">
        <f t="shared" si="35"/>
        <v>-5705954.7</v>
      </c>
      <c r="P317" s="28">
        <f t="shared" si="35"/>
        <v>3177303.71</v>
      </c>
    </row>
    <row r="318" ht="12.75">
      <c r="E318" s="49"/>
    </row>
    <row r="319" spans="5:16" ht="12.75">
      <c r="E319" s="49"/>
      <c r="J319" s="32"/>
      <c r="K319" s="32"/>
      <c r="L319" s="32"/>
      <c r="M319" s="32"/>
      <c r="N319" s="32"/>
      <c r="O319" s="32"/>
      <c r="P319" s="32"/>
    </row>
    <row r="320" spans="1:18" s="2" customFormat="1" ht="15" customHeight="1">
      <c r="A320" s="70"/>
      <c r="C320" s="17"/>
      <c r="D320" s="71"/>
      <c r="E320" s="49"/>
      <c r="F320" s="63"/>
      <c r="G320" s="118"/>
      <c r="H320" s="118"/>
      <c r="I320" s="118"/>
      <c r="J320" s="118"/>
      <c r="K320" s="118"/>
      <c r="L320" s="17"/>
      <c r="M320" s="17"/>
      <c r="N320" s="17"/>
      <c r="O320" s="17"/>
      <c r="P320" s="17"/>
      <c r="Q320" s="17"/>
      <c r="R320" s="17"/>
    </row>
    <row r="321" spans="3:10" s="2" customFormat="1" ht="15" customHeight="1">
      <c r="C321" s="17"/>
      <c r="D321" s="71"/>
      <c r="E321" s="49"/>
      <c r="F321" s="17"/>
      <c r="G321" s="17"/>
      <c r="H321" s="17"/>
      <c r="I321" s="17"/>
      <c r="J321" s="17"/>
    </row>
    <row r="322" spans="4:9" s="70" customFormat="1" ht="15" customHeight="1">
      <c r="D322" s="4"/>
      <c r="E322" s="49"/>
      <c r="G322" s="72"/>
      <c r="H322" s="72"/>
      <c r="I322" s="72"/>
    </row>
    <row r="323" ht="12.75">
      <c r="E323" s="50"/>
    </row>
    <row r="324" ht="12.75">
      <c r="E324" s="49"/>
    </row>
    <row r="325" ht="12.75">
      <c r="E325" s="49"/>
    </row>
    <row r="326" ht="12.75">
      <c r="E326" s="49"/>
    </row>
    <row r="327" ht="12.75">
      <c r="E327" s="49"/>
    </row>
    <row r="328" ht="12.75">
      <c r="E328" s="49"/>
    </row>
    <row r="329" ht="12.75">
      <c r="E329" s="49"/>
    </row>
    <row r="330" ht="12.75">
      <c r="E330" s="49"/>
    </row>
    <row r="331" ht="12.75">
      <c r="E331" s="50"/>
    </row>
    <row r="332" ht="12.75">
      <c r="E332" s="49"/>
    </row>
    <row r="333" ht="12.75">
      <c r="E333" s="49"/>
    </row>
    <row r="334" ht="12.75">
      <c r="E334" s="49"/>
    </row>
    <row r="335" ht="12.75">
      <c r="E335" s="49"/>
    </row>
    <row r="336" ht="12.75">
      <c r="E336" s="49"/>
    </row>
    <row r="337" ht="12.75">
      <c r="E337" s="49"/>
    </row>
    <row r="338" ht="12.75">
      <c r="E338" s="49"/>
    </row>
    <row r="339" ht="12.75">
      <c r="E339" s="49"/>
    </row>
    <row r="340" ht="12.75">
      <c r="E340" s="50"/>
    </row>
    <row r="341" ht="12.75">
      <c r="E341" s="49"/>
    </row>
    <row r="342" ht="12.75">
      <c r="E342" s="49"/>
    </row>
    <row r="343" ht="12.75">
      <c r="E343" s="49"/>
    </row>
    <row r="344" ht="12.75">
      <c r="E344" s="49"/>
    </row>
    <row r="345" ht="12.75">
      <c r="E345" s="49"/>
    </row>
    <row r="346" ht="12.75">
      <c r="E346" s="49"/>
    </row>
    <row r="347" ht="12.75">
      <c r="E347" s="49"/>
    </row>
    <row r="348" ht="12.75">
      <c r="E348" s="49"/>
    </row>
    <row r="349" ht="12.75">
      <c r="E349" s="50"/>
    </row>
    <row r="350" ht="12.75">
      <c r="E350" s="50"/>
    </row>
    <row r="351" ht="12.75">
      <c r="E351" s="51"/>
    </row>
    <row r="352" ht="12.75">
      <c r="E352" s="51"/>
    </row>
    <row r="353" ht="12.75">
      <c r="E353" s="73"/>
    </row>
    <row r="354" ht="12.75">
      <c r="E354" s="73"/>
    </row>
    <row r="355" ht="12.75">
      <c r="E355" s="4"/>
    </row>
  </sheetData>
  <sheetProtection/>
  <autoFilter ref="A13:U317"/>
  <mergeCells count="29">
    <mergeCell ref="A179:C179"/>
    <mergeCell ref="A196:C196"/>
    <mergeCell ref="A207:C207"/>
    <mergeCell ref="A259:C259"/>
    <mergeCell ref="G320:K320"/>
    <mergeCell ref="A317:C317"/>
    <mergeCell ref="A38:C38"/>
    <mergeCell ref="A57:C57"/>
    <mergeCell ref="A116:C116"/>
    <mergeCell ref="A160:C160"/>
    <mergeCell ref="A164:C164"/>
    <mergeCell ref="A175:C175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5"/>
  <sheetViews>
    <sheetView tabSelected="1" zoomScalePageLayoutView="0" workbookViewId="0" topLeftCell="C7">
      <pane ySplit="6" topLeftCell="A31" activePane="bottomLeft" state="frozen"/>
      <selection pane="topLeft" activeCell="A7" sqref="A7"/>
      <selection pane="bottomLeft" activeCell="Q48" sqref="Q48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54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25.5">
      <c r="A46" s="21">
        <v>1</v>
      </c>
      <c r="B46" s="22" t="s">
        <v>27</v>
      </c>
      <c r="C46" s="29" t="s">
        <v>366</v>
      </c>
      <c r="D46" s="47">
        <v>108495</v>
      </c>
      <c r="E46" s="47"/>
      <c r="F46" s="59">
        <v>45352</v>
      </c>
      <c r="G46" s="56">
        <f aca="true" t="shared" si="4" ref="G46:G91">H46+I46+J46+K46+L46+M46+N46+O46+P46</f>
        <v>-1651491.85</v>
      </c>
      <c r="H46" s="24">
        <v>0</v>
      </c>
      <c r="I46" s="24">
        <v>0</v>
      </c>
      <c r="J46" s="23">
        <v>0</v>
      </c>
      <c r="K46" s="23">
        <v>0</v>
      </c>
      <c r="L46" s="23">
        <v>-1651491.85</v>
      </c>
      <c r="M46" s="23">
        <v>0</v>
      </c>
      <c r="N46" s="23">
        <v>0</v>
      </c>
      <c r="O46" s="23">
        <v>0</v>
      </c>
      <c r="P46" s="24">
        <v>0</v>
      </c>
    </row>
    <row r="47" spans="1:16" ht="25.5">
      <c r="A47" s="21">
        <v>2</v>
      </c>
      <c r="B47" s="22" t="s">
        <v>27</v>
      </c>
      <c r="C47" s="29" t="s">
        <v>366</v>
      </c>
      <c r="D47" s="47">
        <v>108495</v>
      </c>
      <c r="E47" s="47"/>
      <c r="F47" s="59">
        <v>45352</v>
      </c>
      <c r="G47" s="56">
        <f t="shared" si="4"/>
        <v>-621738.11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-252581.11</v>
      </c>
      <c r="N47" s="23">
        <v>-369157</v>
      </c>
      <c r="O47" s="24">
        <v>0</v>
      </c>
      <c r="P47" s="24">
        <v>0</v>
      </c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-2273229.96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-1651491.85</v>
      </c>
      <c r="M94" s="25">
        <f t="shared" si="5"/>
        <v>-252581.11</v>
      </c>
      <c r="N94" s="25">
        <f t="shared" si="5"/>
        <v>-369157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-2273229.96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-1651491.85</v>
      </c>
      <c r="M347" s="28">
        <f t="shared" si="19"/>
        <v>-252581.11</v>
      </c>
      <c r="N347" s="28">
        <f t="shared" si="19"/>
        <v>-369157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55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56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A347:C347"/>
    <mergeCell ref="G350:K350"/>
    <mergeCell ref="A346:C346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57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5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4.28125" style="9" customWidth="1"/>
    <col min="2" max="2" width="15.00390625" style="18" customWidth="1"/>
    <col min="3" max="3" width="64.421875" style="18" customWidth="1"/>
    <col min="4" max="4" width="9.00390625" style="18" customWidth="1"/>
    <col min="5" max="5" width="12.421875" style="18" customWidth="1"/>
    <col min="6" max="6" width="11.28125" style="18" customWidth="1"/>
    <col min="7" max="7" width="16.421875" style="32" bestFit="1" customWidth="1"/>
    <col min="8" max="9" width="14.7109375" style="32" customWidth="1"/>
    <col min="10" max="10" width="12.421875" style="18" customWidth="1"/>
    <col min="11" max="11" width="16.57421875" style="18" customWidth="1"/>
    <col min="12" max="12" width="15.421875" style="18" customWidth="1"/>
    <col min="13" max="13" width="13.28125" style="19" customWidth="1"/>
    <col min="14" max="14" width="13.7109375" style="19" bestFit="1" customWidth="1"/>
    <col min="15" max="15" width="14.140625" style="9" customWidth="1"/>
    <col min="16" max="16" width="15.00390625" style="9" customWidth="1"/>
    <col min="17" max="17" width="12.57421875" style="26" customWidth="1"/>
    <col min="18" max="18" width="6.421875" style="27" customWidth="1"/>
    <col min="19" max="19" width="10.140625" style="27" bestFit="1" customWidth="1"/>
    <col min="20" max="20" width="12.7109375" style="26" bestFit="1" customWidth="1"/>
    <col min="21" max="21" width="11.7109375" style="27" bestFit="1" customWidth="1"/>
    <col min="22" max="16384" width="9.140625" style="27" customWidth="1"/>
  </cols>
  <sheetData>
    <row r="1" spans="1:14" ht="12.75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N1" s="19" t="s">
        <v>37</v>
      </c>
    </row>
    <row r="2" spans="1:14" ht="12.75">
      <c r="A2" s="109" t="s">
        <v>24</v>
      </c>
      <c r="B2" s="109"/>
      <c r="C2" s="109"/>
      <c r="D2" s="109"/>
      <c r="E2" s="109"/>
      <c r="F2" s="109"/>
      <c r="M2" s="18"/>
      <c r="N2" s="9"/>
    </row>
    <row r="3" spans="1:14" ht="12.75">
      <c r="A3" s="53"/>
      <c r="B3" s="53"/>
      <c r="C3" s="53"/>
      <c r="D3" s="53"/>
      <c r="E3" s="53"/>
      <c r="F3" s="53"/>
      <c r="M3" s="18"/>
      <c r="N3" s="9"/>
    </row>
    <row r="4" spans="13:14" ht="12.75">
      <c r="M4" s="18"/>
      <c r="N4" s="9"/>
    </row>
    <row r="5" spans="1:20" ht="12.7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69"/>
      <c r="Q5" s="69"/>
      <c r="R5" s="69"/>
      <c r="S5" s="69"/>
      <c r="T5" s="69"/>
    </row>
    <row r="6" spans="1:20" ht="12.75">
      <c r="A6" s="110" t="s">
        <v>58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69"/>
      <c r="Q6" s="69"/>
      <c r="R6" s="69"/>
      <c r="S6" s="69"/>
      <c r="T6" s="69"/>
    </row>
    <row r="7" spans="1:20" ht="12.75">
      <c r="A7" s="18"/>
      <c r="G7" s="18"/>
      <c r="H7" s="18"/>
      <c r="I7" s="18"/>
      <c r="M7" s="18"/>
      <c r="N7" s="18"/>
      <c r="O7" s="18"/>
      <c r="P7" s="18"/>
      <c r="Q7" s="69"/>
      <c r="R7" s="69"/>
      <c r="S7" s="69"/>
      <c r="T7" s="69"/>
    </row>
    <row r="8" spans="1:20" ht="12.75">
      <c r="A8" s="18"/>
      <c r="G8" s="18"/>
      <c r="H8" s="18"/>
      <c r="I8" s="18"/>
      <c r="M8" s="18"/>
      <c r="N8" s="18"/>
      <c r="O8" s="18"/>
      <c r="P8" s="18"/>
      <c r="Q8" s="69"/>
      <c r="R8" s="69"/>
      <c r="S8" s="69"/>
      <c r="T8" s="69"/>
    </row>
    <row r="9" spans="14:16" ht="25.5" customHeight="1">
      <c r="N9" s="20"/>
      <c r="P9" s="20" t="s">
        <v>13</v>
      </c>
    </row>
    <row r="10" spans="1:20" s="62" customFormat="1" ht="12.75">
      <c r="A10" s="104" t="s">
        <v>1</v>
      </c>
      <c r="B10" s="96" t="s">
        <v>32</v>
      </c>
      <c r="C10" s="96" t="s">
        <v>0</v>
      </c>
      <c r="D10" s="104" t="s">
        <v>21</v>
      </c>
      <c r="E10" s="104" t="s">
        <v>31</v>
      </c>
      <c r="F10" s="119" t="s">
        <v>3</v>
      </c>
      <c r="G10" s="96" t="s">
        <v>14</v>
      </c>
      <c r="H10" s="96"/>
      <c r="I10" s="96"/>
      <c r="J10" s="96"/>
      <c r="K10" s="96"/>
      <c r="L10" s="96"/>
      <c r="M10" s="96"/>
      <c r="N10" s="96"/>
      <c r="O10" s="96"/>
      <c r="P10" s="96"/>
      <c r="Q10" s="63"/>
      <c r="T10" s="63"/>
    </row>
    <row r="11" spans="1:20" s="62" customFormat="1" ht="14.25" customHeight="1">
      <c r="A11" s="111"/>
      <c r="B11" s="96"/>
      <c r="C11" s="96"/>
      <c r="D11" s="111"/>
      <c r="E11" s="111"/>
      <c r="F11" s="119"/>
      <c r="G11" s="120" t="s">
        <v>20</v>
      </c>
      <c r="H11" s="112" t="s">
        <v>7</v>
      </c>
      <c r="I11" s="113"/>
      <c r="J11" s="114"/>
      <c r="K11" s="96" t="s">
        <v>8</v>
      </c>
      <c r="L11" s="96"/>
      <c r="M11" s="96"/>
      <c r="N11" s="96" t="s">
        <v>12</v>
      </c>
      <c r="O11" s="96" t="s">
        <v>35</v>
      </c>
      <c r="P11" s="96" t="s">
        <v>36</v>
      </c>
      <c r="Q11" s="63"/>
      <c r="T11" s="63"/>
    </row>
    <row r="12" spans="1:20" s="62" customFormat="1" ht="39" customHeight="1">
      <c r="A12" s="105"/>
      <c r="B12" s="96"/>
      <c r="C12" s="96"/>
      <c r="D12" s="105"/>
      <c r="E12" s="105"/>
      <c r="F12" s="119"/>
      <c r="G12" s="121"/>
      <c r="H12" s="8" t="s">
        <v>9</v>
      </c>
      <c r="I12" s="8" t="s">
        <v>10</v>
      </c>
      <c r="J12" s="36" t="s">
        <v>11</v>
      </c>
      <c r="K12" s="8" t="s">
        <v>9</v>
      </c>
      <c r="L12" s="8" t="s">
        <v>10</v>
      </c>
      <c r="M12" s="36" t="s">
        <v>11</v>
      </c>
      <c r="N12" s="96"/>
      <c r="O12" s="96"/>
      <c r="P12" s="96"/>
      <c r="Q12" s="63"/>
      <c r="T12" s="63"/>
    </row>
    <row r="13" spans="1:20" s="62" customFormat="1" ht="12.75">
      <c r="A13" s="21">
        <v>0</v>
      </c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  <c r="I13" s="22">
        <v>8</v>
      </c>
      <c r="J13" s="22">
        <v>9</v>
      </c>
      <c r="K13" s="22">
        <v>10</v>
      </c>
      <c r="L13" s="22">
        <v>11</v>
      </c>
      <c r="M13" s="22">
        <v>12</v>
      </c>
      <c r="N13" s="22">
        <v>13</v>
      </c>
      <c r="O13" s="22">
        <v>14</v>
      </c>
      <c r="P13" s="22">
        <v>15</v>
      </c>
      <c r="Q13" s="63"/>
      <c r="T13" s="63"/>
    </row>
    <row r="14" spans="1:16" ht="15" customHeight="1">
      <c r="A14" s="21">
        <v>1</v>
      </c>
      <c r="B14" s="54" t="s">
        <v>34</v>
      </c>
      <c r="C14" s="55"/>
      <c r="D14" s="54"/>
      <c r="E14" s="54"/>
      <c r="F14" s="59"/>
      <c r="G14" s="56">
        <f aca="true" t="shared" si="0" ref="G14:G35">H14+I14+J14+K14+L14+M14+N14+O14+P14</f>
        <v>0</v>
      </c>
      <c r="H14" s="56"/>
      <c r="I14" s="56"/>
      <c r="J14" s="57"/>
      <c r="K14" s="57"/>
      <c r="L14" s="23"/>
      <c r="M14" s="56"/>
      <c r="N14" s="24"/>
      <c r="O14" s="24"/>
      <c r="P14" s="24"/>
    </row>
    <row r="15" spans="1:16" ht="15" customHeight="1">
      <c r="A15" s="21">
        <v>2</v>
      </c>
      <c r="B15" s="54" t="s">
        <v>34</v>
      </c>
      <c r="C15" s="55"/>
      <c r="D15" s="54"/>
      <c r="E15" s="54"/>
      <c r="F15" s="59"/>
      <c r="G15" s="56">
        <f t="shared" si="0"/>
        <v>0</v>
      </c>
      <c r="H15" s="56"/>
      <c r="I15" s="56"/>
      <c r="J15" s="57"/>
      <c r="K15" s="57"/>
      <c r="L15" s="23"/>
      <c r="M15" s="56"/>
      <c r="N15" s="24"/>
      <c r="O15" s="24"/>
      <c r="P15" s="24"/>
    </row>
    <row r="16" spans="1:16" ht="12.75">
      <c r="A16" s="21">
        <v>3</v>
      </c>
      <c r="B16" s="54" t="s">
        <v>34</v>
      </c>
      <c r="C16" s="55"/>
      <c r="D16" s="22"/>
      <c r="E16" s="22"/>
      <c r="F16" s="59"/>
      <c r="G16" s="56">
        <f t="shared" si="0"/>
        <v>0</v>
      </c>
      <c r="H16" s="24"/>
      <c r="I16" s="24"/>
      <c r="J16" s="23"/>
      <c r="K16" s="23"/>
      <c r="L16" s="23"/>
      <c r="M16" s="56"/>
      <c r="N16" s="24"/>
      <c r="O16" s="24"/>
      <c r="P16" s="24"/>
    </row>
    <row r="17" spans="1:16" ht="14.25" customHeight="1">
      <c r="A17" s="21">
        <v>4</v>
      </c>
      <c r="B17" s="22" t="s">
        <v>34</v>
      </c>
      <c r="C17" s="55"/>
      <c r="D17" s="22"/>
      <c r="E17" s="22"/>
      <c r="F17" s="59"/>
      <c r="G17" s="56">
        <f t="shared" si="0"/>
        <v>0</v>
      </c>
      <c r="H17" s="24"/>
      <c r="I17" s="24"/>
      <c r="J17" s="23"/>
      <c r="K17" s="23"/>
      <c r="L17" s="23"/>
      <c r="M17" s="56"/>
      <c r="N17" s="24"/>
      <c r="O17" s="24"/>
      <c r="P17" s="24"/>
    </row>
    <row r="18" spans="1:16" ht="12.75">
      <c r="A18" s="21">
        <v>5</v>
      </c>
      <c r="B18" s="22" t="s">
        <v>34</v>
      </c>
      <c r="C18" s="55"/>
      <c r="D18" s="22"/>
      <c r="E18" s="22"/>
      <c r="F18" s="59"/>
      <c r="G18" s="56">
        <f t="shared" si="0"/>
        <v>0</v>
      </c>
      <c r="H18" s="24"/>
      <c r="I18" s="24"/>
      <c r="J18" s="23"/>
      <c r="K18" s="23"/>
      <c r="L18" s="23"/>
      <c r="M18" s="56"/>
      <c r="N18" s="24"/>
      <c r="O18" s="24"/>
      <c r="P18" s="24"/>
    </row>
    <row r="19" spans="1:16" ht="12.75">
      <c r="A19" s="21">
        <v>6</v>
      </c>
      <c r="B19" s="22" t="s">
        <v>34</v>
      </c>
      <c r="C19" s="55"/>
      <c r="D19" s="22"/>
      <c r="E19" s="22"/>
      <c r="F19" s="59"/>
      <c r="G19" s="56">
        <f t="shared" si="0"/>
        <v>0</v>
      </c>
      <c r="H19" s="24"/>
      <c r="I19" s="24"/>
      <c r="J19" s="23"/>
      <c r="K19" s="23"/>
      <c r="L19" s="23"/>
      <c r="M19" s="56"/>
      <c r="N19" s="24"/>
      <c r="O19" s="24"/>
      <c r="P19" s="24"/>
    </row>
    <row r="20" spans="1:16" ht="12.75">
      <c r="A20" s="21">
        <v>7</v>
      </c>
      <c r="B20" s="22" t="s">
        <v>34</v>
      </c>
      <c r="C20" s="55"/>
      <c r="D20" s="22"/>
      <c r="E20" s="22"/>
      <c r="F20" s="59"/>
      <c r="G20" s="56">
        <f t="shared" si="0"/>
        <v>0</v>
      </c>
      <c r="H20" s="24"/>
      <c r="I20" s="24"/>
      <c r="J20" s="23"/>
      <c r="K20" s="23"/>
      <c r="L20" s="23"/>
      <c r="M20" s="56"/>
      <c r="N20" s="24"/>
      <c r="O20" s="24"/>
      <c r="P20" s="24"/>
    </row>
    <row r="21" spans="1:16" ht="12.75">
      <c r="A21" s="21">
        <v>8</v>
      </c>
      <c r="B21" s="22" t="s">
        <v>34</v>
      </c>
      <c r="C21" s="55"/>
      <c r="D21" s="22"/>
      <c r="E21" s="22"/>
      <c r="F21" s="59"/>
      <c r="G21" s="56">
        <f t="shared" si="0"/>
        <v>0</v>
      </c>
      <c r="H21" s="24"/>
      <c r="I21" s="24"/>
      <c r="J21" s="23"/>
      <c r="K21" s="23"/>
      <c r="L21" s="23"/>
      <c r="M21" s="56"/>
      <c r="N21" s="24"/>
      <c r="O21" s="24"/>
      <c r="P21" s="24"/>
    </row>
    <row r="22" spans="1:16" ht="12.75">
      <c r="A22" s="21">
        <v>9</v>
      </c>
      <c r="B22" s="22" t="s">
        <v>34</v>
      </c>
      <c r="C22" s="55"/>
      <c r="D22" s="22"/>
      <c r="E22" s="22"/>
      <c r="F22" s="59"/>
      <c r="G22" s="56">
        <f t="shared" si="0"/>
        <v>0</v>
      </c>
      <c r="H22" s="24"/>
      <c r="I22" s="24"/>
      <c r="J22" s="23"/>
      <c r="K22" s="23"/>
      <c r="L22" s="23"/>
      <c r="M22" s="56"/>
      <c r="N22" s="24"/>
      <c r="O22" s="24"/>
      <c r="P22" s="24"/>
    </row>
    <row r="23" spans="1:16" ht="12.75">
      <c r="A23" s="21">
        <v>10</v>
      </c>
      <c r="B23" s="22" t="s">
        <v>34</v>
      </c>
      <c r="C23" s="55"/>
      <c r="D23" s="22"/>
      <c r="E23" s="22"/>
      <c r="F23" s="58"/>
      <c r="G23" s="56">
        <f t="shared" si="0"/>
        <v>0</v>
      </c>
      <c r="H23" s="24"/>
      <c r="I23" s="24"/>
      <c r="J23" s="23"/>
      <c r="K23" s="23"/>
      <c r="L23" s="23"/>
      <c r="M23" s="56"/>
      <c r="N23" s="24"/>
      <c r="O23" s="24"/>
      <c r="P23" s="24"/>
    </row>
    <row r="24" spans="1:16" ht="12.75">
      <c r="A24" s="21">
        <v>11</v>
      </c>
      <c r="B24" s="22" t="s">
        <v>34</v>
      </c>
      <c r="C24" s="55"/>
      <c r="D24" s="22"/>
      <c r="E24" s="22"/>
      <c r="F24" s="58"/>
      <c r="G24" s="56">
        <f t="shared" si="0"/>
        <v>0</v>
      </c>
      <c r="H24" s="24"/>
      <c r="I24" s="24"/>
      <c r="J24" s="23"/>
      <c r="K24" s="23"/>
      <c r="L24" s="23"/>
      <c r="M24" s="56"/>
      <c r="N24" s="24"/>
      <c r="O24" s="24"/>
      <c r="P24" s="24"/>
    </row>
    <row r="25" spans="1:16" ht="12.75">
      <c r="A25" s="21">
        <v>12</v>
      </c>
      <c r="B25" s="22" t="s">
        <v>34</v>
      </c>
      <c r="C25" s="55"/>
      <c r="D25" s="22"/>
      <c r="E25" s="22"/>
      <c r="F25" s="58"/>
      <c r="G25" s="56">
        <f t="shared" si="0"/>
        <v>0</v>
      </c>
      <c r="H25" s="24"/>
      <c r="I25" s="24"/>
      <c r="J25" s="23"/>
      <c r="K25" s="23"/>
      <c r="L25" s="23"/>
      <c r="M25" s="56"/>
      <c r="N25" s="24"/>
      <c r="O25" s="24"/>
      <c r="P25" s="24"/>
    </row>
    <row r="26" spans="1:16" ht="12.75">
      <c r="A26" s="21">
        <v>13</v>
      </c>
      <c r="B26" s="22" t="s">
        <v>34</v>
      </c>
      <c r="C26" s="55"/>
      <c r="D26" s="22"/>
      <c r="E26" s="22"/>
      <c r="F26" s="58"/>
      <c r="G26" s="56">
        <f t="shared" si="0"/>
        <v>0</v>
      </c>
      <c r="H26" s="24"/>
      <c r="I26" s="24"/>
      <c r="J26" s="23"/>
      <c r="K26" s="23"/>
      <c r="L26" s="23"/>
      <c r="M26" s="56"/>
      <c r="N26" s="24"/>
      <c r="O26" s="24"/>
      <c r="P26" s="24"/>
    </row>
    <row r="27" spans="1:16" ht="12.75">
      <c r="A27" s="21">
        <v>14</v>
      </c>
      <c r="B27" s="22" t="s">
        <v>34</v>
      </c>
      <c r="C27" s="55"/>
      <c r="D27" s="22"/>
      <c r="E27" s="22"/>
      <c r="F27" s="58"/>
      <c r="G27" s="56">
        <f t="shared" si="0"/>
        <v>0</v>
      </c>
      <c r="H27" s="24"/>
      <c r="I27" s="24"/>
      <c r="J27" s="23"/>
      <c r="K27" s="23"/>
      <c r="L27" s="23"/>
      <c r="M27" s="56"/>
      <c r="N27" s="24"/>
      <c r="O27" s="24"/>
      <c r="P27" s="24"/>
    </row>
    <row r="28" spans="1:16" ht="12.75">
      <c r="A28" s="21">
        <v>15</v>
      </c>
      <c r="B28" s="22" t="s">
        <v>34</v>
      </c>
      <c r="C28" s="55"/>
      <c r="D28" s="22"/>
      <c r="E28" s="22"/>
      <c r="F28" s="58"/>
      <c r="G28" s="56">
        <f t="shared" si="0"/>
        <v>0</v>
      </c>
      <c r="H28" s="24"/>
      <c r="I28" s="24"/>
      <c r="J28" s="23"/>
      <c r="K28" s="23"/>
      <c r="L28" s="23"/>
      <c r="M28" s="56"/>
      <c r="N28" s="24"/>
      <c r="O28" s="24"/>
      <c r="P28" s="24"/>
    </row>
    <row r="29" spans="1:16" ht="12.75">
      <c r="A29" s="21">
        <v>16</v>
      </c>
      <c r="B29" s="22" t="s">
        <v>34</v>
      </c>
      <c r="C29" s="55"/>
      <c r="D29" s="22"/>
      <c r="E29" s="22"/>
      <c r="F29" s="58"/>
      <c r="G29" s="56">
        <f t="shared" si="0"/>
        <v>0</v>
      </c>
      <c r="H29" s="24"/>
      <c r="I29" s="24"/>
      <c r="J29" s="23"/>
      <c r="K29" s="23"/>
      <c r="L29" s="23"/>
      <c r="M29" s="56"/>
      <c r="N29" s="24"/>
      <c r="O29" s="24"/>
      <c r="P29" s="24"/>
    </row>
    <row r="30" spans="1:16" ht="12.75">
      <c r="A30" s="21">
        <v>17</v>
      </c>
      <c r="B30" s="22" t="s">
        <v>34</v>
      </c>
      <c r="C30" s="55"/>
      <c r="D30" s="22"/>
      <c r="E30" s="22"/>
      <c r="F30" s="58"/>
      <c r="G30" s="56">
        <f t="shared" si="0"/>
        <v>0</v>
      </c>
      <c r="H30" s="24"/>
      <c r="I30" s="24"/>
      <c r="J30" s="23"/>
      <c r="K30" s="23"/>
      <c r="L30" s="23"/>
      <c r="M30" s="56"/>
      <c r="N30" s="24"/>
      <c r="O30" s="24"/>
      <c r="P30" s="24"/>
    </row>
    <row r="31" spans="1:16" ht="12.75">
      <c r="A31" s="21">
        <v>18</v>
      </c>
      <c r="B31" s="22" t="s">
        <v>34</v>
      </c>
      <c r="C31" s="55"/>
      <c r="D31" s="22"/>
      <c r="E31" s="22"/>
      <c r="F31" s="58"/>
      <c r="G31" s="56">
        <f t="shared" si="0"/>
        <v>0</v>
      </c>
      <c r="H31" s="24"/>
      <c r="I31" s="24"/>
      <c r="J31" s="23"/>
      <c r="K31" s="23"/>
      <c r="L31" s="23"/>
      <c r="M31" s="56"/>
      <c r="N31" s="24"/>
      <c r="O31" s="24"/>
      <c r="P31" s="24"/>
    </row>
    <row r="32" spans="1:16" ht="12.75">
      <c r="A32" s="21">
        <v>19</v>
      </c>
      <c r="B32" s="22" t="s">
        <v>34</v>
      </c>
      <c r="C32" s="55"/>
      <c r="D32" s="22"/>
      <c r="E32" s="22"/>
      <c r="F32" s="58"/>
      <c r="G32" s="56">
        <f t="shared" si="0"/>
        <v>0</v>
      </c>
      <c r="H32" s="24"/>
      <c r="I32" s="24"/>
      <c r="J32" s="23"/>
      <c r="K32" s="23"/>
      <c r="L32" s="23"/>
      <c r="M32" s="56"/>
      <c r="N32" s="24"/>
      <c r="O32" s="24"/>
      <c r="P32" s="24"/>
    </row>
    <row r="33" spans="1:16" ht="12.75">
      <c r="A33" s="21">
        <v>18</v>
      </c>
      <c r="B33" s="22" t="s">
        <v>33</v>
      </c>
      <c r="C33" s="55"/>
      <c r="D33" s="22"/>
      <c r="E33" s="22"/>
      <c r="F33" s="58"/>
      <c r="G33" s="56">
        <f t="shared" si="0"/>
        <v>0</v>
      </c>
      <c r="H33" s="24"/>
      <c r="I33" s="24"/>
      <c r="J33" s="23"/>
      <c r="K33" s="23"/>
      <c r="L33" s="23"/>
      <c r="M33" s="23"/>
      <c r="N33" s="23"/>
      <c r="O33" s="24"/>
      <c r="P33" s="24"/>
    </row>
    <row r="34" spans="1:16" ht="12.75">
      <c r="A34" s="21">
        <v>20</v>
      </c>
      <c r="B34" s="22" t="s">
        <v>34</v>
      </c>
      <c r="C34" s="55"/>
      <c r="D34" s="22"/>
      <c r="E34" s="22"/>
      <c r="F34" s="58"/>
      <c r="G34" s="56">
        <f t="shared" si="0"/>
        <v>0</v>
      </c>
      <c r="H34" s="24"/>
      <c r="I34" s="24"/>
      <c r="J34" s="23"/>
      <c r="K34" s="23"/>
      <c r="L34" s="23"/>
      <c r="M34" s="56"/>
      <c r="N34" s="24"/>
      <c r="O34" s="24"/>
      <c r="P34" s="24"/>
    </row>
    <row r="35" spans="1:16" ht="12.75">
      <c r="A35" s="21">
        <v>21</v>
      </c>
      <c r="B35" s="22" t="s">
        <v>34</v>
      </c>
      <c r="C35" s="55"/>
      <c r="D35" s="22"/>
      <c r="E35" s="22"/>
      <c r="F35" s="58"/>
      <c r="G35" s="56">
        <f t="shared" si="0"/>
        <v>0</v>
      </c>
      <c r="H35" s="24"/>
      <c r="I35" s="24"/>
      <c r="J35" s="23"/>
      <c r="K35" s="23"/>
      <c r="L35" s="23"/>
      <c r="M35" s="56"/>
      <c r="N35" s="24"/>
      <c r="O35" s="24"/>
      <c r="P35" s="24"/>
    </row>
    <row r="36" spans="1:16" ht="12.75">
      <c r="A36" s="21">
        <v>17</v>
      </c>
      <c r="B36" s="22" t="s">
        <v>34</v>
      </c>
      <c r="C36" s="55"/>
      <c r="D36" s="22"/>
      <c r="E36" s="22"/>
      <c r="F36" s="58"/>
      <c r="G36" s="56">
        <f>H36+I36+J36+K36+L36+M36+N36+O36+P36</f>
        <v>0</v>
      </c>
      <c r="H36" s="24"/>
      <c r="I36" s="24"/>
      <c r="J36" s="23"/>
      <c r="K36" s="23"/>
      <c r="L36" s="23"/>
      <c r="M36" s="56"/>
      <c r="N36" s="24"/>
      <c r="O36" s="24"/>
      <c r="P36" s="24"/>
    </row>
    <row r="37" spans="1:16" ht="12.75">
      <c r="A37" s="21">
        <v>18</v>
      </c>
      <c r="B37" s="22" t="s">
        <v>34</v>
      </c>
      <c r="C37" s="55"/>
      <c r="D37" s="22"/>
      <c r="E37" s="22"/>
      <c r="F37" s="58"/>
      <c r="G37" s="56">
        <f>H37+I37+J37+K37+L37+M37+N37+O37+P37</f>
        <v>0</v>
      </c>
      <c r="H37" s="24"/>
      <c r="I37" s="24"/>
      <c r="J37" s="23"/>
      <c r="K37" s="23"/>
      <c r="L37" s="23"/>
      <c r="M37" s="56"/>
      <c r="N37" s="24"/>
      <c r="O37" s="24"/>
      <c r="P37" s="24"/>
    </row>
    <row r="38" spans="1:16" ht="18" customHeight="1">
      <c r="A38" s="115" t="s">
        <v>4</v>
      </c>
      <c r="B38" s="116"/>
      <c r="C38" s="117"/>
      <c r="D38" s="46"/>
      <c r="E38" s="46"/>
      <c r="F38" s="58" t="s">
        <v>16</v>
      </c>
      <c r="G38" s="25">
        <f aca="true" t="shared" si="1" ref="G38:P38">SUM(G14:G37)</f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  <c r="K38" s="25">
        <f t="shared" si="1"/>
        <v>0</v>
      </c>
      <c r="L38" s="25">
        <f t="shared" si="1"/>
        <v>0</v>
      </c>
      <c r="M38" s="25">
        <f t="shared" si="1"/>
        <v>0</v>
      </c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ht="12.75">
      <c r="A39" s="21">
        <v>1</v>
      </c>
      <c r="B39" s="22" t="s">
        <v>33</v>
      </c>
      <c r="C39" s="55"/>
      <c r="D39" s="22"/>
      <c r="E39" s="22"/>
      <c r="F39" s="58"/>
      <c r="G39" s="56">
        <f aca="true" t="shared" si="2" ref="G39:G44">H39+I39+J39+K39+L39+M39+N39+O39+P39</f>
        <v>0</v>
      </c>
      <c r="H39" s="24">
        <v>0</v>
      </c>
      <c r="I39" s="24">
        <v>0</v>
      </c>
      <c r="J39" s="23">
        <v>0</v>
      </c>
      <c r="K39" s="23"/>
      <c r="L39" s="23"/>
      <c r="M39" s="23"/>
      <c r="N39" s="23"/>
      <c r="O39" s="24">
        <v>0</v>
      </c>
      <c r="P39" s="24">
        <v>0</v>
      </c>
    </row>
    <row r="40" spans="1:16" ht="12.75">
      <c r="A40" s="21">
        <v>2</v>
      </c>
      <c r="B40" s="22"/>
      <c r="C40" s="55"/>
      <c r="D40" s="22"/>
      <c r="E40" s="22"/>
      <c r="F40" s="58"/>
      <c r="G40" s="56">
        <f t="shared" si="2"/>
        <v>0</v>
      </c>
      <c r="H40" s="24">
        <v>0</v>
      </c>
      <c r="I40" s="24">
        <v>0</v>
      </c>
      <c r="J40" s="23">
        <v>0</v>
      </c>
      <c r="K40" s="23"/>
      <c r="L40" s="23"/>
      <c r="M40" s="23"/>
      <c r="N40" s="23"/>
      <c r="O40" s="24">
        <v>0</v>
      </c>
      <c r="P40" s="24">
        <v>0</v>
      </c>
    </row>
    <row r="41" spans="1:16" ht="12.75">
      <c r="A41" s="21">
        <v>3</v>
      </c>
      <c r="B41" s="22"/>
      <c r="C41" s="55"/>
      <c r="D41" s="22"/>
      <c r="E41" s="22"/>
      <c r="F41" s="58"/>
      <c r="G41" s="56">
        <f t="shared" si="2"/>
        <v>0</v>
      </c>
      <c r="H41" s="24">
        <v>0</v>
      </c>
      <c r="I41" s="24">
        <v>0</v>
      </c>
      <c r="J41" s="23">
        <v>0</v>
      </c>
      <c r="K41" s="23"/>
      <c r="L41" s="23"/>
      <c r="M41" s="23"/>
      <c r="N41" s="23"/>
      <c r="O41" s="24">
        <v>0</v>
      </c>
      <c r="P41" s="24">
        <v>0</v>
      </c>
    </row>
    <row r="42" spans="1:16" ht="12.75">
      <c r="A42" s="21">
        <v>4</v>
      </c>
      <c r="B42" s="22"/>
      <c r="C42" s="55"/>
      <c r="D42" s="22"/>
      <c r="E42" s="22"/>
      <c r="F42" s="58"/>
      <c r="G42" s="56">
        <f t="shared" si="2"/>
        <v>0</v>
      </c>
      <c r="H42" s="24">
        <v>0</v>
      </c>
      <c r="I42" s="24">
        <v>0</v>
      </c>
      <c r="J42" s="23">
        <v>0</v>
      </c>
      <c r="K42" s="23"/>
      <c r="L42" s="23"/>
      <c r="M42" s="23"/>
      <c r="N42" s="23"/>
      <c r="O42" s="24">
        <v>0</v>
      </c>
      <c r="P42" s="24">
        <v>0</v>
      </c>
    </row>
    <row r="43" spans="1:16" ht="12.75">
      <c r="A43" s="21">
        <v>5</v>
      </c>
      <c r="B43" s="22"/>
      <c r="C43" s="55"/>
      <c r="D43" s="22"/>
      <c r="E43" s="22"/>
      <c r="F43" s="58"/>
      <c r="G43" s="56">
        <f t="shared" si="2"/>
        <v>0</v>
      </c>
      <c r="H43" s="24">
        <v>0</v>
      </c>
      <c r="I43" s="24">
        <v>0</v>
      </c>
      <c r="J43" s="23">
        <v>0</v>
      </c>
      <c r="K43" s="23"/>
      <c r="L43" s="23"/>
      <c r="M43" s="23"/>
      <c r="N43" s="23"/>
      <c r="O43" s="24">
        <v>0</v>
      </c>
      <c r="P43" s="24">
        <v>0</v>
      </c>
    </row>
    <row r="44" spans="1:16" ht="12.75">
      <c r="A44" s="21">
        <v>6</v>
      </c>
      <c r="B44" s="22"/>
      <c r="C44" s="55"/>
      <c r="D44" s="22"/>
      <c r="E44" s="22"/>
      <c r="F44" s="58"/>
      <c r="G44" s="56">
        <f t="shared" si="2"/>
        <v>0</v>
      </c>
      <c r="H44" s="24">
        <v>0</v>
      </c>
      <c r="I44" s="24">
        <v>0</v>
      </c>
      <c r="J44" s="23">
        <v>0</v>
      </c>
      <c r="K44" s="23"/>
      <c r="L44" s="23"/>
      <c r="M44" s="23"/>
      <c r="N44" s="23"/>
      <c r="O44" s="24">
        <v>0</v>
      </c>
      <c r="P44" s="24">
        <v>0</v>
      </c>
    </row>
    <row r="45" spans="1:16" ht="12.75">
      <c r="A45" s="115" t="s">
        <v>17</v>
      </c>
      <c r="B45" s="116"/>
      <c r="C45" s="117"/>
      <c r="D45" s="46"/>
      <c r="E45" s="46"/>
      <c r="F45" s="58" t="s">
        <v>16</v>
      </c>
      <c r="G45" s="25">
        <f aca="true" t="shared" si="3" ref="G45:P45">SUM(G39:G44)</f>
        <v>0</v>
      </c>
      <c r="H45" s="25">
        <f t="shared" si="3"/>
        <v>0</v>
      </c>
      <c r="I45" s="25">
        <f t="shared" si="3"/>
        <v>0</v>
      </c>
      <c r="J45" s="25">
        <f t="shared" si="3"/>
        <v>0</v>
      </c>
      <c r="K45" s="25">
        <f t="shared" si="3"/>
        <v>0</v>
      </c>
      <c r="L45" s="25">
        <f t="shared" si="3"/>
        <v>0</v>
      </c>
      <c r="M45" s="25">
        <f t="shared" si="3"/>
        <v>0</v>
      </c>
      <c r="N45" s="25">
        <f t="shared" si="3"/>
        <v>0</v>
      </c>
      <c r="O45" s="25">
        <f t="shared" si="3"/>
        <v>0</v>
      </c>
      <c r="P45" s="25">
        <f t="shared" si="3"/>
        <v>0</v>
      </c>
    </row>
    <row r="46" spans="1:16" ht="12.75">
      <c r="A46" s="21">
        <v>1</v>
      </c>
      <c r="B46" s="22" t="s">
        <v>27</v>
      </c>
      <c r="C46" s="35"/>
      <c r="D46" s="47"/>
      <c r="E46" s="47"/>
      <c r="F46" s="59"/>
      <c r="G46" s="56">
        <f aca="true" t="shared" si="4" ref="G46:G91">H46+I46+J46+K46+L46+M46+N46+O46+P46</f>
        <v>0</v>
      </c>
      <c r="H46" s="24"/>
      <c r="I46" s="24"/>
      <c r="J46" s="23"/>
      <c r="K46" s="23"/>
      <c r="L46" s="23"/>
      <c r="M46" s="23"/>
      <c r="N46" s="23"/>
      <c r="O46" s="23"/>
      <c r="P46" s="24"/>
    </row>
    <row r="47" spans="1:16" ht="12.75">
      <c r="A47" s="21">
        <v>2</v>
      </c>
      <c r="B47" s="22"/>
      <c r="C47" s="35"/>
      <c r="D47" s="47"/>
      <c r="E47" s="47"/>
      <c r="F47" s="59"/>
      <c r="G47" s="56">
        <f t="shared" si="4"/>
        <v>0</v>
      </c>
      <c r="H47" s="23"/>
      <c r="I47" s="23"/>
      <c r="J47" s="23"/>
      <c r="K47" s="23"/>
      <c r="L47" s="23"/>
      <c r="M47" s="23"/>
      <c r="N47" s="23"/>
      <c r="O47" s="24"/>
      <c r="P47" s="24"/>
    </row>
    <row r="48" spans="1:16" ht="12.75">
      <c r="A48" s="21">
        <v>3</v>
      </c>
      <c r="B48" s="22"/>
      <c r="C48" s="35"/>
      <c r="D48" s="47"/>
      <c r="E48" s="47"/>
      <c r="F48" s="59"/>
      <c r="G48" s="56">
        <f t="shared" si="4"/>
        <v>0</v>
      </c>
      <c r="H48" s="23"/>
      <c r="I48" s="23"/>
      <c r="J48" s="23"/>
      <c r="K48" s="23"/>
      <c r="L48" s="23"/>
      <c r="M48" s="23"/>
      <c r="N48" s="23"/>
      <c r="O48" s="24"/>
      <c r="P48" s="24"/>
    </row>
    <row r="49" spans="1:16" ht="13.5" customHeight="1">
      <c r="A49" s="21">
        <v>4</v>
      </c>
      <c r="B49" s="22"/>
      <c r="C49" s="35"/>
      <c r="D49" s="47"/>
      <c r="E49" s="47"/>
      <c r="F49" s="59"/>
      <c r="G49" s="56">
        <f t="shared" si="4"/>
        <v>0</v>
      </c>
      <c r="H49" s="24"/>
      <c r="I49" s="24"/>
      <c r="J49" s="23"/>
      <c r="K49" s="23"/>
      <c r="L49" s="23"/>
      <c r="M49" s="23"/>
      <c r="N49" s="23"/>
      <c r="O49" s="23"/>
      <c r="P49" s="24"/>
    </row>
    <row r="50" spans="1:16" ht="12.75">
      <c r="A50" s="21">
        <v>5</v>
      </c>
      <c r="B50" s="22"/>
      <c r="C50" s="33"/>
      <c r="D50" s="47"/>
      <c r="E50" s="47"/>
      <c r="F50" s="59"/>
      <c r="G50" s="56">
        <f t="shared" si="4"/>
        <v>0</v>
      </c>
      <c r="H50" s="24"/>
      <c r="I50" s="24"/>
      <c r="J50" s="23"/>
      <c r="K50" s="23"/>
      <c r="L50" s="23"/>
      <c r="M50" s="23"/>
      <c r="N50" s="23"/>
      <c r="O50" s="23"/>
      <c r="P50" s="24"/>
    </row>
    <row r="51" spans="1:16" ht="12.75">
      <c r="A51" s="21">
        <v>6</v>
      </c>
      <c r="B51" s="22"/>
      <c r="C51" s="35"/>
      <c r="D51" s="47"/>
      <c r="E51" s="21"/>
      <c r="F51" s="59"/>
      <c r="G51" s="56">
        <f t="shared" si="4"/>
        <v>0</v>
      </c>
      <c r="H51" s="24"/>
      <c r="I51" s="24"/>
      <c r="J51" s="23"/>
      <c r="K51" s="23"/>
      <c r="L51" s="23"/>
      <c r="M51" s="23"/>
      <c r="N51" s="23"/>
      <c r="O51" s="23"/>
      <c r="P51" s="24"/>
    </row>
    <row r="52" spans="1:16" ht="12.75">
      <c r="A52" s="21">
        <v>7</v>
      </c>
      <c r="B52" s="22"/>
      <c r="C52" s="35"/>
      <c r="D52" s="47"/>
      <c r="E52" s="21"/>
      <c r="F52" s="59"/>
      <c r="G52" s="56">
        <f t="shared" si="4"/>
        <v>0</v>
      </c>
      <c r="H52" s="24"/>
      <c r="I52" s="24"/>
      <c r="J52" s="23"/>
      <c r="K52" s="23"/>
      <c r="L52" s="23"/>
      <c r="M52" s="23"/>
      <c r="N52" s="23"/>
      <c r="O52" s="23"/>
      <c r="P52" s="24"/>
    </row>
    <row r="53" spans="1:16" ht="12.75">
      <c r="A53" s="21">
        <v>8</v>
      </c>
      <c r="B53" s="22"/>
      <c r="C53" s="60"/>
      <c r="D53" s="21"/>
      <c r="E53" s="21"/>
      <c r="F53" s="59"/>
      <c r="G53" s="56">
        <f t="shared" si="4"/>
        <v>0</v>
      </c>
      <c r="H53" s="24"/>
      <c r="I53" s="24"/>
      <c r="J53" s="23"/>
      <c r="K53" s="23"/>
      <c r="L53" s="23"/>
      <c r="M53" s="23"/>
      <c r="N53" s="23"/>
      <c r="O53" s="23"/>
      <c r="P53" s="24"/>
    </row>
    <row r="54" spans="1:16" ht="12.75">
      <c r="A54" s="21">
        <v>9</v>
      </c>
      <c r="B54" s="22"/>
      <c r="C54" s="60"/>
      <c r="D54" s="21"/>
      <c r="E54" s="21"/>
      <c r="F54" s="59"/>
      <c r="G54" s="56">
        <f t="shared" si="4"/>
        <v>0</v>
      </c>
      <c r="H54" s="24"/>
      <c r="I54" s="24"/>
      <c r="J54" s="23"/>
      <c r="K54" s="23"/>
      <c r="L54" s="23"/>
      <c r="M54" s="23"/>
      <c r="N54" s="23"/>
      <c r="O54" s="23"/>
      <c r="P54" s="24"/>
    </row>
    <row r="55" spans="1:16" ht="12.75">
      <c r="A55" s="21">
        <v>10</v>
      </c>
      <c r="B55" s="22"/>
      <c r="C55" s="60"/>
      <c r="D55" s="21"/>
      <c r="E55" s="21"/>
      <c r="F55" s="59"/>
      <c r="G55" s="56">
        <f t="shared" si="4"/>
        <v>0</v>
      </c>
      <c r="H55" s="24"/>
      <c r="I55" s="24"/>
      <c r="J55" s="23"/>
      <c r="K55" s="23"/>
      <c r="L55" s="23"/>
      <c r="M55" s="23"/>
      <c r="N55" s="23"/>
      <c r="O55" s="23"/>
      <c r="P55" s="24"/>
    </row>
    <row r="56" spans="1:16" ht="12.75">
      <c r="A56" s="21">
        <v>11</v>
      </c>
      <c r="B56" s="22"/>
      <c r="C56" s="33"/>
      <c r="D56" s="47"/>
      <c r="E56" s="47"/>
      <c r="F56" s="59"/>
      <c r="G56" s="56">
        <f t="shared" si="4"/>
        <v>0</v>
      </c>
      <c r="H56" s="24"/>
      <c r="I56" s="24"/>
      <c r="J56" s="23"/>
      <c r="K56" s="23"/>
      <c r="L56" s="23"/>
      <c r="M56" s="23"/>
      <c r="N56" s="23"/>
      <c r="O56" s="23"/>
      <c r="P56" s="23"/>
    </row>
    <row r="57" spans="1:16" ht="12.75">
      <c r="A57" s="21">
        <v>12</v>
      </c>
      <c r="B57" s="22"/>
      <c r="C57" s="33"/>
      <c r="D57" s="47"/>
      <c r="E57" s="47"/>
      <c r="F57" s="59"/>
      <c r="G57" s="56">
        <f t="shared" si="4"/>
        <v>0</v>
      </c>
      <c r="H57" s="24"/>
      <c r="I57" s="24"/>
      <c r="J57" s="23"/>
      <c r="K57" s="23"/>
      <c r="L57" s="23"/>
      <c r="M57" s="23"/>
      <c r="N57" s="23"/>
      <c r="O57" s="23"/>
      <c r="P57" s="23"/>
    </row>
    <row r="58" spans="1:16" ht="12.75">
      <c r="A58" s="21">
        <v>13</v>
      </c>
      <c r="B58" s="22"/>
      <c r="C58" s="33"/>
      <c r="D58" s="47"/>
      <c r="E58" s="47"/>
      <c r="F58" s="59"/>
      <c r="G58" s="56">
        <f t="shared" si="4"/>
        <v>0</v>
      </c>
      <c r="H58" s="24"/>
      <c r="I58" s="24"/>
      <c r="J58" s="23"/>
      <c r="K58" s="23"/>
      <c r="L58" s="23"/>
      <c r="M58" s="23"/>
      <c r="N58" s="23"/>
      <c r="O58" s="23"/>
      <c r="P58" s="23"/>
    </row>
    <row r="59" spans="1:16" ht="12.75">
      <c r="A59" s="21">
        <v>14</v>
      </c>
      <c r="B59" s="22"/>
      <c r="C59" s="33"/>
      <c r="D59" s="47"/>
      <c r="E59" s="47"/>
      <c r="F59" s="59"/>
      <c r="G59" s="56">
        <f t="shared" si="4"/>
        <v>0</v>
      </c>
      <c r="H59" s="24"/>
      <c r="I59" s="24"/>
      <c r="J59" s="23"/>
      <c r="K59" s="23"/>
      <c r="L59" s="23"/>
      <c r="M59" s="23"/>
      <c r="N59" s="23"/>
      <c r="O59" s="23"/>
      <c r="P59" s="23"/>
    </row>
    <row r="60" spans="1:16" ht="12.75">
      <c r="A60" s="21">
        <v>15</v>
      </c>
      <c r="B60" s="22"/>
      <c r="C60" s="33"/>
      <c r="D60" s="47"/>
      <c r="E60" s="47"/>
      <c r="F60" s="59"/>
      <c r="G60" s="56">
        <f t="shared" si="4"/>
        <v>0</v>
      </c>
      <c r="H60" s="24"/>
      <c r="I60" s="24"/>
      <c r="J60" s="23"/>
      <c r="K60" s="23"/>
      <c r="L60" s="23"/>
      <c r="M60" s="23"/>
      <c r="N60" s="23"/>
      <c r="O60" s="23"/>
      <c r="P60" s="23"/>
    </row>
    <row r="61" spans="1:16" ht="12.75">
      <c r="A61" s="21">
        <v>16</v>
      </c>
      <c r="B61" s="22"/>
      <c r="C61" s="35"/>
      <c r="D61" s="47"/>
      <c r="E61" s="47"/>
      <c r="F61" s="59"/>
      <c r="G61" s="56">
        <f t="shared" si="4"/>
        <v>0</v>
      </c>
      <c r="H61" s="24"/>
      <c r="I61" s="24"/>
      <c r="J61" s="23"/>
      <c r="K61" s="23"/>
      <c r="L61" s="23"/>
      <c r="M61" s="23"/>
      <c r="N61" s="23"/>
      <c r="O61" s="23"/>
      <c r="P61" s="23"/>
    </row>
    <row r="62" spans="1:16" ht="12.75">
      <c r="A62" s="21">
        <v>17</v>
      </c>
      <c r="B62" s="22"/>
      <c r="C62" s="33"/>
      <c r="D62" s="47"/>
      <c r="E62" s="21"/>
      <c r="F62" s="59"/>
      <c r="G62" s="56">
        <f t="shared" si="4"/>
        <v>0</v>
      </c>
      <c r="H62" s="24"/>
      <c r="I62" s="24"/>
      <c r="J62" s="23"/>
      <c r="K62" s="23"/>
      <c r="L62" s="23"/>
      <c r="M62" s="23"/>
      <c r="N62" s="23"/>
      <c r="O62" s="23"/>
      <c r="P62" s="23"/>
    </row>
    <row r="63" spans="1:16" ht="12.75">
      <c r="A63" s="21">
        <v>18</v>
      </c>
      <c r="B63" s="22"/>
      <c r="C63" s="35"/>
      <c r="D63" s="47"/>
      <c r="E63" s="21"/>
      <c r="F63" s="59"/>
      <c r="G63" s="56">
        <f t="shared" si="4"/>
        <v>0</v>
      </c>
      <c r="H63" s="24"/>
      <c r="I63" s="24"/>
      <c r="J63" s="23"/>
      <c r="K63" s="23"/>
      <c r="L63" s="23"/>
      <c r="M63" s="23"/>
      <c r="N63" s="23"/>
      <c r="O63" s="23"/>
      <c r="P63" s="24"/>
    </row>
    <row r="64" spans="1:16" ht="12.75">
      <c r="A64" s="21">
        <v>19</v>
      </c>
      <c r="B64" s="22"/>
      <c r="C64" s="33"/>
      <c r="D64" s="47"/>
      <c r="E64" s="47"/>
      <c r="F64" s="58"/>
      <c r="G64" s="56">
        <f t="shared" si="4"/>
        <v>0</v>
      </c>
      <c r="H64" s="24"/>
      <c r="I64" s="24"/>
      <c r="J64" s="23"/>
      <c r="K64" s="23"/>
      <c r="L64" s="23"/>
      <c r="M64" s="23"/>
      <c r="N64" s="23"/>
      <c r="O64" s="23"/>
      <c r="P64" s="24"/>
    </row>
    <row r="65" spans="1:16" ht="12.75">
      <c r="A65" s="21">
        <v>20</v>
      </c>
      <c r="B65" s="22"/>
      <c r="C65" s="35"/>
      <c r="D65" s="47"/>
      <c r="E65" s="47"/>
      <c r="F65" s="58"/>
      <c r="G65" s="56">
        <f t="shared" si="4"/>
        <v>0</v>
      </c>
      <c r="H65" s="24"/>
      <c r="I65" s="24"/>
      <c r="J65" s="23"/>
      <c r="K65" s="23"/>
      <c r="L65" s="23"/>
      <c r="M65" s="23"/>
      <c r="N65" s="23"/>
      <c r="O65" s="23"/>
      <c r="P65" s="24"/>
    </row>
    <row r="66" spans="1:16" ht="12.75">
      <c r="A66" s="21">
        <v>21</v>
      </c>
      <c r="B66" s="22"/>
      <c r="C66" s="60"/>
      <c r="D66" s="21"/>
      <c r="E66" s="21"/>
      <c r="F66" s="58"/>
      <c r="G66" s="56">
        <f t="shared" si="4"/>
        <v>0</v>
      </c>
      <c r="H66" s="24"/>
      <c r="I66" s="24"/>
      <c r="J66" s="23"/>
      <c r="K66" s="23"/>
      <c r="L66" s="23"/>
      <c r="M66" s="23"/>
      <c r="N66" s="23"/>
      <c r="O66" s="23"/>
      <c r="P66" s="24"/>
    </row>
    <row r="67" spans="1:16" ht="12.75">
      <c r="A67" s="21">
        <v>22</v>
      </c>
      <c r="B67" s="22"/>
      <c r="C67" s="33"/>
      <c r="D67" s="47"/>
      <c r="E67" s="47"/>
      <c r="F67" s="58"/>
      <c r="G67" s="56">
        <f t="shared" si="4"/>
        <v>0</v>
      </c>
      <c r="H67" s="24"/>
      <c r="I67" s="24"/>
      <c r="J67" s="23"/>
      <c r="K67" s="23"/>
      <c r="L67" s="23"/>
      <c r="M67" s="23"/>
      <c r="N67" s="23"/>
      <c r="O67" s="23"/>
      <c r="P67" s="24"/>
    </row>
    <row r="68" spans="1:16" ht="12.75">
      <c r="A68" s="21">
        <v>23</v>
      </c>
      <c r="B68" s="22"/>
      <c r="C68" s="33"/>
      <c r="D68" s="47"/>
      <c r="E68" s="47"/>
      <c r="F68" s="58"/>
      <c r="G68" s="56">
        <f t="shared" si="4"/>
        <v>0</v>
      </c>
      <c r="H68" s="24"/>
      <c r="I68" s="24"/>
      <c r="J68" s="23"/>
      <c r="K68" s="23"/>
      <c r="L68" s="23"/>
      <c r="M68" s="23"/>
      <c r="N68" s="23"/>
      <c r="O68" s="23"/>
      <c r="P68" s="24"/>
    </row>
    <row r="69" spans="1:16" ht="12.75">
      <c r="A69" s="21">
        <v>24</v>
      </c>
      <c r="B69" s="22"/>
      <c r="C69" s="35"/>
      <c r="D69" s="47"/>
      <c r="E69" s="47"/>
      <c r="F69" s="58"/>
      <c r="G69" s="56">
        <f t="shared" si="4"/>
        <v>0</v>
      </c>
      <c r="H69" s="24"/>
      <c r="I69" s="24"/>
      <c r="J69" s="23"/>
      <c r="K69" s="23"/>
      <c r="L69" s="23"/>
      <c r="M69" s="23"/>
      <c r="N69" s="23"/>
      <c r="O69" s="23"/>
      <c r="P69" s="24"/>
    </row>
    <row r="70" spans="1:16" ht="12.75">
      <c r="A70" s="21">
        <v>25</v>
      </c>
      <c r="B70" s="22"/>
      <c r="C70" s="35"/>
      <c r="D70" s="47"/>
      <c r="E70" s="47"/>
      <c r="F70" s="58"/>
      <c r="G70" s="56">
        <f t="shared" si="4"/>
        <v>0</v>
      </c>
      <c r="H70" s="24"/>
      <c r="I70" s="24"/>
      <c r="J70" s="23"/>
      <c r="K70" s="23"/>
      <c r="L70" s="23"/>
      <c r="M70" s="23"/>
      <c r="N70" s="23"/>
      <c r="O70" s="23"/>
      <c r="P70" s="24"/>
    </row>
    <row r="71" spans="1:16" ht="12.75">
      <c r="A71" s="21">
        <v>26</v>
      </c>
      <c r="B71" s="22"/>
      <c r="C71" s="35"/>
      <c r="D71" s="47"/>
      <c r="E71" s="47"/>
      <c r="F71" s="58"/>
      <c r="G71" s="56">
        <f t="shared" si="4"/>
        <v>0</v>
      </c>
      <c r="H71" s="24"/>
      <c r="I71" s="24"/>
      <c r="J71" s="23"/>
      <c r="K71" s="23"/>
      <c r="L71" s="23"/>
      <c r="M71" s="23"/>
      <c r="N71" s="23"/>
      <c r="O71" s="23"/>
      <c r="P71" s="24"/>
    </row>
    <row r="72" spans="1:16" ht="12.75">
      <c r="A72" s="21">
        <v>27</v>
      </c>
      <c r="B72" s="22"/>
      <c r="C72" s="35"/>
      <c r="D72" s="47"/>
      <c r="E72" s="47"/>
      <c r="F72" s="58"/>
      <c r="G72" s="56">
        <f t="shared" si="4"/>
        <v>0</v>
      </c>
      <c r="H72" s="24"/>
      <c r="I72" s="24"/>
      <c r="J72" s="23"/>
      <c r="K72" s="23"/>
      <c r="L72" s="23"/>
      <c r="M72" s="23"/>
      <c r="N72" s="23"/>
      <c r="O72" s="23"/>
      <c r="P72" s="24"/>
    </row>
    <row r="73" spans="1:16" ht="12.75">
      <c r="A73" s="21">
        <v>28</v>
      </c>
      <c r="B73" s="22"/>
      <c r="C73" s="35"/>
      <c r="D73" s="47"/>
      <c r="E73" s="47"/>
      <c r="F73" s="58"/>
      <c r="G73" s="56">
        <f t="shared" si="4"/>
        <v>0</v>
      </c>
      <c r="H73" s="24"/>
      <c r="I73" s="24"/>
      <c r="J73" s="23"/>
      <c r="K73" s="57"/>
      <c r="L73" s="57"/>
      <c r="M73" s="57"/>
      <c r="N73" s="57"/>
      <c r="O73" s="57"/>
      <c r="P73" s="56"/>
    </row>
    <row r="74" spans="1:16" ht="12.75">
      <c r="A74" s="21">
        <v>29</v>
      </c>
      <c r="B74" s="22"/>
      <c r="C74" s="35"/>
      <c r="D74" s="47"/>
      <c r="E74" s="47"/>
      <c r="F74" s="58"/>
      <c r="G74" s="56">
        <f t="shared" si="4"/>
        <v>0</v>
      </c>
      <c r="H74" s="24"/>
      <c r="I74" s="24"/>
      <c r="J74" s="23"/>
      <c r="K74" s="57"/>
      <c r="L74" s="57"/>
      <c r="M74" s="57"/>
      <c r="N74" s="57"/>
      <c r="O74" s="57"/>
      <c r="P74" s="56"/>
    </row>
    <row r="75" spans="1:16" ht="12.75">
      <c r="A75" s="21">
        <v>30</v>
      </c>
      <c r="B75" s="22"/>
      <c r="C75" s="35"/>
      <c r="D75" s="47"/>
      <c r="E75" s="47"/>
      <c r="F75" s="58"/>
      <c r="G75" s="56">
        <f t="shared" si="4"/>
        <v>0</v>
      </c>
      <c r="H75" s="24"/>
      <c r="I75" s="24"/>
      <c r="J75" s="23"/>
      <c r="K75" s="23"/>
      <c r="L75" s="23"/>
      <c r="M75" s="23"/>
      <c r="N75" s="23"/>
      <c r="O75" s="23"/>
      <c r="P75" s="24"/>
    </row>
    <row r="76" spans="1:16" ht="12.75">
      <c r="A76" s="21">
        <v>31</v>
      </c>
      <c r="B76" s="22"/>
      <c r="C76" s="35"/>
      <c r="D76" s="47"/>
      <c r="E76" s="47"/>
      <c r="F76" s="58"/>
      <c r="G76" s="56">
        <f t="shared" si="4"/>
        <v>0</v>
      </c>
      <c r="H76" s="24"/>
      <c r="I76" s="24"/>
      <c r="J76" s="23"/>
      <c r="K76" s="23"/>
      <c r="L76" s="23"/>
      <c r="M76" s="23"/>
      <c r="N76" s="23"/>
      <c r="O76" s="23"/>
      <c r="P76" s="24"/>
    </row>
    <row r="77" spans="1:16" ht="12.75">
      <c r="A77" s="21">
        <v>32</v>
      </c>
      <c r="B77" s="22"/>
      <c r="C77" s="35"/>
      <c r="D77" s="47"/>
      <c r="E77" s="47"/>
      <c r="F77" s="58"/>
      <c r="G77" s="56">
        <f t="shared" si="4"/>
        <v>0</v>
      </c>
      <c r="H77" s="24"/>
      <c r="I77" s="24"/>
      <c r="J77" s="23"/>
      <c r="K77" s="23"/>
      <c r="L77" s="23"/>
      <c r="M77" s="23"/>
      <c r="N77" s="23"/>
      <c r="O77" s="23"/>
      <c r="P77" s="24"/>
    </row>
    <row r="78" spans="1:16" ht="12.75">
      <c r="A78" s="21">
        <v>33</v>
      </c>
      <c r="B78" s="22"/>
      <c r="C78" s="35"/>
      <c r="D78" s="47"/>
      <c r="E78" s="47"/>
      <c r="F78" s="58"/>
      <c r="G78" s="56">
        <f t="shared" si="4"/>
        <v>0</v>
      </c>
      <c r="H78" s="24"/>
      <c r="I78" s="24"/>
      <c r="J78" s="23"/>
      <c r="K78" s="23"/>
      <c r="L78" s="23"/>
      <c r="M78" s="23"/>
      <c r="N78" s="23"/>
      <c r="O78" s="23"/>
      <c r="P78" s="24"/>
    </row>
    <row r="79" spans="1:16" ht="12.75">
      <c r="A79" s="21">
        <v>34</v>
      </c>
      <c r="B79" s="22"/>
      <c r="C79" s="35"/>
      <c r="D79" s="47"/>
      <c r="E79" s="47"/>
      <c r="F79" s="58"/>
      <c r="G79" s="56">
        <f t="shared" si="4"/>
        <v>0</v>
      </c>
      <c r="H79" s="24"/>
      <c r="I79" s="24"/>
      <c r="J79" s="23"/>
      <c r="K79" s="23"/>
      <c r="L79" s="23"/>
      <c r="M79" s="23"/>
      <c r="N79" s="23"/>
      <c r="O79" s="23"/>
      <c r="P79" s="24"/>
    </row>
    <row r="80" spans="1:16" ht="12.75">
      <c r="A80" s="21">
        <v>35</v>
      </c>
      <c r="B80" s="22"/>
      <c r="C80" s="35"/>
      <c r="D80" s="47"/>
      <c r="E80" s="47"/>
      <c r="F80" s="58"/>
      <c r="G80" s="56">
        <f t="shared" si="4"/>
        <v>0</v>
      </c>
      <c r="H80" s="24"/>
      <c r="I80" s="24"/>
      <c r="J80" s="23"/>
      <c r="K80" s="23"/>
      <c r="L80" s="23"/>
      <c r="M80" s="23"/>
      <c r="N80" s="23"/>
      <c r="O80" s="23"/>
      <c r="P80" s="24"/>
    </row>
    <row r="81" spans="1:16" ht="12.75">
      <c r="A81" s="21">
        <v>36</v>
      </c>
      <c r="B81" s="22"/>
      <c r="C81" s="35"/>
      <c r="D81" s="47"/>
      <c r="E81" s="47"/>
      <c r="F81" s="58"/>
      <c r="G81" s="56">
        <f t="shared" si="4"/>
        <v>0</v>
      </c>
      <c r="H81" s="24"/>
      <c r="I81" s="24"/>
      <c r="J81" s="23"/>
      <c r="K81" s="23"/>
      <c r="L81" s="23"/>
      <c r="M81" s="23"/>
      <c r="N81" s="23"/>
      <c r="O81" s="23"/>
      <c r="P81" s="24"/>
    </row>
    <row r="82" spans="1:16" ht="12.75">
      <c r="A82" s="21">
        <v>37</v>
      </c>
      <c r="B82" s="22"/>
      <c r="C82" s="35"/>
      <c r="D82" s="47"/>
      <c r="E82" s="47"/>
      <c r="F82" s="58"/>
      <c r="G82" s="56">
        <f t="shared" si="4"/>
        <v>0</v>
      </c>
      <c r="H82" s="24"/>
      <c r="I82" s="24"/>
      <c r="J82" s="23"/>
      <c r="K82" s="23"/>
      <c r="L82" s="23"/>
      <c r="M82" s="23"/>
      <c r="N82" s="23"/>
      <c r="O82" s="23"/>
      <c r="P82" s="24"/>
    </row>
    <row r="83" spans="1:16" ht="12.75">
      <c r="A83" s="21">
        <v>38</v>
      </c>
      <c r="B83" s="22"/>
      <c r="C83" s="35"/>
      <c r="D83" s="47"/>
      <c r="E83" s="47"/>
      <c r="F83" s="58"/>
      <c r="G83" s="56">
        <f t="shared" si="4"/>
        <v>0</v>
      </c>
      <c r="H83" s="24"/>
      <c r="I83" s="24"/>
      <c r="J83" s="23"/>
      <c r="K83" s="23"/>
      <c r="L83" s="23"/>
      <c r="M83" s="23"/>
      <c r="N83" s="23"/>
      <c r="O83" s="23"/>
      <c r="P83" s="24"/>
    </row>
    <row r="84" spans="1:16" ht="12.75">
      <c r="A84" s="21">
        <v>39</v>
      </c>
      <c r="B84" s="22"/>
      <c r="C84" s="35"/>
      <c r="D84" s="47"/>
      <c r="E84" s="47"/>
      <c r="F84" s="58"/>
      <c r="G84" s="56">
        <f t="shared" si="4"/>
        <v>0</v>
      </c>
      <c r="H84" s="24"/>
      <c r="I84" s="24"/>
      <c r="J84" s="23"/>
      <c r="K84" s="23"/>
      <c r="L84" s="23"/>
      <c r="M84" s="23"/>
      <c r="N84" s="23"/>
      <c r="O84" s="23"/>
      <c r="P84" s="24"/>
    </row>
    <row r="85" spans="1:16" ht="12.75">
      <c r="A85" s="21">
        <v>40</v>
      </c>
      <c r="B85" s="22"/>
      <c r="C85" s="35"/>
      <c r="D85" s="47"/>
      <c r="E85" s="47"/>
      <c r="F85" s="58"/>
      <c r="G85" s="56">
        <f t="shared" si="4"/>
        <v>0</v>
      </c>
      <c r="H85" s="24"/>
      <c r="I85" s="24"/>
      <c r="J85" s="23"/>
      <c r="K85" s="23"/>
      <c r="L85" s="23"/>
      <c r="M85" s="23"/>
      <c r="N85" s="23"/>
      <c r="O85" s="23"/>
      <c r="P85" s="24"/>
    </row>
    <row r="86" spans="1:16" ht="12.75">
      <c r="A86" s="21">
        <v>41</v>
      </c>
      <c r="B86" s="22"/>
      <c r="C86" s="35"/>
      <c r="D86" s="47"/>
      <c r="E86" s="47"/>
      <c r="F86" s="58"/>
      <c r="G86" s="56">
        <f t="shared" si="4"/>
        <v>0</v>
      </c>
      <c r="H86" s="24"/>
      <c r="I86" s="24"/>
      <c r="J86" s="23"/>
      <c r="K86" s="23"/>
      <c r="L86" s="23"/>
      <c r="M86" s="23"/>
      <c r="N86" s="23"/>
      <c r="O86" s="23"/>
      <c r="P86" s="24"/>
    </row>
    <row r="87" spans="1:16" ht="12.75">
      <c r="A87" s="21">
        <v>42</v>
      </c>
      <c r="B87" s="22"/>
      <c r="C87" s="35"/>
      <c r="D87" s="47"/>
      <c r="E87" s="47"/>
      <c r="F87" s="58"/>
      <c r="G87" s="56">
        <f t="shared" si="4"/>
        <v>0</v>
      </c>
      <c r="H87" s="24"/>
      <c r="I87" s="24"/>
      <c r="J87" s="23"/>
      <c r="K87" s="23"/>
      <c r="L87" s="23"/>
      <c r="M87" s="23"/>
      <c r="N87" s="23"/>
      <c r="O87" s="23"/>
      <c r="P87" s="24"/>
    </row>
    <row r="88" spans="1:16" ht="12.75">
      <c r="A88" s="21">
        <v>43</v>
      </c>
      <c r="B88" s="22"/>
      <c r="C88" s="35"/>
      <c r="D88" s="47"/>
      <c r="E88" s="47"/>
      <c r="F88" s="58"/>
      <c r="G88" s="56">
        <f t="shared" si="4"/>
        <v>0</v>
      </c>
      <c r="H88" s="24"/>
      <c r="I88" s="24"/>
      <c r="J88" s="23"/>
      <c r="K88" s="23"/>
      <c r="L88" s="23"/>
      <c r="M88" s="23"/>
      <c r="N88" s="23"/>
      <c r="O88" s="23"/>
      <c r="P88" s="24"/>
    </row>
    <row r="89" spans="1:16" ht="12.75">
      <c r="A89" s="21">
        <v>44</v>
      </c>
      <c r="B89" s="22"/>
      <c r="C89" s="35"/>
      <c r="D89" s="47"/>
      <c r="E89" s="47"/>
      <c r="F89" s="58"/>
      <c r="G89" s="56">
        <f t="shared" si="4"/>
        <v>0</v>
      </c>
      <c r="H89" s="24"/>
      <c r="I89" s="24"/>
      <c r="J89" s="23"/>
      <c r="K89" s="23"/>
      <c r="L89" s="23"/>
      <c r="M89" s="23"/>
      <c r="N89" s="23"/>
      <c r="O89" s="23"/>
      <c r="P89" s="24"/>
    </row>
    <row r="90" spans="1:16" ht="12.75">
      <c r="A90" s="21">
        <v>45</v>
      </c>
      <c r="B90" s="22"/>
      <c r="C90" s="35"/>
      <c r="D90" s="47"/>
      <c r="E90" s="47"/>
      <c r="F90" s="58"/>
      <c r="G90" s="56">
        <f t="shared" si="4"/>
        <v>0</v>
      </c>
      <c r="H90" s="24"/>
      <c r="I90" s="24"/>
      <c r="J90" s="23"/>
      <c r="K90" s="23"/>
      <c r="L90" s="23"/>
      <c r="M90" s="23"/>
      <c r="N90" s="23"/>
      <c r="O90" s="23"/>
      <c r="P90" s="24"/>
    </row>
    <row r="91" spans="1:16" ht="12.75">
      <c r="A91" s="21">
        <v>46</v>
      </c>
      <c r="B91" s="22"/>
      <c r="C91" s="35"/>
      <c r="D91" s="47"/>
      <c r="E91" s="47"/>
      <c r="F91" s="58"/>
      <c r="G91" s="56">
        <f t="shared" si="4"/>
        <v>0</v>
      </c>
      <c r="H91" s="24"/>
      <c r="I91" s="24"/>
      <c r="J91" s="23"/>
      <c r="K91" s="23"/>
      <c r="L91" s="23"/>
      <c r="M91" s="23"/>
      <c r="N91" s="23"/>
      <c r="O91" s="23"/>
      <c r="P91" s="24"/>
    </row>
    <row r="92" spans="1:16" ht="12.75">
      <c r="A92" s="21">
        <v>47</v>
      </c>
      <c r="B92" s="22"/>
      <c r="C92" s="35"/>
      <c r="D92" s="47"/>
      <c r="E92" s="47"/>
      <c r="F92" s="58"/>
      <c r="G92" s="56">
        <f>H92+I92+J92+K92+L92+M92+N92+O92+P92</f>
        <v>0</v>
      </c>
      <c r="H92" s="24"/>
      <c r="I92" s="24"/>
      <c r="J92" s="23"/>
      <c r="K92" s="23"/>
      <c r="L92" s="23"/>
      <c r="M92" s="23"/>
      <c r="N92" s="23"/>
      <c r="O92" s="23"/>
      <c r="P92" s="24"/>
    </row>
    <row r="93" spans="1:16" ht="12.75">
      <c r="A93" s="21">
        <v>48</v>
      </c>
      <c r="B93" s="22"/>
      <c r="C93" s="35"/>
      <c r="D93" s="47"/>
      <c r="E93" s="47"/>
      <c r="F93" s="58"/>
      <c r="G93" s="56">
        <f>H93+I93+J93+K93+L93+M93+N93+O93+P93</f>
        <v>0</v>
      </c>
      <c r="H93" s="24"/>
      <c r="I93" s="24"/>
      <c r="J93" s="23"/>
      <c r="K93" s="23"/>
      <c r="L93" s="23"/>
      <c r="M93" s="23"/>
      <c r="N93" s="23"/>
      <c r="O93" s="23"/>
      <c r="P93" s="24"/>
    </row>
    <row r="94" spans="1:16" ht="15" customHeight="1">
      <c r="A94" s="115" t="s">
        <v>18</v>
      </c>
      <c r="B94" s="116"/>
      <c r="C94" s="117"/>
      <c r="D94" s="46"/>
      <c r="E94" s="47"/>
      <c r="F94" s="58" t="s">
        <v>16</v>
      </c>
      <c r="G94" s="25">
        <f>SUM(G46:G93)</f>
        <v>0</v>
      </c>
      <c r="H94" s="25">
        <f aca="true" t="shared" si="5" ref="H94:P94">SUM(H46:H93)</f>
        <v>0</v>
      </c>
      <c r="I94" s="25">
        <f t="shared" si="5"/>
        <v>0</v>
      </c>
      <c r="J94" s="25">
        <f t="shared" si="5"/>
        <v>0</v>
      </c>
      <c r="K94" s="25">
        <f t="shared" si="5"/>
        <v>0</v>
      </c>
      <c r="L94" s="25">
        <f t="shared" si="5"/>
        <v>0</v>
      </c>
      <c r="M94" s="25">
        <f t="shared" si="5"/>
        <v>0</v>
      </c>
      <c r="N94" s="25">
        <f t="shared" si="5"/>
        <v>0</v>
      </c>
      <c r="O94" s="25">
        <f t="shared" si="5"/>
        <v>0</v>
      </c>
      <c r="P94" s="25">
        <f t="shared" si="5"/>
        <v>0</v>
      </c>
    </row>
    <row r="95" spans="1:16" ht="12.75">
      <c r="A95" s="21">
        <v>1</v>
      </c>
      <c r="B95" s="22" t="s">
        <v>29</v>
      </c>
      <c r="C95" s="33"/>
      <c r="D95" s="47"/>
      <c r="E95" s="52"/>
      <c r="F95" s="58"/>
      <c r="G95" s="56">
        <f>H95+I95+J95+K95+L95+M95+N95+O95+P95</f>
        <v>0</v>
      </c>
      <c r="H95" s="23"/>
      <c r="I95" s="23"/>
      <c r="J95" s="23"/>
      <c r="K95" s="23"/>
      <c r="L95" s="23"/>
      <c r="M95" s="23"/>
      <c r="N95" s="23">
        <v>0</v>
      </c>
      <c r="O95" s="24">
        <v>0</v>
      </c>
      <c r="P95" s="24">
        <v>0</v>
      </c>
    </row>
    <row r="96" spans="1:16" ht="12.75">
      <c r="A96" s="21">
        <v>2</v>
      </c>
      <c r="B96" s="22"/>
      <c r="C96" s="76"/>
      <c r="D96" s="47"/>
      <c r="E96" s="47"/>
      <c r="F96" s="58"/>
      <c r="G96" s="56">
        <f aca="true" t="shared" si="6" ref="G96:G158">H96+I96+J96+K96+L96+M96+N96+O96+P96</f>
        <v>0</v>
      </c>
      <c r="H96" s="23"/>
      <c r="I96" s="23"/>
      <c r="J96" s="23"/>
      <c r="K96" s="23"/>
      <c r="L96" s="23"/>
      <c r="M96" s="23"/>
      <c r="N96" s="23">
        <v>0</v>
      </c>
      <c r="O96" s="24">
        <v>0</v>
      </c>
      <c r="P96" s="24">
        <v>0</v>
      </c>
    </row>
    <row r="97" spans="1:16" ht="15" customHeight="1">
      <c r="A97" s="21">
        <v>3</v>
      </c>
      <c r="B97" s="22"/>
      <c r="C97" s="35"/>
      <c r="D97" s="47"/>
      <c r="E97" s="47"/>
      <c r="F97" s="58"/>
      <c r="G97" s="56">
        <f t="shared" si="6"/>
        <v>0</v>
      </c>
      <c r="H97" s="23"/>
      <c r="I97" s="23"/>
      <c r="J97" s="23"/>
      <c r="K97" s="23"/>
      <c r="L97" s="23"/>
      <c r="M97" s="23"/>
      <c r="N97" s="23">
        <v>0</v>
      </c>
      <c r="O97" s="24">
        <v>0</v>
      </c>
      <c r="P97" s="24">
        <v>0</v>
      </c>
    </row>
    <row r="98" spans="1:16" ht="12.75">
      <c r="A98" s="21">
        <v>4</v>
      </c>
      <c r="B98" s="22"/>
      <c r="C98" s="33"/>
      <c r="D98" s="47"/>
      <c r="E98" s="47"/>
      <c r="F98" s="58"/>
      <c r="G98" s="56">
        <f t="shared" si="6"/>
        <v>0</v>
      </c>
      <c r="H98" s="23"/>
      <c r="I98" s="23"/>
      <c r="J98" s="23"/>
      <c r="K98" s="23"/>
      <c r="L98" s="23"/>
      <c r="M98" s="23"/>
      <c r="N98" s="23">
        <v>0</v>
      </c>
      <c r="O98" s="24">
        <v>0</v>
      </c>
      <c r="P98" s="24">
        <v>0</v>
      </c>
    </row>
    <row r="99" spans="1:16" ht="12.75">
      <c r="A99" s="21">
        <v>5</v>
      </c>
      <c r="B99" s="22"/>
      <c r="C99" s="76"/>
      <c r="D99" s="47"/>
      <c r="E99" s="47"/>
      <c r="F99" s="58"/>
      <c r="G99" s="56">
        <f>H99+I99+J99+K99+L99+M99+N99+O99+P99</f>
        <v>0</v>
      </c>
      <c r="H99" s="23"/>
      <c r="I99" s="23"/>
      <c r="J99" s="23"/>
      <c r="K99" s="23"/>
      <c r="L99" s="23"/>
      <c r="M99" s="23"/>
      <c r="N99" s="23">
        <v>0</v>
      </c>
      <c r="O99" s="24">
        <v>0</v>
      </c>
      <c r="P99" s="24">
        <v>0</v>
      </c>
    </row>
    <row r="100" spans="1:16" ht="12.75">
      <c r="A100" s="21">
        <v>6</v>
      </c>
      <c r="B100" s="22"/>
      <c r="C100" s="76"/>
      <c r="D100" s="47"/>
      <c r="E100" s="52"/>
      <c r="F100" s="58"/>
      <c r="G100" s="56">
        <f t="shared" si="6"/>
        <v>0</v>
      </c>
      <c r="H100" s="23"/>
      <c r="I100" s="23"/>
      <c r="J100" s="23"/>
      <c r="K100" s="23"/>
      <c r="L100" s="23"/>
      <c r="M100" s="23"/>
      <c r="N100" s="23">
        <v>0</v>
      </c>
      <c r="O100" s="24">
        <v>0</v>
      </c>
      <c r="P100" s="24">
        <v>0</v>
      </c>
    </row>
    <row r="101" spans="1:16" ht="12.75">
      <c r="A101" s="21">
        <v>7</v>
      </c>
      <c r="B101" s="22"/>
      <c r="C101" s="33"/>
      <c r="D101" s="47"/>
      <c r="E101" s="52"/>
      <c r="F101" s="58"/>
      <c r="G101" s="56">
        <f t="shared" si="6"/>
        <v>0</v>
      </c>
      <c r="H101" s="23"/>
      <c r="I101" s="23"/>
      <c r="J101" s="23"/>
      <c r="K101" s="23"/>
      <c r="L101" s="23"/>
      <c r="M101" s="23"/>
      <c r="N101" s="23">
        <v>0</v>
      </c>
      <c r="O101" s="24">
        <v>0</v>
      </c>
      <c r="P101" s="24">
        <v>0</v>
      </c>
    </row>
    <row r="102" spans="1:16" ht="12.75">
      <c r="A102" s="21">
        <v>8</v>
      </c>
      <c r="B102" s="22"/>
      <c r="C102" s="75"/>
      <c r="D102" s="47"/>
      <c r="E102" s="52"/>
      <c r="F102" s="58"/>
      <c r="G102" s="56">
        <f t="shared" si="6"/>
        <v>0</v>
      </c>
      <c r="H102" s="23"/>
      <c r="I102" s="23"/>
      <c r="J102" s="23"/>
      <c r="K102" s="23"/>
      <c r="L102" s="23"/>
      <c r="M102" s="23"/>
      <c r="N102" s="23">
        <v>0</v>
      </c>
      <c r="O102" s="24">
        <v>0</v>
      </c>
      <c r="P102" s="24">
        <v>0</v>
      </c>
    </row>
    <row r="103" spans="1:16" ht="12.75">
      <c r="A103" s="21">
        <v>9</v>
      </c>
      <c r="B103" s="22"/>
      <c r="C103" s="75"/>
      <c r="D103" s="47"/>
      <c r="E103" s="47"/>
      <c r="F103" s="58"/>
      <c r="G103" s="56">
        <f t="shared" si="6"/>
        <v>0</v>
      </c>
      <c r="H103" s="23"/>
      <c r="I103" s="23"/>
      <c r="J103" s="23"/>
      <c r="K103" s="23"/>
      <c r="L103" s="23"/>
      <c r="M103" s="23"/>
      <c r="N103" s="23">
        <v>0</v>
      </c>
      <c r="O103" s="24">
        <v>0</v>
      </c>
      <c r="P103" s="24">
        <v>0</v>
      </c>
    </row>
    <row r="104" spans="1:16" ht="12.75">
      <c r="A104" s="21">
        <v>10</v>
      </c>
      <c r="B104" s="22"/>
      <c r="C104" s="75"/>
      <c r="D104" s="47"/>
      <c r="E104" s="52"/>
      <c r="F104" s="58"/>
      <c r="G104" s="56">
        <f t="shared" si="6"/>
        <v>0</v>
      </c>
      <c r="H104" s="23"/>
      <c r="I104" s="23"/>
      <c r="J104" s="23"/>
      <c r="K104" s="23"/>
      <c r="L104" s="23"/>
      <c r="M104" s="23"/>
      <c r="N104" s="23">
        <v>0</v>
      </c>
      <c r="O104" s="24">
        <v>0</v>
      </c>
      <c r="P104" s="24">
        <v>0</v>
      </c>
    </row>
    <row r="105" spans="1:16" ht="12.75">
      <c r="A105" s="21">
        <v>11</v>
      </c>
      <c r="B105" s="22"/>
      <c r="C105" s="35"/>
      <c r="D105" s="47"/>
      <c r="E105" s="47"/>
      <c r="F105" s="58"/>
      <c r="G105" s="56">
        <f t="shared" si="6"/>
        <v>0</v>
      </c>
      <c r="H105" s="23"/>
      <c r="I105" s="23"/>
      <c r="J105" s="23"/>
      <c r="K105" s="23"/>
      <c r="L105" s="23"/>
      <c r="M105" s="23"/>
      <c r="N105" s="23">
        <v>0</v>
      </c>
      <c r="O105" s="24">
        <v>0</v>
      </c>
      <c r="P105" s="24">
        <v>0</v>
      </c>
    </row>
    <row r="106" spans="1:16" ht="12.75">
      <c r="A106" s="21">
        <v>12</v>
      </c>
      <c r="B106" s="22"/>
      <c r="C106" s="75"/>
      <c r="D106" s="47"/>
      <c r="E106" s="47"/>
      <c r="F106" s="58"/>
      <c r="G106" s="56">
        <f t="shared" si="6"/>
        <v>0</v>
      </c>
      <c r="H106" s="23"/>
      <c r="I106" s="23"/>
      <c r="J106" s="23"/>
      <c r="K106" s="23"/>
      <c r="L106" s="23"/>
      <c r="M106" s="23"/>
      <c r="N106" s="23">
        <v>0</v>
      </c>
      <c r="O106" s="24">
        <v>0</v>
      </c>
      <c r="P106" s="24">
        <v>0</v>
      </c>
    </row>
    <row r="107" spans="1:16" ht="12.75">
      <c r="A107" s="21">
        <v>13</v>
      </c>
      <c r="B107" s="22"/>
      <c r="C107" s="75"/>
      <c r="D107" s="47"/>
      <c r="E107" s="47"/>
      <c r="F107" s="58"/>
      <c r="G107" s="56">
        <f t="shared" si="6"/>
        <v>0</v>
      </c>
      <c r="H107" s="23"/>
      <c r="I107" s="23"/>
      <c r="J107" s="23"/>
      <c r="K107" s="23"/>
      <c r="L107" s="23"/>
      <c r="M107" s="23"/>
      <c r="N107" s="23">
        <v>0</v>
      </c>
      <c r="O107" s="24">
        <v>0</v>
      </c>
      <c r="P107" s="24">
        <v>0</v>
      </c>
    </row>
    <row r="108" spans="1:16" ht="12.75">
      <c r="A108" s="21">
        <v>14</v>
      </c>
      <c r="B108" s="22"/>
      <c r="C108" s="75"/>
      <c r="D108" s="47"/>
      <c r="E108" s="47"/>
      <c r="F108" s="58"/>
      <c r="G108" s="56">
        <f t="shared" si="6"/>
        <v>0</v>
      </c>
      <c r="H108" s="23"/>
      <c r="I108" s="23"/>
      <c r="J108" s="23"/>
      <c r="K108" s="23"/>
      <c r="L108" s="23"/>
      <c r="M108" s="23"/>
      <c r="N108" s="23">
        <v>0</v>
      </c>
      <c r="O108" s="24">
        <v>0</v>
      </c>
      <c r="P108" s="24">
        <v>0</v>
      </c>
    </row>
    <row r="109" spans="1:16" ht="12.75">
      <c r="A109" s="21">
        <v>15</v>
      </c>
      <c r="B109" s="22"/>
      <c r="C109" s="75"/>
      <c r="D109" s="47"/>
      <c r="E109" s="52"/>
      <c r="F109" s="58"/>
      <c r="G109" s="56">
        <f t="shared" si="6"/>
        <v>0</v>
      </c>
      <c r="H109" s="23"/>
      <c r="I109" s="23"/>
      <c r="J109" s="23"/>
      <c r="K109" s="23"/>
      <c r="L109" s="23"/>
      <c r="M109" s="23"/>
      <c r="N109" s="23">
        <v>0</v>
      </c>
      <c r="O109" s="24">
        <v>0</v>
      </c>
      <c r="P109" s="24">
        <v>0</v>
      </c>
    </row>
    <row r="110" spans="1:16" ht="12.75">
      <c r="A110" s="21">
        <v>16</v>
      </c>
      <c r="B110" s="22"/>
      <c r="C110" s="33"/>
      <c r="D110" s="47"/>
      <c r="E110" s="52"/>
      <c r="F110" s="58"/>
      <c r="G110" s="56">
        <f t="shared" si="6"/>
        <v>0</v>
      </c>
      <c r="H110" s="23"/>
      <c r="I110" s="23"/>
      <c r="J110" s="23"/>
      <c r="K110" s="57"/>
      <c r="L110" s="57"/>
      <c r="M110" s="57"/>
      <c r="N110" s="57">
        <v>0</v>
      </c>
      <c r="O110" s="56">
        <v>0</v>
      </c>
      <c r="P110" s="56">
        <v>0</v>
      </c>
    </row>
    <row r="111" spans="1:16" ht="12.75">
      <c r="A111" s="21">
        <v>17</v>
      </c>
      <c r="B111" s="22"/>
      <c r="C111" s="33"/>
      <c r="D111" s="47"/>
      <c r="E111" s="47"/>
      <c r="F111" s="58"/>
      <c r="G111" s="56">
        <f t="shared" si="6"/>
        <v>0</v>
      </c>
      <c r="H111" s="23"/>
      <c r="I111" s="23"/>
      <c r="J111" s="23"/>
      <c r="K111" s="57"/>
      <c r="L111" s="57"/>
      <c r="M111" s="57"/>
      <c r="N111" s="57">
        <v>0</v>
      </c>
      <c r="O111" s="56">
        <v>0</v>
      </c>
      <c r="P111" s="56">
        <v>0</v>
      </c>
    </row>
    <row r="112" spans="1:16" ht="12.75">
      <c r="A112" s="21">
        <v>18</v>
      </c>
      <c r="B112" s="22"/>
      <c r="C112" s="35"/>
      <c r="D112" s="47"/>
      <c r="E112" s="47"/>
      <c r="F112" s="58"/>
      <c r="G112" s="56">
        <f t="shared" si="6"/>
        <v>0</v>
      </c>
      <c r="H112" s="23"/>
      <c r="I112" s="23"/>
      <c r="J112" s="23"/>
      <c r="K112" s="57"/>
      <c r="L112" s="57"/>
      <c r="M112" s="57"/>
      <c r="N112" s="57">
        <v>0</v>
      </c>
      <c r="O112" s="56">
        <v>0</v>
      </c>
      <c r="P112" s="56">
        <v>0</v>
      </c>
    </row>
    <row r="113" spans="1:16" ht="12.75">
      <c r="A113" s="21">
        <v>19</v>
      </c>
      <c r="B113" s="22"/>
      <c r="C113" s="35"/>
      <c r="D113" s="47"/>
      <c r="E113" s="52"/>
      <c r="F113" s="58"/>
      <c r="G113" s="56">
        <f t="shared" si="6"/>
        <v>0</v>
      </c>
      <c r="H113" s="23"/>
      <c r="I113" s="23"/>
      <c r="J113" s="23"/>
      <c r="K113" s="57"/>
      <c r="L113" s="57"/>
      <c r="M113" s="57"/>
      <c r="N113" s="57">
        <v>0</v>
      </c>
      <c r="O113" s="56">
        <v>0</v>
      </c>
      <c r="P113" s="56">
        <v>0</v>
      </c>
    </row>
    <row r="114" spans="1:16" ht="26.25" customHeight="1">
      <c r="A114" s="21">
        <v>20</v>
      </c>
      <c r="B114" s="22"/>
      <c r="C114" s="44"/>
      <c r="D114" s="47"/>
      <c r="E114" s="47"/>
      <c r="F114" s="58"/>
      <c r="G114" s="56">
        <f t="shared" si="6"/>
        <v>0</v>
      </c>
      <c r="H114" s="23"/>
      <c r="I114" s="23"/>
      <c r="J114" s="23"/>
      <c r="K114" s="57"/>
      <c r="L114" s="57"/>
      <c r="M114" s="57"/>
      <c r="N114" s="57">
        <v>0</v>
      </c>
      <c r="O114" s="56">
        <v>0</v>
      </c>
      <c r="P114" s="56">
        <v>0</v>
      </c>
    </row>
    <row r="115" spans="1:16" ht="12.75">
      <c r="A115" s="21">
        <v>21</v>
      </c>
      <c r="B115" s="22"/>
      <c r="C115" s="44"/>
      <c r="D115" s="47"/>
      <c r="E115" s="47"/>
      <c r="F115" s="58"/>
      <c r="G115" s="56">
        <f t="shared" si="6"/>
        <v>0</v>
      </c>
      <c r="H115" s="23"/>
      <c r="I115" s="23"/>
      <c r="J115" s="23"/>
      <c r="K115" s="57"/>
      <c r="L115" s="57"/>
      <c r="M115" s="57"/>
      <c r="N115" s="57">
        <v>0</v>
      </c>
      <c r="O115" s="56">
        <v>0</v>
      </c>
      <c r="P115" s="56">
        <v>0</v>
      </c>
    </row>
    <row r="116" spans="1:16" ht="12.75">
      <c r="A116" s="21">
        <v>22</v>
      </c>
      <c r="B116" s="22"/>
      <c r="C116" s="33"/>
      <c r="D116" s="47"/>
      <c r="E116" s="47"/>
      <c r="F116" s="58"/>
      <c r="G116" s="56">
        <f t="shared" si="6"/>
        <v>0</v>
      </c>
      <c r="H116" s="23"/>
      <c r="I116" s="23"/>
      <c r="J116" s="23"/>
      <c r="K116" s="57"/>
      <c r="L116" s="57"/>
      <c r="M116" s="57"/>
      <c r="N116" s="57">
        <v>0</v>
      </c>
      <c r="O116" s="56">
        <v>0</v>
      </c>
      <c r="P116" s="56">
        <v>0</v>
      </c>
    </row>
    <row r="117" spans="1:16" ht="12.75">
      <c r="A117" s="21">
        <v>23</v>
      </c>
      <c r="B117" s="22"/>
      <c r="C117" s="76"/>
      <c r="D117" s="47"/>
      <c r="E117" s="47"/>
      <c r="F117" s="58"/>
      <c r="G117" s="56">
        <f t="shared" si="6"/>
        <v>0</v>
      </c>
      <c r="H117" s="23"/>
      <c r="I117" s="23"/>
      <c r="J117" s="23"/>
      <c r="K117" s="57"/>
      <c r="L117" s="57"/>
      <c r="M117" s="57"/>
      <c r="N117" s="57">
        <v>0</v>
      </c>
      <c r="O117" s="56">
        <v>0</v>
      </c>
      <c r="P117" s="56">
        <v>0</v>
      </c>
    </row>
    <row r="118" spans="1:16" ht="12.75">
      <c r="A118" s="21">
        <v>24</v>
      </c>
      <c r="B118" s="22"/>
      <c r="C118" s="76"/>
      <c r="D118" s="47"/>
      <c r="E118" s="21"/>
      <c r="F118" s="58"/>
      <c r="G118" s="56">
        <f t="shared" si="6"/>
        <v>0</v>
      </c>
      <c r="H118" s="23"/>
      <c r="I118" s="23"/>
      <c r="J118" s="23"/>
      <c r="K118" s="23"/>
      <c r="L118" s="23"/>
      <c r="M118" s="23"/>
      <c r="N118" s="23">
        <v>0</v>
      </c>
      <c r="O118" s="24">
        <v>0</v>
      </c>
      <c r="P118" s="24">
        <v>0</v>
      </c>
    </row>
    <row r="119" spans="1:16" ht="12.75">
      <c r="A119" s="21">
        <v>25</v>
      </c>
      <c r="B119" s="22"/>
      <c r="C119" s="29"/>
      <c r="D119" s="47"/>
      <c r="E119" s="21"/>
      <c r="F119" s="58"/>
      <c r="G119" s="56">
        <f t="shared" si="6"/>
        <v>0</v>
      </c>
      <c r="H119" s="23"/>
      <c r="I119" s="23"/>
      <c r="J119" s="23"/>
      <c r="K119" s="23"/>
      <c r="L119" s="23"/>
      <c r="M119" s="23"/>
      <c r="N119" s="23">
        <v>0</v>
      </c>
      <c r="O119" s="24">
        <v>0</v>
      </c>
      <c r="P119" s="24">
        <v>0</v>
      </c>
    </row>
    <row r="120" spans="1:16" ht="12.75">
      <c r="A120" s="21">
        <v>26</v>
      </c>
      <c r="B120" s="22"/>
      <c r="C120" s="76"/>
      <c r="D120" s="47"/>
      <c r="E120" s="47"/>
      <c r="F120" s="58"/>
      <c r="G120" s="56">
        <f t="shared" si="6"/>
        <v>0</v>
      </c>
      <c r="H120" s="23"/>
      <c r="I120" s="23"/>
      <c r="J120" s="23"/>
      <c r="K120" s="23"/>
      <c r="L120" s="23"/>
      <c r="M120" s="23"/>
      <c r="N120" s="23">
        <v>0</v>
      </c>
      <c r="O120" s="24">
        <v>0</v>
      </c>
      <c r="P120" s="24">
        <v>0</v>
      </c>
    </row>
    <row r="121" spans="1:16" ht="12.75">
      <c r="A121" s="21">
        <v>27</v>
      </c>
      <c r="B121" s="22"/>
      <c r="C121" s="74"/>
      <c r="D121" s="47"/>
      <c r="E121" s="47"/>
      <c r="F121" s="58"/>
      <c r="G121" s="56">
        <f t="shared" si="6"/>
        <v>0</v>
      </c>
      <c r="H121" s="23"/>
      <c r="I121" s="23"/>
      <c r="J121" s="23"/>
      <c r="K121" s="23"/>
      <c r="L121" s="23"/>
      <c r="M121" s="23"/>
      <c r="N121" s="23">
        <v>0</v>
      </c>
      <c r="O121" s="24">
        <v>0</v>
      </c>
      <c r="P121" s="24">
        <v>0</v>
      </c>
    </row>
    <row r="122" spans="1:16" ht="12.75">
      <c r="A122" s="21">
        <v>28</v>
      </c>
      <c r="B122" s="22"/>
      <c r="C122" s="74"/>
      <c r="D122" s="47"/>
      <c r="E122" s="47"/>
      <c r="F122" s="58"/>
      <c r="G122" s="56">
        <f t="shared" si="6"/>
        <v>0</v>
      </c>
      <c r="H122" s="23"/>
      <c r="I122" s="23"/>
      <c r="J122" s="23"/>
      <c r="K122" s="23"/>
      <c r="L122" s="23"/>
      <c r="M122" s="23"/>
      <c r="N122" s="23">
        <v>0</v>
      </c>
      <c r="O122" s="24">
        <v>0</v>
      </c>
      <c r="P122" s="24">
        <v>0</v>
      </c>
    </row>
    <row r="123" spans="1:16" ht="12.75">
      <c r="A123" s="21">
        <v>29</v>
      </c>
      <c r="B123" s="22"/>
      <c r="C123" s="75"/>
      <c r="D123" s="47"/>
      <c r="E123" s="47"/>
      <c r="F123" s="58"/>
      <c r="G123" s="56">
        <f t="shared" si="6"/>
        <v>0</v>
      </c>
      <c r="H123" s="23"/>
      <c r="I123" s="23"/>
      <c r="J123" s="23"/>
      <c r="K123" s="23"/>
      <c r="L123" s="23"/>
      <c r="M123" s="23"/>
      <c r="N123" s="23">
        <v>0</v>
      </c>
      <c r="O123" s="24">
        <v>0</v>
      </c>
      <c r="P123" s="24">
        <v>0</v>
      </c>
    </row>
    <row r="124" spans="1:16" ht="12.75">
      <c r="A124" s="21">
        <v>30</v>
      </c>
      <c r="B124" s="22"/>
      <c r="C124" s="76"/>
      <c r="D124" s="47"/>
      <c r="E124" s="47"/>
      <c r="F124" s="58"/>
      <c r="G124" s="56">
        <f t="shared" si="6"/>
        <v>0</v>
      </c>
      <c r="H124" s="23"/>
      <c r="I124" s="23"/>
      <c r="J124" s="23"/>
      <c r="K124" s="23"/>
      <c r="L124" s="23"/>
      <c r="M124" s="23"/>
      <c r="N124" s="23">
        <v>0</v>
      </c>
      <c r="O124" s="24">
        <v>0</v>
      </c>
      <c r="P124" s="24">
        <v>0</v>
      </c>
    </row>
    <row r="125" spans="1:16" ht="12.75">
      <c r="A125" s="21">
        <v>31</v>
      </c>
      <c r="B125" s="22"/>
      <c r="C125" s="76"/>
      <c r="D125" s="47"/>
      <c r="E125" s="47"/>
      <c r="F125" s="58"/>
      <c r="G125" s="56">
        <f t="shared" si="6"/>
        <v>0</v>
      </c>
      <c r="H125" s="23"/>
      <c r="I125" s="23"/>
      <c r="J125" s="23"/>
      <c r="K125" s="23"/>
      <c r="L125" s="23"/>
      <c r="M125" s="23"/>
      <c r="N125" s="23">
        <v>0</v>
      </c>
      <c r="O125" s="24">
        <v>0</v>
      </c>
      <c r="P125" s="24">
        <v>0</v>
      </c>
    </row>
    <row r="126" spans="1:16" ht="12.75">
      <c r="A126" s="21">
        <v>32</v>
      </c>
      <c r="B126" s="22"/>
      <c r="C126" s="33"/>
      <c r="D126" s="47"/>
      <c r="E126" s="47"/>
      <c r="F126" s="58"/>
      <c r="G126" s="56">
        <f t="shared" si="6"/>
        <v>0</v>
      </c>
      <c r="H126" s="23"/>
      <c r="I126" s="23"/>
      <c r="J126" s="23"/>
      <c r="K126" s="23"/>
      <c r="L126" s="23"/>
      <c r="M126" s="23"/>
      <c r="N126" s="23">
        <v>0</v>
      </c>
      <c r="O126" s="24">
        <v>0</v>
      </c>
      <c r="P126" s="24">
        <v>0</v>
      </c>
    </row>
    <row r="127" spans="1:16" ht="12.75">
      <c r="A127" s="21">
        <v>33</v>
      </c>
      <c r="B127" s="22"/>
      <c r="C127" s="33"/>
      <c r="D127" s="47"/>
      <c r="E127" s="47"/>
      <c r="F127" s="58"/>
      <c r="G127" s="56">
        <f t="shared" si="6"/>
        <v>0</v>
      </c>
      <c r="H127" s="23"/>
      <c r="I127" s="23"/>
      <c r="J127" s="23"/>
      <c r="K127" s="23"/>
      <c r="L127" s="23"/>
      <c r="M127" s="23"/>
      <c r="N127" s="23">
        <v>0</v>
      </c>
      <c r="O127" s="24">
        <v>0</v>
      </c>
      <c r="P127" s="24">
        <v>0</v>
      </c>
    </row>
    <row r="128" spans="1:16" ht="12.75">
      <c r="A128" s="21">
        <v>34</v>
      </c>
      <c r="B128" s="22"/>
      <c r="C128" s="33"/>
      <c r="D128" s="21"/>
      <c r="E128" s="21"/>
      <c r="F128" s="58"/>
      <c r="G128" s="56">
        <f t="shared" si="6"/>
        <v>0</v>
      </c>
      <c r="H128" s="23"/>
      <c r="I128" s="23"/>
      <c r="J128" s="23"/>
      <c r="K128" s="23"/>
      <c r="L128" s="23"/>
      <c r="M128" s="23"/>
      <c r="N128" s="23">
        <v>0</v>
      </c>
      <c r="O128" s="24">
        <v>0</v>
      </c>
      <c r="P128" s="24">
        <v>0</v>
      </c>
    </row>
    <row r="129" spans="1:16" ht="12.75">
      <c r="A129" s="21">
        <v>35</v>
      </c>
      <c r="B129" s="22"/>
      <c r="C129" s="35"/>
      <c r="D129" s="47"/>
      <c r="E129" s="47"/>
      <c r="F129" s="58"/>
      <c r="G129" s="56">
        <f t="shared" si="6"/>
        <v>0</v>
      </c>
      <c r="H129" s="23"/>
      <c r="I129" s="23"/>
      <c r="J129" s="23"/>
      <c r="K129" s="23"/>
      <c r="L129" s="23"/>
      <c r="M129" s="23"/>
      <c r="N129" s="23">
        <v>0</v>
      </c>
      <c r="O129" s="24">
        <v>0</v>
      </c>
      <c r="P129" s="24">
        <v>0</v>
      </c>
    </row>
    <row r="130" spans="1:16" ht="12.75">
      <c r="A130" s="21">
        <v>36</v>
      </c>
      <c r="B130" s="22"/>
      <c r="C130" s="35"/>
      <c r="D130" s="47"/>
      <c r="E130" s="47"/>
      <c r="F130" s="58"/>
      <c r="G130" s="56">
        <f t="shared" si="6"/>
        <v>0</v>
      </c>
      <c r="H130" s="23"/>
      <c r="I130" s="23"/>
      <c r="J130" s="23"/>
      <c r="K130" s="23"/>
      <c r="L130" s="23"/>
      <c r="M130" s="23"/>
      <c r="N130" s="23">
        <v>0</v>
      </c>
      <c r="O130" s="24">
        <v>0</v>
      </c>
      <c r="P130" s="24">
        <v>0</v>
      </c>
    </row>
    <row r="131" spans="1:16" ht="12.75">
      <c r="A131" s="21">
        <v>37</v>
      </c>
      <c r="B131" s="22"/>
      <c r="C131" s="35"/>
      <c r="D131" s="47"/>
      <c r="E131" s="47"/>
      <c r="F131" s="58"/>
      <c r="G131" s="56">
        <f t="shared" si="6"/>
        <v>0</v>
      </c>
      <c r="H131" s="23"/>
      <c r="I131" s="23"/>
      <c r="J131" s="23"/>
      <c r="K131" s="23"/>
      <c r="L131" s="23"/>
      <c r="M131" s="23"/>
      <c r="N131" s="23">
        <v>0</v>
      </c>
      <c r="O131" s="24">
        <v>0</v>
      </c>
      <c r="P131" s="24">
        <v>0</v>
      </c>
    </row>
    <row r="132" spans="1:16" ht="12.75">
      <c r="A132" s="21">
        <v>38</v>
      </c>
      <c r="B132" s="22"/>
      <c r="C132" s="33"/>
      <c r="D132" s="47"/>
      <c r="E132" s="47"/>
      <c r="F132" s="58"/>
      <c r="G132" s="56">
        <f t="shared" si="6"/>
        <v>0</v>
      </c>
      <c r="H132" s="23"/>
      <c r="I132" s="23"/>
      <c r="J132" s="23"/>
      <c r="K132" s="23"/>
      <c r="L132" s="23"/>
      <c r="M132" s="23"/>
      <c r="N132" s="23">
        <v>0</v>
      </c>
      <c r="O132" s="24">
        <v>0</v>
      </c>
      <c r="P132" s="24">
        <v>0</v>
      </c>
    </row>
    <row r="133" spans="1:16" ht="12.75">
      <c r="A133" s="21">
        <v>39</v>
      </c>
      <c r="B133" s="22"/>
      <c r="C133" s="33"/>
      <c r="D133" s="47"/>
      <c r="E133" s="47"/>
      <c r="F133" s="58"/>
      <c r="G133" s="56">
        <f t="shared" si="6"/>
        <v>0</v>
      </c>
      <c r="H133" s="23"/>
      <c r="I133" s="23"/>
      <c r="J133" s="23"/>
      <c r="K133" s="23"/>
      <c r="L133" s="23"/>
      <c r="M133" s="23"/>
      <c r="N133" s="23">
        <v>0</v>
      </c>
      <c r="O133" s="24">
        <v>0</v>
      </c>
      <c r="P133" s="24">
        <v>0</v>
      </c>
    </row>
    <row r="134" spans="1:16" ht="12.75">
      <c r="A134" s="21">
        <v>40</v>
      </c>
      <c r="B134" s="22"/>
      <c r="C134" s="33"/>
      <c r="D134" s="47"/>
      <c r="E134" s="47"/>
      <c r="F134" s="58"/>
      <c r="G134" s="56">
        <f t="shared" si="6"/>
        <v>0</v>
      </c>
      <c r="H134" s="23"/>
      <c r="I134" s="23"/>
      <c r="J134" s="23"/>
      <c r="K134" s="23"/>
      <c r="L134" s="23"/>
      <c r="M134" s="23"/>
      <c r="N134" s="23">
        <v>0</v>
      </c>
      <c r="O134" s="24">
        <v>0</v>
      </c>
      <c r="P134" s="24">
        <v>0</v>
      </c>
    </row>
    <row r="135" spans="1:16" ht="12.75">
      <c r="A135" s="21">
        <v>41</v>
      </c>
      <c r="B135" s="22"/>
      <c r="C135" s="33"/>
      <c r="D135" s="47"/>
      <c r="E135" s="47"/>
      <c r="F135" s="58"/>
      <c r="G135" s="56">
        <f t="shared" si="6"/>
        <v>0</v>
      </c>
      <c r="H135" s="23"/>
      <c r="I135" s="23"/>
      <c r="J135" s="23"/>
      <c r="K135" s="23"/>
      <c r="L135" s="23"/>
      <c r="M135" s="23"/>
      <c r="N135" s="23">
        <v>0</v>
      </c>
      <c r="O135" s="24">
        <v>0</v>
      </c>
      <c r="P135" s="24">
        <v>0</v>
      </c>
    </row>
    <row r="136" spans="1:16" ht="12.75">
      <c r="A136" s="21">
        <v>42</v>
      </c>
      <c r="B136" s="22"/>
      <c r="C136" s="33"/>
      <c r="D136" s="47"/>
      <c r="E136" s="47"/>
      <c r="F136" s="58"/>
      <c r="G136" s="56">
        <f t="shared" si="6"/>
        <v>0</v>
      </c>
      <c r="H136" s="23"/>
      <c r="I136" s="23"/>
      <c r="J136" s="23"/>
      <c r="K136" s="23"/>
      <c r="L136" s="23"/>
      <c r="M136" s="23"/>
      <c r="N136" s="23">
        <v>0</v>
      </c>
      <c r="O136" s="24">
        <v>0</v>
      </c>
      <c r="P136" s="24">
        <v>0</v>
      </c>
    </row>
    <row r="137" spans="1:16" ht="12.75">
      <c r="A137" s="21">
        <v>43</v>
      </c>
      <c r="B137" s="22"/>
      <c r="C137" s="35"/>
      <c r="D137" s="47"/>
      <c r="E137" s="47"/>
      <c r="F137" s="58"/>
      <c r="G137" s="56">
        <f>H137+I137+J137+K137+L137+M137+N137+O137+P137</f>
        <v>0</v>
      </c>
      <c r="H137" s="23"/>
      <c r="I137" s="23"/>
      <c r="J137" s="23"/>
      <c r="K137" s="23"/>
      <c r="L137" s="23"/>
      <c r="M137" s="23"/>
      <c r="N137" s="23">
        <v>0</v>
      </c>
      <c r="O137" s="24">
        <v>0</v>
      </c>
      <c r="P137" s="24">
        <v>0</v>
      </c>
    </row>
    <row r="138" spans="1:20" s="68" customFormat="1" ht="12.75">
      <c r="A138" s="115" t="s">
        <v>15</v>
      </c>
      <c r="B138" s="116"/>
      <c r="C138" s="117"/>
      <c r="D138" s="64"/>
      <c r="E138" s="64"/>
      <c r="F138" s="65"/>
      <c r="G138" s="66">
        <f aca="true" t="shared" si="7" ref="G138:P138">SUM(G95:G137)</f>
        <v>0</v>
      </c>
      <c r="H138" s="66">
        <f t="shared" si="7"/>
        <v>0</v>
      </c>
      <c r="I138" s="66">
        <f t="shared" si="7"/>
        <v>0</v>
      </c>
      <c r="J138" s="66">
        <f t="shared" si="7"/>
        <v>0</v>
      </c>
      <c r="K138" s="66">
        <f t="shared" si="7"/>
        <v>0</v>
      </c>
      <c r="L138" s="66">
        <f t="shared" si="7"/>
        <v>0</v>
      </c>
      <c r="M138" s="66">
        <f t="shared" si="7"/>
        <v>0</v>
      </c>
      <c r="N138" s="66">
        <f t="shared" si="7"/>
        <v>0</v>
      </c>
      <c r="O138" s="66">
        <f t="shared" si="7"/>
        <v>0</v>
      </c>
      <c r="P138" s="66">
        <f t="shared" si="7"/>
        <v>0</v>
      </c>
      <c r="Q138" s="67"/>
      <c r="T138" s="67"/>
    </row>
    <row r="139" spans="1:16" ht="12.75">
      <c r="A139" s="21">
        <v>1</v>
      </c>
      <c r="B139" s="22" t="s">
        <v>28</v>
      </c>
      <c r="C139" s="35"/>
      <c r="D139" s="47"/>
      <c r="E139" s="52"/>
      <c r="F139" s="58"/>
      <c r="G139" s="56">
        <f t="shared" si="6"/>
        <v>0</v>
      </c>
      <c r="H139" s="24">
        <v>0</v>
      </c>
      <c r="I139" s="24">
        <v>0</v>
      </c>
      <c r="J139" s="23">
        <v>0</v>
      </c>
      <c r="K139" s="23">
        <v>0</v>
      </c>
      <c r="L139" s="23"/>
      <c r="M139" s="23">
        <v>0</v>
      </c>
      <c r="N139" s="23">
        <v>0</v>
      </c>
      <c r="O139" s="23">
        <v>0</v>
      </c>
      <c r="P139" s="23">
        <v>0</v>
      </c>
    </row>
    <row r="140" spans="1:16" ht="12.75">
      <c r="A140" s="21">
        <v>2</v>
      </c>
      <c r="B140" s="22" t="s">
        <v>28</v>
      </c>
      <c r="C140" s="35"/>
      <c r="D140" s="47"/>
      <c r="E140" s="52"/>
      <c r="F140" s="58"/>
      <c r="G140" s="56">
        <f>H140+I140+J140+K140+L140+M140+N140+O140+P140</f>
        <v>0</v>
      </c>
      <c r="H140" s="24">
        <v>0</v>
      </c>
      <c r="I140" s="24">
        <v>0</v>
      </c>
      <c r="J140" s="23">
        <v>0</v>
      </c>
      <c r="K140" s="23">
        <v>0</v>
      </c>
      <c r="L140" s="23"/>
      <c r="M140" s="23">
        <v>0</v>
      </c>
      <c r="N140" s="23">
        <v>0</v>
      </c>
      <c r="O140" s="23">
        <v>0</v>
      </c>
      <c r="P140" s="23">
        <v>0</v>
      </c>
    </row>
    <row r="141" spans="1:16" ht="14.25" customHeight="1">
      <c r="A141" s="115" t="s">
        <v>19</v>
      </c>
      <c r="B141" s="116"/>
      <c r="C141" s="117"/>
      <c r="D141" s="48"/>
      <c r="E141" s="47"/>
      <c r="F141" s="58"/>
      <c r="G141" s="28">
        <f>SUM(G139:G140)</f>
        <v>0</v>
      </c>
      <c r="H141" s="28">
        <f aca="true" t="shared" si="8" ref="H141:P141">SUM(H139:H140)</f>
        <v>0</v>
      </c>
      <c r="I141" s="28">
        <f t="shared" si="8"/>
        <v>0</v>
      </c>
      <c r="J141" s="28">
        <f t="shared" si="8"/>
        <v>0</v>
      </c>
      <c r="K141" s="28">
        <f t="shared" si="8"/>
        <v>0</v>
      </c>
      <c r="L141" s="28">
        <f t="shared" si="8"/>
        <v>0</v>
      </c>
      <c r="M141" s="28">
        <f t="shared" si="8"/>
        <v>0</v>
      </c>
      <c r="N141" s="28">
        <f t="shared" si="8"/>
        <v>0</v>
      </c>
      <c r="O141" s="28">
        <f t="shared" si="8"/>
        <v>0</v>
      </c>
      <c r="P141" s="28">
        <f t="shared" si="8"/>
        <v>0</v>
      </c>
    </row>
    <row r="142" spans="1:16" ht="12" customHeight="1">
      <c r="A142" s="21">
        <v>1</v>
      </c>
      <c r="B142" s="22" t="s">
        <v>38</v>
      </c>
      <c r="C142" s="29"/>
      <c r="D142" s="48"/>
      <c r="E142" s="47"/>
      <c r="F142" s="59"/>
      <c r="G142" s="56">
        <f t="shared" si="6"/>
        <v>0</v>
      </c>
      <c r="H142" s="24">
        <v>0</v>
      </c>
      <c r="I142" s="24">
        <v>0</v>
      </c>
      <c r="J142" s="23">
        <v>0</v>
      </c>
      <c r="K142" s="23"/>
      <c r="L142" s="23"/>
      <c r="M142" s="23"/>
      <c r="N142" s="23">
        <v>0</v>
      </c>
      <c r="O142" s="23">
        <v>0</v>
      </c>
      <c r="P142" s="23">
        <v>0</v>
      </c>
    </row>
    <row r="143" spans="1:16" ht="12" customHeight="1">
      <c r="A143" s="21">
        <v>2</v>
      </c>
      <c r="B143" s="22" t="s">
        <v>38</v>
      </c>
      <c r="C143" s="29"/>
      <c r="D143" s="48"/>
      <c r="E143" s="47"/>
      <c r="F143" s="58"/>
      <c r="G143" s="56">
        <f t="shared" si="6"/>
        <v>0</v>
      </c>
      <c r="H143" s="24">
        <v>0</v>
      </c>
      <c r="I143" s="24">
        <v>0</v>
      </c>
      <c r="J143" s="23">
        <v>0</v>
      </c>
      <c r="K143" s="23"/>
      <c r="L143" s="23"/>
      <c r="M143" s="23"/>
      <c r="N143" s="23">
        <v>0</v>
      </c>
      <c r="O143" s="23">
        <v>0</v>
      </c>
      <c r="P143" s="23">
        <v>0</v>
      </c>
    </row>
    <row r="144" spans="1:16" ht="12" customHeight="1">
      <c r="A144" s="21">
        <v>3</v>
      </c>
      <c r="B144" s="22" t="s">
        <v>38</v>
      </c>
      <c r="C144" s="29"/>
      <c r="D144" s="48"/>
      <c r="E144" s="47"/>
      <c r="F144" s="58"/>
      <c r="G144" s="56">
        <f t="shared" si="6"/>
        <v>0</v>
      </c>
      <c r="H144" s="24">
        <v>0</v>
      </c>
      <c r="I144" s="24">
        <v>0</v>
      </c>
      <c r="J144" s="23">
        <v>0</v>
      </c>
      <c r="K144" s="23"/>
      <c r="L144" s="23"/>
      <c r="M144" s="23"/>
      <c r="N144" s="23">
        <v>0</v>
      </c>
      <c r="O144" s="23">
        <v>0</v>
      </c>
      <c r="P144" s="23">
        <v>0</v>
      </c>
    </row>
    <row r="145" spans="1:16" ht="12" customHeight="1">
      <c r="A145" s="21">
        <v>4</v>
      </c>
      <c r="B145" s="22" t="s">
        <v>38</v>
      </c>
      <c r="C145" s="29"/>
      <c r="D145" s="48"/>
      <c r="E145" s="47"/>
      <c r="F145" s="58"/>
      <c r="G145" s="56">
        <f t="shared" si="6"/>
        <v>0</v>
      </c>
      <c r="H145" s="24">
        <v>0</v>
      </c>
      <c r="I145" s="24">
        <v>0</v>
      </c>
      <c r="J145" s="23">
        <v>0</v>
      </c>
      <c r="K145" s="23"/>
      <c r="L145" s="23"/>
      <c r="M145" s="23"/>
      <c r="N145" s="23">
        <v>0</v>
      </c>
      <c r="O145" s="23">
        <v>0</v>
      </c>
      <c r="P145" s="23">
        <v>0</v>
      </c>
    </row>
    <row r="146" spans="1:16" ht="12" customHeight="1">
      <c r="A146" s="21">
        <v>5</v>
      </c>
      <c r="B146" s="22" t="s">
        <v>38</v>
      </c>
      <c r="C146" s="29"/>
      <c r="D146" s="48"/>
      <c r="E146" s="47"/>
      <c r="F146" s="58"/>
      <c r="G146" s="56">
        <f t="shared" si="6"/>
        <v>0</v>
      </c>
      <c r="H146" s="24">
        <v>0</v>
      </c>
      <c r="I146" s="24">
        <v>0</v>
      </c>
      <c r="J146" s="23">
        <v>0</v>
      </c>
      <c r="K146" s="23"/>
      <c r="L146" s="23"/>
      <c r="M146" s="23"/>
      <c r="N146" s="23">
        <v>0</v>
      </c>
      <c r="O146" s="23">
        <v>0</v>
      </c>
      <c r="P146" s="23">
        <v>0</v>
      </c>
    </row>
    <row r="147" spans="1:16" ht="12" customHeight="1">
      <c r="A147" s="21">
        <v>6</v>
      </c>
      <c r="B147" s="22" t="s">
        <v>38</v>
      </c>
      <c r="C147" s="29"/>
      <c r="D147" s="48"/>
      <c r="E147" s="47"/>
      <c r="F147" s="58"/>
      <c r="G147" s="56">
        <f t="shared" si="6"/>
        <v>0</v>
      </c>
      <c r="H147" s="24">
        <v>0</v>
      </c>
      <c r="I147" s="24">
        <v>0</v>
      </c>
      <c r="J147" s="23">
        <v>0</v>
      </c>
      <c r="K147" s="23"/>
      <c r="L147" s="23"/>
      <c r="M147" s="23"/>
      <c r="N147" s="23">
        <v>0</v>
      </c>
      <c r="O147" s="23">
        <v>0</v>
      </c>
      <c r="P147" s="23">
        <v>0</v>
      </c>
    </row>
    <row r="148" spans="1:16" ht="12" customHeight="1">
      <c r="A148" s="21">
        <v>7</v>
      </c>
      <c r="B148" s="22" t="s">
        <v>38</v>
      </c>
      <c r="C148" s="29"/>
      <c r="D148" s="48"/>
      <c r="E148" s="47"/>
      <c r="F148" s="58"/>
      <c r="G148" s="56">
        <f t="shared" si="6"/>
        <v>0</v>
      </c>
      <c r="H148" s="24">
        <v>0</v>
      </c>
      <c r="I148" s="24">
        <v>0</v>
      </c>
      <c r="J148" s="23">
        <v>0</v>
      </c>
      <c r="K148" s="57"/>
      <c r="L148" s="57"/>
      <c r="M148" s="57"/>
      <c r="N148" s="57">
        <v>0</v>
      </c>
      <c r="O148" s="57">
        <v>0</v>
      </c>
      <c r="P148" s="57">
        <v>0</v>
      </c>
    </row>
    <row r="149" spans="1:16" ht="12" customHeight="1">
      <c r="A149" s="21">
        <v>8</v>
      </c>
      <c r="B149" s="22" t="s">
        <v>38</v>
      </c>
      <c r="C149" s="75"/>
      <c r="D149" s="48"/>
      <c r="E149" s="47"/>
      <c r="F149" s="58"/>
      <c r="G149" s="56">
        <f t="shared" si="6"/>
        <v>0</v>
      </c>
      <c r="H149" s="24">
        <v>0</v>
      </c>
      <c r="I149" s="24">
        <v>0</v>
      </c>
      <c r="J149" s="23">
        <v>0</v>
      </c>
      <c r="K149" s="23"/>
      <c r="L149" s="23"/>
      <c r="M149" s="23"/>
      <c r="N149" s="23">
        <v>0</v>
      </c>
      <c r="O149" s="23">
        <v>0</v>
      </c>
      <c r="P149" s="23">
        <v>0</v>
      </c>
    </row>
    <row r="150" spans="1:16" ht="12.75">
      <c r="A150" s="21">
        <v>9</v>
      </c>
      <c r="B150" s="22" t="s">
        <v>38</v>
      </c>
      <c r="C150" s="44"/>
      <c r="D150" s="22"/>
      <c r="E150" s="47"/>
      <c r="F150" s="58"/>
      <c r="G150" s="56">
        <f t="shared" si="6"/>
        <v>0</v>
      </c>
      <c r="H150" s="24">
        <v>0</v>
      </c>
      <c r="I150" s="24">
        <v>0</v>
      </c>
      <c r="J150" s="23">
        <v>0</v>
      </c>
      <c r="K150" s="23"/>
      <c r="L150" s="23"/>
      <c r="M150" s="23"/>
      <c r="N150" s="23">
        <v>0</v>
      </c>
      <c r="O150" s="23">
        <v>0</v>
      </c>
      <c r="P150" s="23">
        <v>0</v>
      </c>
    </row>
    <row r="151" spans="1:16" ht="12" customHeight="1">
      <c r="A151" s="21">
        <v>10</v>
      </c>
      <c r="B151" s="22" t="s">
        <v>38</v>
      </c>
      <c r="C151" s="75"/>
      <c r="D151" s="48"/>
      <c r="E151" s="47"/>
      <c r="F151" s="58"/>
      <c r="G151" s="56">
        <f>H151+I151+J151+K151+L151+M151+N151+O151+P151</f>
        <v>0</v>
      </c>
      <c r="H151" s="24">
        <v>0</v>
      </c>
      <c r="I151" s="24">
        <v>0</v>
      </c>
      <c r="J151" s="23">
        <v>0</v>
      </c>
      <c r="K151" s="23"/>
      <c r="L151" s="23"/>
      <c r="M151" s="23"/>
      <c r="N151" s="23">
        <v>0</v>
      </c>
      <c r="O151" s="23">
        <v>0</v>
      </c>
      <c r="P151" s="23">
        <v>0</v>
      </c>
    </row>
    <row r="152" spans="1:16" ht="15" customHeight="1">
      <c r="A152" s="115" t="s">
        <v>6</v>
      </c>
      <c r="B152" s="116"/>
      <c r="C152" s="117"/>
      <c r="D152" s="46"/>
      <c r="E152" s="47"/>
      <c r="F152" s="58" t="s">
        <v>16</v>
      </c>
      <c r="G152" s="25">
        <f>SUM(G142:G151)</f>
        <v>0</v>
      </c>
      <c r="H152" s="25">
        <f aca="true" t="shared" si="9" ref="H152:P152">SUM(H142:H151)</f>
        <v>0</v>
      </c>
      <c r="I152" s="25">
        <f t="shared" si="9"/>
        <v>0</v>
      </c>
      <c r="J152" s="25">
        <f t="shared" si="9"/>
        <v>0</v>
      </c>
      <c r="K152" s="25">
        <f t="shared" si="9"/>
        <v>0</v>
      </c>
      <c r="L152" s="25">
        <f t="shared" si="9"/>
        <v>0</v>
      </c>
      <c r="M152" s="25">
        <f t="shared" si="9"/>
        <v>0</v>
      </c>
      <c r="N152" s="25">
        <f t="shared" si="9"/>
        <v>0</v>
      </c>
      <c r="O152" s="25">
        <f t="shared" si="9"/>
        <v>0</v>
      </c>
      <c r="P152" s="25">
        <f t="shared" si="9"/>
        <v>0</v>
      </c>
    </row>
    <row r="153" spans="1:16" ht="12.75">
      <c r="A153" s="21">
        <v>1</v>
      </c>
      <c r="B153" s="22" t="s">
        <v>30</v>
      </c>
      <c r="C153" s="35"/>
      <c r="D153" s="22"/>
      <c r="E153" s="47"/>
      <c r="F153" s="58"/>
      <c r="G153" s="56">
        <f t="shared" si="6"/>
        <v>0</v>
      </c>
      <c r="H153" s="24"/>
      <c r="I153" s="24"/>
      <c r="J153" s="23"/>
      <c r="K153" s="23"/>
      <c r="L153" s="23"/>
      <c r="M153" s="23"/>
      <c r="N153" s="23"/>
      <c r="O153" s="23">
        <v>0</v>
      </c>
      <c r="P153" s="23">
        <v>0</v>
      </c>
    </row>
    <row r="154" spans="1:16" ht="12.75">
      <c r="A154" s="21">
        <v>2</v>
      </c>
      <c r="B154" s="22" t="s">
        <v>30</v>
      </c>
      <c r="C154" s="75"/>
      <c r="D154" s="22"/>
      <c r="E154" s="47"/>
      <c r="F154" s="58"/>
      <c r="G154" s="56">
        <f>H154+I154+J154+K154+L154+M154+N154+O154+P154</f>
        <v>0</v>
      </c>
      <c r="H154" s="24"/>
      <c r="I154" s="24"/>
      <c r="J154" s="23"/>
      <c r="K154" s="23"/>
      <c r="L154" s="23"/>
      <c r="M154" s="23"/>
      <c r="N154" s="23"/>
      <c r="O154" s="23">
        <v>0</v>
      </c>
      <c r="P154" s="23">
        <v>0</v>
      </c>
    </row>
    <row r="155" spans="1:16" ht="12.75">
      <c r="A155" s="21">
        <v>3</v>
      </c>
      <c r="B155" s="22" t="s">
        <v>30</v>
      </c>
      <c r="C155" s="75"/>
      <c r="D155" s="22"/>
      <c r="E155" s="47"/>
      <c r="F155" s="58"/>
      <c r="G155" s="56">
        <f>H155+I155+J155+K155+L155+M155+N155+O155+P155</f>
        <v>0</v>
      </c>
      <c r="H155" s="24"/>
      <c r="I155" s="24"/>
      <c r="J155" s="23"/>
      <c r="K155" s="23"/>
      <c r="L155" s="23"/>
      <c r="M155" s="23"/>
      <c r="N155" s="23"/>
      <c r="O155" s="23">
        <v>0</v>
      </c>
      <c r="P155" s="23">
        <v>0</v>
      </c>
    </row>
    <row r="156" spans="1:16" ht="17.25" customHeight="1">
      <c r="A156" s="115" t="s">
        <v>22</v>
      </c>
      <c r="B156" s="116"/>
      <c r="C156" s="117"/>
      <c r="D156" s="46"/>
      <c r="E156" s="46"/>
      <c r="F156" s="58" t="s">
        <v>16</v>
      </c>
      <c r="G156" s="25">
        <f aca="true" t="shared" si="10" ref="G156:P156">SUM(G153:G155)</f>
        <v>0</v>
      </c>
      <c r="H156" s="25">
        <f t="shared" si="10"/>
        <v>0</v>
      </c>
      <c r="I156" s="25">
        <f t="shared" si="10"/>
        <v>0</v>
      </c>
      <c r="J156" s="25">
        <f t="shared" si="10"/>
        <v>0</v>
      </c>
      <c r="K156" s="25">
        <f t="shared" si="10"/>
        <v>0</v>
      </c>
      <c r="L156" s="25">
        <f t="shared" si="10"/>
        <v>0</v>
      </c>
      <c r="M156" s="25">
        <f t="shared" si="10"/>
        <v>0</v>
      </c>
      <c r="N156" s="25">
        <f t="shared" si="10"/>
        <v>0</v>
      </c>
      <c r="O156" s="25">
        <f t="shared" si="10"/>
        <v>0</v>
      </c>
      <c r="P156" s="25">
        <f t="shared" si="10"/>
        <v>0</v>
      </c>
    </row>
    <row r="157" spans="1:16" ht="12.75">
      <c r="A157" s="21">
        <v>1</v>
      </c>
      <c r="B157" s="22" t="s">
        <v>39</v>
      </c>
      <c r="C157" s="44"/>
      <c r="D157" s="22"/>
      <c r="E157" s="47"/>
      <c r="F157" s="58"/>
      <c r="G157" s="56">
        <f t="shared" si="6"/>
        <v>0</v>
      </c>
      <c r="H157" s="24">
        <v>0</v>
      </c>
      <c r="I157" s="24">
        <v>0</v>
      </c>
      <c r="J157" s="23">
        <v>0</v>
      </c>
      <c r="K157" s="23"/>
      <c r="L157" s="23"/>
      <c r="M157" s="23"/>
      <c r="N157" s="23"/>
      <c r="O157" s="23">
        <v>0</v>
      </c>
      <c r="P157" s="23">
        <v>0</v>
      </c>
    </row>
    <row r="158" spans="1:16" ht="12.75">
      <c r="A158" s="21">
        <v>2</v>
      </c>
      <c r="B158" s="22" t="s">
        <v>39</v>
      </c>
      <c r="C158" s="44"/>
      <c r="D158" s="48"/>
      <c r="E158" s="47"/>
      <c r="F158" s="58"/>
      <c r="G158" s="56">
        <f t="shared" si="6"/>
        <v>0</v>
      </c>
      <c r="H158" s="24">
        <v>0</v>
      </c>
      <c r="I158" s="24">
        <v>0</v>
      </c>
      <c r="J158" s="23">
        <v>0</v>
      </c>
      <c r="K158" s="23"/>
      <c r="L158" s="23"/>
      <c r="M158" s="23"/>
      <c r="N158" s="23"/>
      <c r="O158" s="23">
        <v>0</v>
      </c>
      <c r="P158" s="23">
        <v>0</v>
      </c>
    </row>
    <row r="159" spans="1:16" ht="12.75">
      <c r="A159" s="21">
        <v>3</v>
      </c>
      <c r="B159" s="22" t="s">
        <v>39</v>
      </c>
      <c r="C159" s="61"/>
      <c r="D159" s="48"/>
      <c r="E159" s="47"/>
      <c r="F159" s="58"/>
      <c r="G159" s="56">
        <f>H159+I159+J159+K159+L159+M159+N159+O159+P159</f>
        <v>0</v>
      </c>
      <c r="H159" s="24">
        <v>0</v>
      </c>
      <c r="I159" s="24">
        <v>0</v>
      </c>
      <c r="J159" s="23">
        <v>0</v>
      </c>
      <c r="K159" s="23"/>
      <c r="L159" s="23"/>
      <c r="M159" s="23"/>
      <c r="N159" s="23"/>
      <c r="O159" s="23">
        <v>0</v>
      </c>
      <c r="P159" s="23">
        <v>0</v>
      </c>
    </row>
    <row r="160" spans="1:20" ht="12.75">
      <c r="A160" s="21">
        <v>4</v>
      </c>
      <c r="B160" s="22" t="s">
        <v>39</v>
      </c>
      <c r="C160" s="61"/>
      <c r="D160" s="48"/>
      <c r="E160" s="47"/>
      <c r="F160" s="58"/>
      <c r="G160" s="56">
        <f>H160+I160+J160+K160+L160+M160+N160+O160+P160</f>
        <v>0</v>
      </c>
      <c r="H160" s="24"/>
      <c r="I160" s="24">
        <v>0</v>
      </c>
      <c r="J160" s="23">
        <v>0</v>
      </c>
      <c r="K160" s="23"/>
      <c r="L160" s="23"/>
      <c r="M160" s="23"/>
      <c r="N160" s="23"/>
      <c r="O160" s="23">
        <v>0</v>
      </c>
      <c r="P160" s="23">
        <v>0</v>
      </c>
      <c r="T160" s="27"/>
    </row>
    <row r="161" spans="1:16" ht="12.75">
      <c r="A161" s="115" t="s">
        <v>23</v>
      </c>
      <c r="B161" s="116"/>
      <c r="C161" s="117"/>
      <c r="D161" s="46"/>
      <c r="E161" s="48"/>
      <c r="F161" s="58" t="s">
        <v>16</v>
      </c>
      <c r="G161" s="25">
        <f>SUM(G157:G160)</f>
        <v>0</v>
      </c>
      <c r="H161" s="25">
        <f aca="true" t="shared" si="11" ref="H161:P161">SUM(H157:H160)</f>
        <v>0</v>
      </c>
      <c r="I161" s="25">
        <f t="shared" si="11"/>
        <v>0</v>
      </c>
      <c r="J161" s="25">
        <f t="shared" si="11"/>
        <v>0</v>
      </c>
      <c r="K161" s="25">
        <f t="shared" si="11"/>
        <v>0</v>
      </c>
      <c r="L161" s="25">
        <f t="shared" si="11"/>
        <v>0</v>
      </c>
      <c r="M161" s="25">
        <f t="shared" si="11"/>
        <v>0</v>
      </c>
      <c r="N161" s="25">
        <f t="shared" si="11"/>
        <v>0</v>
      </c>
      <c r="O161" s="25">
        <f t="shared" si="11"/>
        <v>0</v>
      </c>
      <c r="P161" s="25">
        <f t="shared" si="11"/>
        <v>0</v>
      </c>
    </row>
    <row r="162" spans="1:16" ht="12.75">
      <c r="A162" s="21">
        <v>1</v>
      </c>
      <c r="B162" s="22" t="s">
        <v>41</v>
      </c>
      <c r="C162" s="44"/>
      <c r="D162" s="22"/>
      <c r="E162" s="47"/>
      <c r="F162" s="58"/>
      <c r="G162" s="56">
        <f aca="true" t="shared" si="12" ref="G162:G171">H162+I162+J162+K162+L162+M162+N162+O162+P162</f>
        <v>0</v>
      </c>
      <c r="H162" s="24">
        <v>0</v>
      </c>
      <c r="I162" s="24">
        <v>0</v>
      </c>
      <c r="J162" s="23">
        <v>0</v>
      </c>
      <c r="K162" s="23"/>
      <c r="L162" s="23"/>
      <c r="M162" s="23"/>
      <c r="N162" s="23">
        <v>0</v>
      </c>
      <c r="O162" s="23">
        <v>0</v>
      </c>
      <c r="P162" s="23">
        <v>0</v>
      </c>
    </row>
    <row r="163" spans="1:16" ht="12.75">
      <c r="A163" s="21">
        <v>2</v>
      </c>
      <c r="B163" s="22" t="s">
        <v>41</v>
      </c>
      <c r="C163" s="44"/>
      <c r="D163" s="22"/>
      <c r="E163" s="47"/>
      <c r="F163" s="58"/>
      <c r="G163" s="56">
        <f t="shared" si="12"/>
        <v>0</v>
      </c>
      <c r="H163" s="24">
        <v>0</v>
      </c>
      <c r="I163" s="24">
        <v>0</v>
      </c>
      <c r="J163" s="23">
        <v>0</v>
      </c>
      <c r="K163" s="23"/>
      <c r="L163" s="23"/>
      <c r="M163" s="23"/>
      <c r="N163" s="23">
        <v>0</v>
      </c>
      <c r="O163" s="23">
        <v>0</v>
      </c>
      <c r="P163" s="23">
        <v>0</v>
      </c>
    </row>
    <row r="164" spans="1:16" ht="12.75">
      <c r="A164" s="21">
        <v>3</v>
      </c>
      <c r="B164" s="22" t="s">
        <v>41</v>
      </c>
      <c r="C164" s="44"/>
      <c r="D164" s="22"/>
      <c r="E164" s="47"/>
      <c r="F164" s="58"/>
      <c r="G164" s="56">
        <f t="shared" si="12"/>
        <v>0</v>
      </c>
      <c r="H164" s="24">
        <v>0</v>
      </c>
      <c r="I164" s="24">
        <v>0</v>
      </c>
      <c r="J164" s="23">
        <v>0</v>
      </c>
      <c r="K164" s="56"/>
      <c r="L164" s="57"/>
      <c r="M164" s="57"/>
      <c r="N164" s="57">
        <v>0</v>
      </c>
      <c r="O164" s="57">
        <v>0</v>
      </c>
      <c r="P164" s="57">
        <v>0</v>
      </c>
    </row>
    <row r="165" spans="1:16" ht="12.75">
      <c r="A165" s="21">
        <v>4</v>
      </c>
      <c r="B165" s="22" t="s">
        <v>41</v>
      </c>
      <c r="C165" s="44"/>
      <c r="D165" s="22"/>
      <c r="E165" s="47"/>
      <c r="F165" s="58"/>
      <c r="G165" s="56">
        <f t="shared" si="12"/>
        <v>0</v>
      </c>
      <c r="H165" s="24">
        <v>0</v>
      </c>
      <c r="I165" s="24">
        <v>0</v>
      </c>
      <c r="J165" s="23">
        <v>0</v>
      </c>
      <c r="K165" s="23"/>
      <c r="L165" s="23"/>
      <c r="M165" s="23"/>
      <c r="N165" s="23">
        <v>0</v>
      </c>
      <c r="O165" s="23">
        <v>0</v>
      </c>
      <c r="P165" s="23">
        <v>0</v>
      </c>
    </row>
    <row r="166" spans="1:16" ht="12.75">
      <c r="A166" s="21">
        <v>5</v>
      </c>
      <c r="B166" s="22" t="s">
        <v>41</v>
      </c>
      <c r="C166" s="44"/>
      <c r="D166" s="22"/>
      <c r="E166" s="47"/>
      <c r="F166" s="58"/>
      <c r="G166" s="56">
        <f t="shared" si="12"/>
        <v>0</v>
      </c>
      <c r="H166" s="24">
        <v>0</v>
      </c>
      <c r="I166" s="24">
        <v>0</v>
      </c>
      <c r="J166" s="23">
        <v>0</v>
      </c>
      <c r="K166" s="23"/>
      <c r="L166" s="23"/>
      <c r="M166" s="23"/>
      <c r="N166" s="23">
        <v>0</v>
      </c>
      <c r="O166" s="23">
        <v>0</v>
      </c>
      <c r="P166" s="23">
        <v>0</v>
      </c>
    </row>
    <row r="167" spans="1:16" ht="12.75">
      <c r="A167" s="21">
        <v>6</v>
      </c>
      <c r="B167" s="22" t="s">
        <v>41</v>
      </c>
      <c r="C167" s="44"/>
      <c r="D167" s="22"/>
      <c r="E167" s="47"/>
      <c r="F167" s="58"/>
      <c r="G167" s="56">
        <f t="shared" si="12"/>
        <v>0</v>
      </c>
      <c r="H167" s="24">
        <v>0</v>
      </c>
      <c r="I167" s="24">
        <v>0</v>
      </c>
      <c r="J167" s="23">
        <v>0</v>
      </c>
      <c r="K167" s="23"/>
      <c r="L167" s="23"/>
      <c r="M167" s="23"/>
      <c r="N167" s="23">
        <v>0</v>
      </c>
      <c r="O167" s="23">
        <v>0</v>
      </c>
      <c r="P167" s="23">
        <v>0</v>
      </c>
    </row>
    <row r="168" spans="1:16" ht="12.75">
      <c r="A168" s="21">
        <v>7</v>
      </c>
      <c r="B168" s="22" t="s">
        <v>41</v>
      </c>
      <c r="C168" s="44"/>
      <c r="D168" s="22"/>
      <c r="E168" s="47"/>
      <c r="F168" s="58"/>
      <c r="G168" s="56">
        <f t="shared" si="12"/>
        <v>0</v>
      </c>
      <c r="H168" s="24">
        <v>0</v>
      </c>
      <c r="I168" s="24">
        <v>0</v>
      </c>
      <c r="J168" s="23">
        <v>0</v>
      </c>
      <c r="K168" s="23"/>
      <c r="L168" s="23"/>
      <c r="M168" s="23"/>
      <c r="N168" s="23">
        <v>0</v>
      </c>
      <c r="O168" s="23">
        <v>0</v>
      </c>
      <c r="P168" s="23">
        <v>0</v>
      </c>
    </row>
    <row r="169" spans="1:16" ht="12.75">
      <c r="A169" s="21">
        <v>8</v>
      </c>
      <c r="B169" s="22" t="s">
        <v>41</v>
      </c>
      <c r="C169" s="44"/>
      <c r="D169" s="22"/>
      <c r="E169" s="47"/>
      <c r="F169" s="58"/>
      <c r="G169" s="56">
        <f t="shared" si="12"/>
        <v>0</v>
      </c>
      <c r="H169" s="24">
        <v>0</v>
      </c>
      <c r="I169" s="24">
        <v>0</v>
      </c>
      <c r="J169" s="23">
        <v>0</v>
      </c>
      <c r="K169" s="23"/>
      <c r="L169" s="23"/>
      <c r="M169" s="23"/>
      <c r="N169" s="23">
        <v>0</v>
      </c>
      <c r="O169" s="23">
        <v>0</v>
      </c>
      <c r="P169" s="23">
        <v>0</v>
      </c>
    </row>
    <row r="170" spans="1:16" ht="12.75">
      <c r="A170" s="21">
        <v>9</v>
      </c>
      <c r="B170" s="22" t="s">
        <v>41</v>
      </c>
      <c r="C170" s="44"/>
      <c r="D170" s="22"/>
      <c r="E170" s="47"/>
      <c r="F170" s="58"/>
      <c r="G170" s="56">
        <f t="shared" si="12"/>
        <v>0</v>
      </c>
      <c r="H170" s="24">
        <v>0</v>
      </c>
      <c r="I170" s="24">
        <v>0</v>
      </c>
      <c r="J170" s="23">
        <v>0</v>
      </c>
      <c r="K170" s="23"/>
      <c r="L170" s="23"/>
      <c r="M170" s="23"/>
      <c r="N170" s="23">
        <v>0</v>
      </c>
      <c r="O170" s="23">
        <v>0</v>
      </c>
      <c r="P170" s="23">
        <v>0</v>
      </c>
    </row>
    <row r="171" spans="1:16" ht="12.75">
      <c r="A171" s="21">
        <v>10</v>
      </c>
      <c r="B171" s="22" t="s">
        <v>41</v>
      </c>
      <c r="C171" s="44"/>
      <c r="D171" s="22"/>
      <c r="E171" s="47"/>
      <c r="F171" s="58"/>
      <c r="G171" s="56">
        <f t="shared" si="12"/>
        <v>0</v>
      </c>
      <c r="H171" s="24">
        <v>0</v>
      </c>
      <c r="I171" s="24">
        <v>0</v>
      </c>
      <c r="J171" s="23">
        <v>0</v>
      </c>
      <c r="K171" s="23"/>
      <c r="L171" s="23"/>
      <c r="M171" s="23"/>
      <c r="N171" s="23">
        <v>0</v>
      </c>
      <c r="O171" s="23">
        <v>0</v>
      </c>
      <c r="P171" s="23">
        <v>0</v>
      </c>
    </row>
    <row r="172" spans="1:16" ht="12.75" customHeight="1">
      <c r="A172" s="115" t="s">
        <v>40</v>
      </c>
      <c r="B172" s="116"/>
      <c r="C172" s="117"/>
      <c r="D172" s="46"/>
      <c r="E172" s="48"/>
      <c r="F172" s="58" t="s">
        <v>16</v>
      </c>
      <c r="G172" s="25">
        <f aca="true" t="shared" si="13" ref="G172:P172">SUM(G162:G171)</f>
        <v>0</v>
      </c>
      <c r="H172" s="25">
        <f t="shared" si="13"/>
        <v>0</v>
      </c>
      <c r="I172" s="25">
        <f t="shared" si="13"/>
        <v>0</v>
      </c>
      <c r="J172" s="25">
        <f t="shared" si="13"/>
        <v>0</v>
      </c>
      <c r="K172" s="25">
        <f t="shared" si="13"/>
        <v>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0</v>
      </c>
      <c r="P172" s="25">
        <f t="shared" si="13"/>
        <v>0</v>
      </c>
    </row>
    <row r="173" spans="1:20" ht="12.75">
      <c r="A173" s="21">
        <v>1</v>
      </c>
      <c r="B173" s="22" t="s">
        <v>43</v>
      </c>
      <c r="C173" s="44"/>
      <c r="D173" s="22"/>
      <c r="E173" s="47"/>
      <c r="F173" s="58"/>
      <c r="G173" s="56">
        <f aca="true" t="shared" si="14" ref="G173:G274">H173+I173+J173+K173+L173+M173+N173+O173+P173</f>
        <v>0</v>
      </c>
      <c r="H173" s="24"/>
      <c r="I173" s="24"/>
      <c r="J173" s="23"/>
      <c r="K173" s="23"/>
      <c r="L173" s="23"/>
      <c r="M173" s="23"/>
      <c r="N173" s="23"/>
      <c r="O173" s="23"/>
      <c r="P173" s="23">
        <v>0</v>
      </c>
      <c r="T173" s="27"/>
    </row>
    <row r="174" spans="1:20" ht="12.75">
      <c r="A174" s="21">
        <v>2</v>
      </c>
      <c r="B174" s="22" t="s">
        <v>43</v>
      </c>
      <c r="C174" s="44"/>
      <c r="D174" s="22"/>
      <c r="E174" s="47"/>
      <c r="F174" s="58"/>
      <c r="G174" s="56">
        <f t="shared" si="14"/>
        <v>0</v>
      </c>
      <c r="H174" s="24"/>
      <c r="I174" s="24"/>
      <c r="J174" s="23"/>
      <c r="K174" s="23"/>
      <c r="L174" s="23"/>
      <c r="M174" s="23"/>
      <c r="N174" s="23"/>
      <c r="O174" s="23"/>
      <c r="P174" s="23">
        <v>0</v>
      </c>
      <c r="T174" s="27"/>
    </row>
    <row r="175" spans="1:20" ht="12.75">
      <c r="A175" s="21">
        <v>3</v>
      </c>
      <c r="B175" s="22" t="s">
        <v>43</v>
      </c>
      <c r="C175" s="44"/>
      <c r="D175" s="22"/>
      <c r="E175" s="47"/>
      <c r="F175" s="58"/>
      <c r="G175" s="56">
        <f t="shared" si="14"/>
        <v>0</v>
      </c>
      <c r="H175" s="24"/>
      <c r="I175" s="24"/>
      <c r="J175" s="23"/>
      <c r="K175" s="23"/>
      <c r="L175" s="23"/>
      <c r="M175" s="23"/>
      <c r="N175" s="23"/>
      <c r="O175" s="23"/>
      <c r="P175" s="23">
        <v>0</v>
      </c>
      <c r="T175" s="27"/>
    </row>
    <row r="176" spans="1:20" ht="12.75">
      <c r="A176" s="21">
        <v>4</v>
      </c>
      <c r="B176" s="22" t="s">
        <v>43</v>
      </c>
      <c r="C176" s="44"/>
      <c r="D176" s="22"/>
      <c r="E176" s="47"/>
      <c r="F176" s="58"/>
      <c r="G176" s="56">
        <f t="shared" si="14"/>
        <v>0</v>
      </c>
      <c r="H176" s="24"/>
      <c r="I176" s="24"/>
      <c r="J176" s="23"/>
      <c r="K176" s="23"/>
      <c r="L176" s="23"/>
      <c r="M176" s="23"/>
      <c r="N176" s="23"/>
      <c r="O176" s="23"/>
      <c r="P176" s="23">
        <v>0</v>
      </c>
      <c r="T176" s="27"/>
    </row>
    <row r="177" spans="1:20" ht="12.75">
      <c r="A177" s="21">
        <v>5</v>
      </c>
      <c r="B177" s="22" t="s">
        <v>43</v>
      </c>
      <c r="C177" s="61"/>
      <c r="D177" s="48"/>
      <c r="E177" s="47"/>
      <c r="F177" s="58"/>
      <c r="G177" s="56">
        <f t="shared" si="14"/>
        <v>0</v>
      </c>
      <c r="H177" s="24"/>
      <c r="I177" s="24"/>
      <c r="J177" s="23"/>
      <c r="K177" s="23"/>
      <c r="L177" s="23"/>
      <c r="M177" s="23"/>
      <c r="N177" s="23"/>
      <c r="O177" s="23"/>
      <c r="P177" s="23">
        <v>0</v>
      </c>
      <c r="T177" s="27"/>
    </row>
    <row r="178" spans="1:20" ht="12.75">
      <c r="A178" s="21">
        <v>6</v>
      </c>
      <c r="B178" s="22" t="s">
        <v>43</v>
      </c>
      <c r="C178" s="61"/>
      <c r="D178" s="48"/>
      <c r="E178" s="47"/>
      <c r="F178" s="58"/>
      <c r="G178" s="56">
        <f t="shared" si="14"/>
        <v>0</v>
      </c>
      <c r="H178" s="24"/>
      <c r="I178" s="24"/>
      <c r="J178" s="23"/>
      <c r="K178" s="23"/>
      <c r="L178" s="23"/>
      <c r="M178" s="23"/>
      <c r="N178" s="23"/>
      <c r="O178" s="23"/>
      <c r="P178" s="23">
        <v>0</v>
      </c>
      <c r="T178" s="27"/>
    </row>
    <row r="179" spans="1:20" ht="12.75">
      <c r="A179" s="21">
        <v>7</v>
      </c>
      <c r="B179" s="22" t="s">
        <v>43</v>
      </c>
      <c r="C179" s="61"/>
      <c r="D179" s="48"/>
      <c r="E179" s="47"/>
      <c r="F179" s="58"/>
      <c r="G179" s="56">
        <f t="shared" si="14"/>
        <v>0</v>
      </c>
      <c r="H179" s="24"/>
      <c r="I179" s="24"/>
      <c r="J179" s="23"/>
      <c r="K179" s="23"/>
      <c r="L179" s="23"/>
      <c r="M179" s="23"/>
      <c r="N179" s="23"/>
      <c r="O179" s="23"/>
      <c r="P179" s="23">
        <v>0</v>
      </c>
      <c r="T179" s="27"/>
    </row>
    <row r="180" spans="1:20" ht="12.75">
      <c r="A180" s="21">
        <v>8</v>
      </c>
      <c r="B180" s="22" t="s">
        <v>43</v>
      </c>
      <c r="C180" s="61"/>
      <c r="D180" s="48"/>
      <c r="E180" s="47"/>
      <c r="F180" s="58"/>
      <c r="G180" s="56">
        <f t="shared" si="14"/>
        <v>0</v>
      </c>
      <c r="H180" s="24"/>
      <c r="I180" s="24"/>
      <c r="J180" s="23"/>
      <c r="K180" s="23"/>
      <c r="L180" s="23"/>
      <c r="M180" s="23"/>
      <c r="N180" s="23"/>
      <c r="O180" s="23"/>
      <c r="P180" s="23">
        <v>0</v>
      </c>
      <c r="T180" s="27"/>
    </row>
    <row r="181" spans="1:20" ht="12.75">
      <c r="A181" s="21">
        <v>9</v>
      </c>
      <c r="B181" s="22" t="s">
        <v>43</v>
      </c>
      <c r="C181" s="61"/>
      <c r="D181" s="48"/>
      <c r="E181" s="47"/>
      <c r="F181" s="58"/>
      <c r="G181" s="56">
        <f t="shared" si="14"/>
        <v>0</v>
      </c>
      <c r="H181" s="24"/>
      <c r="I181" s="24"/>
      <c r="J181" s="23"/>
      <c r="K181" s="23"/>
      <c r="L181" s="23"/>
      <c r="M181" s="23"/>
      <c r="N181" s="23"/>
      <c r="O181" s="23"/>
      <c r="P181" s="23">
        <v>0</v>
      </c>
      <c r="T181" s="27"/>
    </row>
    <row r="182" spans="1:20" ht="12.75">
      <c r="A182" s="21">
        <v>10</v>
      </c>
      <c r="B182" s="22" t="s">
        <v>43</v>
      </c>
      <c r="C182" s="61"/>
      <c r="D182" s="48"/>
      <c r="E182" s="47"/>
      <c r="F182" s="58"/>
      <c r="G182" s="56">
        <f t="shared" si="14"/>
        <v>0</v>
      </c>
      <c r="H182" s="24"/>
      <c r="I182" s="24"/>
      <c r="J182" s="23"/>
      <c r="K182" s="23"/>
      <c r="L182" s="23"/>
      <c r="M182" s="23"/>
      <c r="N182" s="23"/>
      <c r="O182" s="23"/>
      <c r="P182" s="23">
        <v>0</v>
      </c>
      <c r="T182" s="27"/>
    </row>
    <row r="183" spans="1:20" ht="12.75">
      <c r="A183" s="21">
        <v>11</v>
      </c>
      <c r="B183" s="22" t="s">
        <v>43</v>
      </c>
      <c r="C183" s="61"/>
      <c r="D183" s="48"/>
      <c r="E183" s="47"/>
      <c r="F183" s="58"/>
      <c r="G183" s="56">
        <f t="shared" si="14"/>
        <v>0</v>
      </c>
      <c r="H183" s="24"/>
      <c r="I183" s="24"/>
      <c r="J183" s="23"/>
      <c r="K183" s="24"/>
      <c r="L183" s="23"/>
      <c r="M183" s="23"/>
      <c r="N183" s="23"/>
      <c r="O183" s="23"/>
      <c r="P183" s="23">
        <v>0</v>
      </c>
      <c r="T183" s="27"/>
    </row>
    <row r="184" spans="1:20" ht="12.75">
      <c r="A184" s="21">
        <v>12</v>
      </c>
      <c r="B184" s="22" t="s">
        <v>43</v>
      </c>
      <c r="C184" s="61"/>
      <c r="D184" s="48"/>
      <c r="E184" s="47"/>
      <c r="F184" s="58"/>
      <c r="G184" s="56">
        <f t="shared" si="14"/>
        <v>0</v>
      </c>
      <c r="H184" s="24"/>
      <c r="I184" s="24"/>
      <c r="J184" s="23"/>
      <c r="K184" s="23"/>
      <c r="L184" s="23"/>
      <c r="M184" s="23"/>
      <c r="N184" s="23"/>
      <c r="O184" s="23"/>
      <c r="P184" s="23">
        <v>0</v>
      </c>
      <c r="T184" s="27"/>
    </row>
    <row r="185" spans="1:20" ht="12.75">
      <c r="A185" s="21">
        <v>13</v>
      </c>
      <c r="B185" s="22" t="s">
        <v>43</v>
      </c>
      <c r="C185" s="61"/>
      <c r="D185" s="48"/>
      <c r="E185" s="47"/>
      <c r="F185" s="58"/>
      <c r="G185" s="56">
        <f t="shared" si="14"/>
        <v>0</v>
      </c>
      <c r="H185" s="24"/>
      <c r="I185" s="24"/>
      <c r="J185" s="23"/>
      <c r="K185" s="23"/>
      <c r="L185" s="23"/>
      <c r="M185" s="23"/>
      <c r="N185" s="23"/>
      <c r="O185" s="23"/>
      <c r="P185" s="23">
        <v>0</v>
      </c>
      <c r="T185" s="27"/>
    </row>
    <row r="186" spans="1:20" ht="12.75">
      <c r="A186" s="21">
        <v>14</v>
      </c>
      <c r="B186" s="22" t="s">
        <v>43</v>
      </c>
      <c r="C186" s="61"/>
      <c r="D186" s="48"/>
      <c r="E186" s="47"/>
      <c r="F186" s="58"/>
      <c r="G186" s="56">
        <f t="shared" si="14"/>
        <v>0</v>
      </c>
      <c r="H186" s="24"/>
      <c r="I186" s="24"/>
      <c r="J186" s="23"/>
      <c r="K186" s="23"/>
      <c r="L186" s="23"/>
      <c r="M186" s="23"/>
      <c r="N186" s="23"/>
      <c r="O186" s="23"/>
      <c r="P186" s="23">
        <v>0</v>
      </c>
      <c r="T186" s="27"/>
    </row>
    <row r="187" spans="1:20" ht="12.75">
      <c r="A187" s="21">
        <v>15</v>
      </c>
      <c r="B187" s="22" t="s">
        <v>43</v>
      </c>
      <c r="C187" s="61"/>
      <c r="D187" s="48"/>
      <c r="E187" s="47"/>
      <c r="F187" s="58"/>
      <c r="G187" s="56">
        <f t="shared" si="14"/>
        <v>0</v>
      </c>
      <c r="H187" s="24"/>
      <c r="I187" s="24"/>
      <c r="J187" s="23"/>
      <c r="K187" s="23"/>
      <c r="L187" s="23"/>
      <c r="M187" s="23"/>
      <c r="N187" s="23"/>
      <c r="O187" s="23"/>
      <c r="P187" s="23">
        <v>0</v>
      </c>
      <c r="T187" s="27"/>
    </row>
    <row r="188" spans="1:16" ht="12.75">
      <c r="A188" s="21">
        <v>16</v>
      </c>
      <c r="B188" s="22" t="s">
        <v>43</v>
      </c>
      <c r="C188" s="61"/>
      <c r="D188" s="48"/>
      <c r="E188" s="47"/>
      <c r="F188" s="58"/>
      <c r="G188" s="56">
        <f t="shared" si="14"/>
        <v>0</v>
      </c>
      <c r="H188" s="24"/>
      <c r="I188" s="24"/>
      <c r="J188" s="23"/>
      <c r="K188" s="23"/>
      <c r="L188" s="23"/>
      <c r="M188" s="23"/>
      <c r="N188" s="23"/>
      <c r="O188" s="23"/>
      <c r="P188" s="23">
        <v>0</v>
      </c>
    </row>
    <row r="189" spans="1:20" ht="12.75">
      <c r="A189" s="21">
        <v>17</v>
      </c>
      <c r="B189" s="22" t="s">
        <v>43</v>
      </c>
      <c r="C189" s="61"/>
      <c r="D189" s="48"/>
      <c r="E189" s="47"/>
      <c r="F189" s="58"/>
      <c r="G189" s="56">
        <f t="shared" si="14"/>
        <v>0</v>
      </c>
      <c r="H189" s="24"/>
      <c r="I189" s="24"/>
      <c r="J189" s="23"/>
      <c r="K189" s="23"/>
      <c r="L189" s="23"/>
      <c r="M189" s="23"/>
      <c r="N189" s="23"/>
      <c r="O189" s="23"/>
      <c r="P189" s="23">
        <v>0</v>
      </c>
      <c r="T189" s="27"/>
    </row>
    <row r="190" spans="1:20" ht="12.75">
      <c r="A190" s="21">
        <v>18</v>
      </c>
      <c r="B190" s="22" t="s">
        <v>43</v>
      </c>
      <c r="C190" s="61"/>
      <c r="D190" s="48"/>
      <c r="E190" s="47"/>
      <c r="F190" s="58"/>
      <c r="G190" s="56">
        <f t="shared" si="14"/>
        <v>0</v>
      </c>
      <c r="H190" s="24"/>
      <c r="I190" s="24"/>
      <c r="J190" s="23"/>
      <c r="K190" s="23"/>
      <c r="L190" s="23"/>
      <c r="M190" s="23"/>
      <c r="N190" s="23"/>
      <c r="O190" s="23"/>
      <c r="P190" s="23">
        <v>0</v>
      </c>
      <c r="T190" s="27"/>
    </row>
    <row r="191" spans="1:20" ht="12.75">
      <c r="A191" s="21">
        <v>19</v>
      </c>
      <c r="B191" s="22" t="s">
        <v>43</v>
      </c>
      <c r="C191" s="44"/>
      <c r="D191" s="48"/>
      <c r="E191" s="47"/>
      <c r="F191" s="58"/>
      <c r="G191" s="56">
        <f t="shared" si="14"/>
        <v>0</v>
      </c>
      <c r="H191" s="24"/>
      <c r="I191" s="24"/>
      <c r="J191" s="23"/>
      <c r="K191" s="23"/>
      <c r="L191" s="23"/>
      <c r="M191" s="23"/>
      <c r="N191" s="23"/>
      <c r="O191" s="23"/>
      <c r="P191" s="23">
        <v>0</v>
      </c>
      <c r="T191" s="27"/>
    </row>
    <row r="192" spans="1:20" ht="12.75">
      <c r="A192" s="21">
        <v>20</v>
      </c>
      <c r="B192" s="22" t="s">
        <v>43</v>
      </c>
      <c r="C192" s="61"/>
      <c r="D192" s="48"/>
      <c r="E192" s="47"/>
      <c r="F192" s="58"/>
      <c r="G192" s="56">
        <f t="shared" si="14"/>
        <v>0</v>
      </c>
      <c r="H192" s="24"/>
      <c r="I192" s="24"/>
      <c r="J192" s="23"/>
      <c r="K192" s="23"/>
      <c r="L192" s="23"/>
      <c r="M192" s="23"/>
      <c r="N192" s="23"/>
      <c r="O192" s="23"/>
      <c r="P192" s="23">
        <v>0</v>
      </c>
      <c r="T192" s="27"/>
    </row>
    <row r="193" spans="1:20" ht="12.75">
      <c r="A193" s="21">
        <v>21</v>
      </c>
      <c r="B193" s="22" t="s">
        <v>43</v>
      </c>
      <c r="C193" s="61"/>
      <c r="D193" s="48"/>
      <c r="E193" s="47"/>
      <c r="F193" s="58"/>
      <c r="G193" s="56">
        <f t="shared" si="14"/>
        <v>0</v>
      </c>
      <c r="H193" s="24"/>
      <c r="I193" s="24"/>
      <c r="J193" s="23"/>
      <c r="K193" s="23"/>
      <c r="L193" s="23"/>
      <c r="M193" s="23"/>
      <c r="N193" s="23"/>
      <c r="O193" s="23"/>
      <c r="P193" s="23">
        <v>0</v>
      </c>
      <c r="T193" s="27"/>
    </row>
    <row r="194" spans="1:20" ht="12.75">
      <c r="A194" s="21">
        <v>22</v>
      </c>
      <c r="B194" s="22" t="s">
        <v>43</v>
      </c>
      <c r="C194" s="61"/>
      <c r="D194" s="48"/>
      <c r="E194" s="47"/>
      <c r="F194" s="58"/>
      <c r="G194" s="56">
        <f t="shared" si="14"/>
        <v>0</v>
      </c>
      <c r="H194" s="24"/>
      <c r="I194" s="24"/>
      <c r="J194" s="23"/>
      <c r="K194" s="23"/>
      <c r="L194" s="23"/>
      <c r="M194" s="23"/>
      <c r="N194" s="23"/>
      <c r="O194" s="23"/>
      <c r="P194" s="23">
        <v>0</v>
      </c>
      <c r="T194" s="27"/>
    </row>
    <row r="195" spans="1:20" ht="12.75">
      <c r="A195" s="21">
        <v>23</v>
      </c>
      <c r="B195" s="22" t="s">
        <v>43</v>
      </c>
      <c r="C195" s="61"/>
      <c r="D195" s="48"/>
      <c r="E195" s="47"/>
      <c r="F195" s="58"/>
      <c r="G195" s="56">
        <f t="shared" si="14"/>
        <v>0</v>
      </c>
      <c r="H195" s="24"/>
      <c r="I195" s="24"/>
      <c r="J195" s="23"/>
      <c r="K195" s="23"/>
      <c r="L195" s="23"/>
      <c r="M195" s="23"/>
      <c r="N195" s="23"/>
      <c r="O195" s="23"/>
      <c r="P195" s="23">
        <v>0</v>
      </c>
      <c r="T195" s="27"/>
    </row>
    <row r="196" spans="1:20" ht="12.75">
      <c r="A196" s="21">
        <v>24</v>
      </c>
      <c r="B196" s="22" t="s">
        <v>43</v>
      </c>
      <c r="C196" s="61"/>
      <c r="D196" s="48"/>
      <c r="E196" s="47"/>
      <c r="F196" s="58"/>
      <c r="G196" s="56">
        <f t="shared" si="14"/>
        <v>0</v>
      </c>
      <c r="H196" s="24"/>
      <c r="I196" s="24"/>
      <c r="J196" s="23"/>
      <c r="K196" s="23"/>
      <c r="L196" s="23"/>
      <c r="M196" s="23"/>
      <c r="N196" s="23"/>
      <c r="O196" s="23"/>
      <c r="P196" s="23">
        <v>0</v>
      </c>
      <c r="T196" s="27"/>
    </row>
    <row r="197" spans="1:20" ht="12.75">
      <c r="A197" s="21">
        <v>25</v>
      </c>
      <c r="B197" s="22" t="s">
        <v>43</v>
      </c>
      <c r="C197" s="61"/>
      <c r="D197" s="48"/>
      <c r="E197" s="47"/>
      <c r="F197" s="58"/>
      <c r="G197" s="56">
        <f t="shared" si="14"/>
        <v>0</v>
      </c>
      <c r="H197" s="24"/>
      <c r="I197" s="24"/>
      <c r="J197" s="23"/>
      <c r="K197" s="23"/>
      <c r="L197" s="23"/>
      <c r="M197" s="23"/>
      <c r="N197" s="23"/>
      <c r="O197" s="23"/>
      <c r="P197" s="23">
        <v>0</v>
      </c>
      <c r="T197" s="27"/>
    </row>
    <row r="198" spans="1:20" ht="12.75">
      <c r="A198" s="21">
        <v>26</v>
      </c>
      <c r="B198" s="22" t="s">
        <v>43</v>
      </c>
      <c r="C198" s="61"/>
      <c r="D198" s="48"/>
      <c r="E198" s="47"/>
      <c r="F198" s="58"/>
      <c r="G198" s="56">
        <f t="shared" si="14"/>
        <v>0</v>
      </c>
      <c r="H198" s="24"/>
      <c r="I198" s="24"/>
      <c r="J198" s="23"/>
      <c r="K198" s="23"/>
      <c r="L198" s="23"/>
      <c r="M198" s="23"/>
      <c r="N198" s="23"/>
      <c r="O198" s="23"/>
      <c r="P198" s="23">
        <v>0</v>
      </c>
      <c r="T198" s="27"/>
    </row>
    <row r="199" spans="1:20" ht="12.75">
      <c r="A199" s="21">
        <v>27</v>
      </c>
      <c r="B199" s="22" t="s">
        <v>43</v>
      </c>
      <c r="C199" s="61"/>
      <c r="D199" s="48"/>
      <c r="E199" s="47"/>
      <c r="F199" s="58"/>
      <c r="G199" s="56">
        <f t="shared" si="14"/>
        <v>0</v>
      </c>
      <c r="H199" s="24"/>
      <c r="I199" s="24"/>
      <c r="J199" s="23"/>
      <c r="K199" s="23"/>
      <c r="L199" s="23"/>
      <c r="M199" s="23"/>
      <c r="N199" s="23"/>
      <c r="O199" s="23"/>
      <c r="P199" s="23">
        <v>0</v>
      </c>
      <c r="T199" s="27"/>
    </row>
    <row r="200" spans="1:20" ht="12.75">
      <c r="A200" s="21">
        <v>28</v>
      </c>
      <c r="B200" s="22" t="s">
        <v>43</v>
      </c>
      <c r="C200" s="61"/>
      <c r="D200" s="48"/>
      <c r="E200" s="47"/>
      <c r="F200" s="58"/>
      <c r="G200" s="56">
        <f t="shared" si="14"/>
        <v>0</v>
      </c>
      <c r="H200" s="24"/>
      <c r="I200" s="24"/>
      <c r="J200" s="23"/>
      <c r="K200" s="23"/>
      <c r="L200" s="23"/>
      <c r="M200" s="23"/>
      <c r="N200" s="23"/>
      <c r="O200" s="23"/>
      <c r="P200" s="23">
        <v>0</v>
      </c>
      <c r="T200" s="27"/>
    </row>
    <row r="201" spans="1:20" ht="12.75">
      <c r="A201" s="21">
        <v>29</v>
      </c>
      <c r="B201" s="22" t="s">
        <v>43</v>
      </c>
      <c r="C201" s="61"/>
      <c r="D201" s="48"/>
      <c r="E201" s="47"/>
      <c r="F201" s="58"/>
      <c r="G201" s="56">
        <f t="shared" si="14"/>
        <v>0</v>
      </c>
      <c r="H201" s="24"/>
      <c r="I201" s="24"/>
      <c r="J201" s="23"/>
      <c r="K201" s="23"/>
      <c r="L201" s="23"/>
      <c r="M201" s="23"/>
      <c r="N201" s="23"/>
      <c r="O201" s="23"/>
      <c r="P201" s="23">
        <v>0</v>
      </c>
      <c r="T201" s="27"/>
    </row>
    <row r="202" spans="1:20" ht="12.75">
      <c r="A202" s="21">
        <v>30</v>
      </c>
      <c r="B202" s="22" t="s">
        <v>43</v>
      </c>
      <c r="C202" s="61"/>
      <c r="D202" s="48"/>
      <c r="E202" s="47"/>
      <c r="F202" s="58"/>
      <c r="G202" s="56">
        <f t="shared" si="14"/>
        <v>0</v>
      </c>
      <c r="H202" s="24"/>
      <c r="I202" s="24"/>
      <c r="J202" s="23"/>
      <c r="K202" s="23"/>
      <c r="L202" s="23"/>
      <c r="M202" s="23"/>
      <c r="N202" s="23"/>
      <c r="O202" s="23"/>
      <c r="P202" s="23">
        <v>0</v>
      </c>
      <c r="T202" s="27"/>
    </row>
    <row r="203" spans="1:20" ht="12.75">
      <c r="A203" s="21">
        <v>31</v>
      </c>
      <c r="B203" s="22" t="s">
        <v>43</v>
      </c>
      <c r="C203" s="61"/>
      <c r="D203" s="48"/>
      <c r="E203" s="47"/>
      <c r="F203" s="58"/>
      <c r="G203" s="56">
        <f t="shared" si="14"/>
        <v>0</v>
      </c>
      <c r="H203" s="24"/>
      <c r="I203" s="24"/>
      <c r="J203" s="23"/>
      <c r="K203" s="23"/>
      <c r="L203" s="23"/>
      <c r="M203" s="23"/>
      <c r="N203" s="23"/>
      <c r="O203" s="23"/>
      <c r="P203" s="23">
        <v>0</v>
      </c>
      <c r="T203" s="27"/>
    </row>
    <row r="204" spans="1:20" ht="12.75">
      <c r="A204" s="21">
        <v>32</v>
      </c>
      <c r="B204" s="22" t="s">
        <v>43</v>
      </c>
      <c r="C204" s="61"/>
      <c r="D204" s="48"/>
      <c r="E204" s="47"/>
      <c r="F204" s="58"/>
      <c r="G204" s="56">
        <f t="shared" si="14"/>
        <v>0</v>
      </c>
      <c r="H204" s="24"/>
      <c r="I204" s="24"/>
      <c r="J204" s="23"/>
      <c r="K204" s="23"/>
      <c r="L204" s="23"/>
      <c r="M204" s="23"/>
      <c r="N204" s="23"/>
      <c r="O204" s="23"/>
      <c r="P204" s="23">
        <v>0</v>
      </c>
      <c r="T204" s="27"/>
    </row>
    <row r="205" spans="1:20" ht="12.75">
      <c r="A205" s="21">
        <v>33</v>
      </c>
      <c r="B205" s="22" t="s">
        <v>43</v>
      </c>
      <c r="C205" s="61"/>
      <c r="D205" s="48"/>
      <c r="E205" s="47"/>
      <c r="F205" s="58"/>
      <c r="G205" s="56">
        <f t="shared" si="14"/>
        <v>0</v>
      </c>
      <c r="H205" s="23"/>
      <c r="I205" s="24"/>
      <c r="J205" s="23"/>
      <c r="K205" s="23"/>
      <c r="L205" s="23"/>
      <c r="M205" s="23"/>
      <c r="N205" s="23"/>
      <c r="O205" s="23"/>
      <c r="P205" s="23">
        <v>0</v>
      </c>
      <c r="T205" s="27"/>
    </row>
    <row r="206" spans="1:20" ht="12.75">
      <c r="A206" s="21">
        <v>34</v>
      </c>
      <c r="B206" s="22" t="s">
        <v>43</v>
      </c>
      <c r="C206" s="61"/>
      <c r="D206" s="48"/>
      <c r="E206" s="47"/>
      <c r="F206" s="58"/>
      <c r="G206" s="56">
        <f t="shared" si="14"/>
        <v>0</v>
      </c>
      <c r="H206" s="24"/>
      <c r="I206" s="24"/>
      <c r="J206" s="23"/>
      <c r="K206" s="23"/>
      <c r="L206" s="23"/>
      <c r="M206" s="23"/>
      <c r="N206" s="23"/>
      <c r="O206" s="23"/>
      <c r="P206" s="23">
        <v>0</v>
      </c>
      <c r="T206" s="27"/>
    </row>
    <row r="207" spans="1:20" ht="12.75">
      <c r="A207" s="21">
        <v>35</v>
      </c>
      <c r="B207" s="22" t="s">
        <v>43</v>
      </c>
      <c r="C207" s="61"/>
      <c r="D207" s="48"/>
      <c r="E207" s="47"/>
      <c r="F207" s="58"/>
      <c r="G207" s="56">
        <f t="shared" si="14"/>
        <v>0</v>
      </c>
      <c r="H207" s="24"/>
      <c r="I207" s="24"/>
      <c r="J207" s="23"/>
      <c r="K207" s="23"/>
      <c r="L207" s="23"/>
      <c r="M207" s="23"/>
      <c r="N207" s="23"/>
      <c r="O207" s="23"/>
      <c r="P207" s="23">
        <v>0</v>
      </c>
      <c r="T207" s="27"/>
    </row>
    <row r="208" spans="1:20" ht="12.75">
      <c r="A208" s="21">
        <v>36</v>
      </c>
      <c r="B208" s="22" t="s">
        <v>43</v>
      </c>
      <c r="C208" s="61"/>
      <c r="D208" s="48"/>
      <c r="E208" s="47"/>
      <c r="F208" s="58"/>
      <c r="G208" s="56">
        <f t="shared" si="14"/>
        <v>0</v>
      </c>
      <c r="H208" s="24"/>
      <c r="I208" s="24"/>
      <c r="J208" s="23"/>
      <c r="K208" s="23"/>
      <c r="L208" s="23"/>
      <c r="M208" s="23"/>
      <c r="N208" s="23"/>
      <c r="O208" s="23"/>
      <c r="P208" s="23">
        <v>0</v>
      </c>
      <c r="T208" s="27"/>
    </row>
    <row r="209" spans="1:20" ht="12.75">
      <c r="A209" s="21">
        <v>37</v>
      </c>
      <c r="B209" s="22" t="s">
        <v>43</v>
      </c>
      <c r="C209" s="61"/>
      <c r="D209" s="48"/>
      <c r="E209" s="47"/>
      <c r="F209" s="58"/>
      <c r="G209" s="56">
        <f t="shared" si="14"/>
        <v>0</v>
      </c>
      <c r="H209" s="24"/>
      <c r="I209" s="24"/>
      <c r="J209" s="23"/>
      <c r="K209" s="23"/>
      <c r="L209" s="23"/>
      <c r="M209" s="23"/>
      <c r="N209" s="23"/>
      <c r="O209" s="23"/>
      <c r="P209" s="23">
        <v>0</v>
      </c>
      <c r="T209" s="27"/>
    </row>
    <row r="210" spans="1:20" ht="12.75">
      <c r="A210" s="21">
        <v>38</v>
      </c>
      <c r="B210" s="22" t="s">
        <v>43</v>
      </c>
      <c r="C210" s="61"/>
      <c r="D210" s="48"/>
      <c r="E210" s="47"/>
      <c r="F210" s="58"/>
      <c r="G210" s="56">
        <f t="shared" si="14"/>
        <v>0</v>
      </c>
      <c r="H210" s="24"/>
      <c r="I210" s="24"/>
      <c r="J210" s="23"/>
      <c r="K210" s="23"/>
      <c r="L210" s="23"/>
      <c r="M210" s="23"/>
      <c r="N210" s="23"/>
      <c r="O210" s="23"/>
      <c r="P210" s="23">
        <v>0</v>
      </c>
      <c r="T210" s="27"/>
    </row>
    <row r="211" spans="1:20" ht="12.75">
      <c r="A211" s="21">
        <v>39</v>
      </c>
      <c r="B211" s="22" t="s">
        <v>43</v>
      </c>
      <c r="C211" s="61"/>
      <c r="D211" s="48"/>
      <c r="E211" s="47"/>
      <c r="F211" s="58"/>
      <c r="G211" s="56">
        <f t="shared" si="14"/>
        <v>0</v>
      </c>
      <c r="H211" s="24"/>
      <c r="I211" s="24"/>
      <c r="J211" s="23"/>
      <c r="K211" s="23"/>
      <c r="L211" s="23"/>
      <c r="M211" s="23"/>
      <c r="N211" s="23"/>
      <c r="O211" s="23"/>
      <c r="P211" s="23">
        <v>0</v>
      </c>
      <c r="T211" s="27"/>
    </row>
    <row r="212" spans="1:20" ht="12.75">
      <c r="A212" s="21">
        <v>40</v>
      </c>
      <c r="B212" s="22" t="s">
        <v>43</v>
      </c>
      <c r="C212" s="61"/>
      <c r="D212" s="48"/>
      <c r="E212" s="47"/>
      <c r="F212" s="58"/>
      <c r="G212" s="56">
        <f t="shared" si="14"/>
        <v>0</v>
      </c>
      <c r="H212" s="24"/>
      <c r="I212" s="24"/>
      <c r="J212" s="23"/>
      <c r="K212" s="23"/>
      <c r="L212" s="23"/>
      <c r="M212" s="23"/>
      <c r="N212" s="23"/>
      <c r="O212" s="23"/>
      <c r="P212" s="23">
        <v>0</v>
      </c>
      <c r="T212" s="27"/>
    </row>
    <row r="213" spans="1:20" ht="12.75">
      <c r="A213" s="21">
        <v>41</v>
      </c>
      <c r="B213" s="22" t="s">
        <v>43</v>
      </c>
      <c r="C213" s="61"/>
      <c r="D213" s="48"/>
      <c r="E213" s="47"/>
      <c r="F213" s="58"/>
      <c r="G213" s="56">
        <f t="shared" si="14"/>
        <v>0</v>
      </c>
      <c r="H213" s="24"/>
      <c r="I213" s="24"/>
      <c r="J213" s="23"/>
      <c r="K213" s="23"/>
      <c r="L213" s="23"/>
      <c r="M213" s="23"/>
      <c r="N213" s="23"/>
      <c r="O213" s="23"/>
      <c r="P213" s="23">
        <v>0</v>
      </c>
      <c r="T213" s="27"/>
    </row>
    <row r="214" spans="1:20" ht="12.75">
      <c r="A214" s="21">
        <v>42</v>
      </c>
      <c r="B214" s="22" t="s">
        <v>43</v>
      </c>
      <c r="C214" s="61"/>
      <c r="D214" s="48"/>
      <c r="E214" s="47"/>
      <c r="F214" s="58"/>
      <c r="G214" s="56">
        <f t="shared" si="14"/>
        <v>0</v>
      </c>
      <c r="H214" s="24"/>
      <c r="I214" s="24"/>
      <c r="J214" s="23"/>
      <c r="K214" s="23"/>
      <c r="L214" s="23"/>
      <c r="M214" s="23"/>
      <c r="N214" s="23"/>
      <c r="O214" s="23"/>
      <c r="P214" s="23">
        <v>0</v>
      </c>
      <c r="T214" s="27"/>
    </row>
    <row r="215" spans="1:20" ht="12.75">
      <c r="A215" s="21">
        <v>43</v>
      </c>
      <c r="B215" s="22" t="s">
        <v>43</v>
      </c>
      <c r="C215" s="61"/>
      <c r="D215" s="48"/>
      <c r="E215" s="47"/>
      <c r="F215" s="58"/>
      <c r="G215" s="56">
        <f t="shared" si="14"/>
        <v>0</v>
      </c>
      <c r="H215" s="24"/>
      <c r="I215" s="24"/>
      <c r="J215" s="23"/>
      <c r="K215" s="23"/>
      <c r="L215" s="23"/>
      <c r="M215" s="23"/>
      <c r="N215" s="23"/>
      <c r="O215" s="23"/>
      <c r="P215" s="23">
        <v>0</v>
      </c>
      <c r="T215" s="27"/>
    </row>
    <row r="216" spans="1:20" ht="12.75">
      <c r="A216" s="21">
        <v>44</v>
      </c>
      <c r="B216" s="22" t="s">
        <v>43</v>
      </c>
      <c r="C216" s="61"/>
      <c r="D216" s="48"/>
      <c r="E216" s="47"/>
      <c r="F216" s="58"/>
      <c r="G216" s="56">
        <f t="shared" si="14"/>
        <v>0</v>
      </c>
      <c r="H216" s="24"/>
      <c r="I216" s="24"/>
      <c r="J216" s="23"/>
      <c r="K216" s="23"/>
      <c r="L216" s="23"/>
      <c r="M216" s="23"/>
      <c r="N216" s="23"/>
      <c r="O216" s="23"/>
      <c r="P216" s="23">
        <v>0</v>
      </c>
      <c r="T216" s="27"/>
    </row>
    <row r="217" spans="1:20" ht="12.75">
      <c r="A217" s="21">
        <v>45</v>
      </c>
      <c r="B217" s="22" t="s">
        <v>43</v>
      </c>
      <c r="C217" s="61"/>
      <c r="D217" s="48"/>
      <c r="E217" s="47"/>
      <c r="F217" s="58"/>
      <c r="G217" s="56">
        <f t="shared" si="14"/>
        <v>0</v>
      </c>
      <c r="H217" s="24"/>
      <c r="I217" s="24"/>
      <c r="J217" s="23"/>
      <c r="K217" s="23"/>
      <c r="L217" s="23"/>
      <c r="M217" s="23"/>
      <c r="N217" s="23"/>
      <c r="O217" s="23"/>
      <c r="P217" s="23">
        <v>0</v>
      </c>
      <c r="T217" s="27"/>
    </row>
    <row r="218" spans="1:20" ht="12.75">
      <c r="A218" s="21">
        <v>46</v>
      </c>
      <c r="B218" s="22" t="s">
        <v>43</v>
      </c>
      <c r="C218" s="61"/>
      <c r="D218" s="48"/>
      <c r="E218" s="47"/>
      <c r="F218" s="58"/>
      <c r="G218" s="56">
        <f t="shared" si="14"/>
        <v>0</v>
      </c>
      <c r="H218" s="24"/>
      <c r="I218" s="24"/>
      <c r="J218" s="23"/>
      <c r="K218" s="23"/>
      <c r="L218" s="23"/>
      <c r="M218" s="23"/>
      <c r="N218" s="23"/>
      <c r="O218" s="23"/>
      <c r="P218" s="23">
        <v>0</v>
      </c>
      <c r="T218" s="27"/>
    </row>
    <row r="219" spans="1:20" ht="12.75">
      <c r="A219" s="21">
        <v>47</v>
      </c>
      <c r="B219" s="22" t="s">
        <v>43</v>
      </c>
      <c r="C219" s="61"/>
      <c r="D219" s="48"/>
      <c r="E219" s="47"/>
      <c r="F219" s="58"/>
      <c r="G219" s="56">
        <f t="shared" si="14"/>
        <v>0</v>
      </c>
      <c r="H219" s="24"/>
      <c r="I219" s="24"/>
      <c r="J219" s="23"/>
      <c r="K219" s="23"/>
      <c r="L219" s="23"/>
      <c r="M219" s="23"/>
      <c r="N219" s="23"/>
      <c r="O219" s="23"/>
      <c r="P219" s="23">
        <v>0</v>
      </c>
      <c r="T219" s="27"/>
    </row>
    <row r="220" spans="1:20" ht="12.75">
      <c r="A220" s="21">
        <v>48</v>
      </c>
      <c r="B220" s="22" t="s">
        <v>43</v>
      </c>
      <c r="C220" s="61"/>
      <c r="D220" s="48"/>
      <c r="E220" s="47"/>
      <c r="F220" s="58"/>
      <c r="G220" s="56">
        <f t="shared" si="14"/>
        <v>0</v>
      </c>
      <c r="H220" s="24"/>
      <c r="I220" s="24"/>
      <c r="J220" s="23"/>
      <c r="K220" s="23"/>
      <c r="L220" s="23"/>
      <c r="M220" s="23"/>
      <c r="N220" s="23"/>
      <c r="O220" s="23"/>
      <c r="P220" s="23">
        <v>0</v>
      </c>
      <c r="T220" s="27"/>
    </row>
    <row r="221" spans="1:20" ht="12.75">
      <c r="A221" s="21">
        <v>49</v>
      </c>
      <c r="B221" s="22" t="s">
        <v>43</v>
      </c>
      <c r="C221" s="61"/>
      <c r="D221" s="48"/>
      <c r="E221" s="47"/>
      <c r="F221" s="58"/>
      <c r="G221" s="56">
        <f t="shared" si="14"/>
        <v>0</v>
      </c>
      <c r="H221" s="24"/>
      <c r="I221" s="24"/>
      <c r="J221" s="23"/>
      <c r="K221" s="23"/>
      <c r="L221" s="23"/>
      <c r="M221" s="23"/>
      <c r="N221" s="23"/>
      <c r="O221" s="23"/>
      <c r="P221" s="23">
        <v>0</v>
      </c>
      <c r="T221" s="27"/>
    </row>
    <row r="222" spans="1:20" ht="12.75">
      <c r="A222" s="21">
        <v>50</v>
      </c>
      <c r="B222" s="22" t="s">
        <v>43</v>
      </c>
      <c r="C222" s="61"/>
      <c r="D222" s="48"/>
      <c r="E222" s="47"/>
      <c r="F222" s="58"/>
      <c r="G222" s="56">
        <f t="shared" si="14"/>
        <v>0</v>
      </c>
      <c r="H222" s="24"/>
      <c r="I222" s="24"/>
      <c r="J222" s="23"/>
      <c r="K222" s="23"/>
      <c r="L222" s="23"/>
      <c r="M222" s="23"/>
      <c r="N222" s="23"/>
      <c r="O222" s="23"/>
      <c r="P222" s="23">
        <v>0</v>
      </c>
      <c r="T222" s="27"/>
    </row>
    <row r="223" spans="1:20" ht="12.75">
      <c r="A223" s="21">
        <v>51</v>
      </c>
      <c r="B223" s="22" t="s">
        <v>43</v>
      </c>
      <c r="C223" s="61"/>
      <c r="D223" s="48"/>
      <c r="E223" s="47"/>
      <c r="F223" s="58"/>
      <c r="G223" s="56">
        <f t="shared" si="14"/>
        <v>0</v>
      </c>
      <c r="H223" s="24"/>
      <c r="I223" s="24"/>
      <c r="J223" s="23"/>
      <c r="K223" s="23"/>
      <c r="L223" s="23"/>
      <c r="M223" s="23"/>
      <c r="N223" s="23"/>
      <c r="O223" s="23"/>
      <c r="P223" s="23">
        <v>0</v>
      </c>
      <c r="T223" s="27"/>
    </row>
    <row r="224" spans="1:20" ht="12.75">
      <c r="A224" s="21">
        <v>52</v>
      </c>
      <c r="B224" s="22" t="s">
        <v>43</v>
      </c>
      <c r="C224" s="61"/>
      <c r="D224" s="48"/>
      <c r="E224" s="47"/>
      <c r="F224" s="58"/>
      <c r="G224" s="56">
        <f t="shared" si="14"/>
        <v>0</v>
      </c>
      <c r="H224" s="24"/>
      <c r="I224" s="24"/>
      <c r="J224" s="23"/>
      <c r="K224" s="23"/>
      <c r="L224" s="23"/>
      <c r="M224" s="23"/>
      <c r="N224" s="23"/>
      <c r="O224" s="23"/>
      <c r="P224" s="23">
        <v>0</v>
      </c>
      <c r="T224" s="27"/>
    </row>
    <row r="225" spans="1:20" ht="12.75">
      <c r="A225" s="21">
        <v>53</v>
      </c>
      <c r="B225" s="22" t="s">
        <v>43</v>
      </c>
      <c r="C225" s="61"/>
      <c r="D225" s="48"/>
      <c r="E225" s="47"/>
      <c r="F225" s="58"/>
      <c r="G225" s="56">
        <f t="shared" si="14"/>
        <v>0</v>
      </c>
      <c r="H225" s="24"/>
      <c r="I225" s="24"/>
      <c r="J225" s="23"/>
      <c r="K225" s="23"/>
      <c r="L225" s="23"/>
      <c r="M225" s="23"/>
      <c r="N225" s="23"/>
      <c r="O225" s="23"/>
      <c r="P225" s="23">
        <v>0</v>
      </c>
      <c r="T225" s="27"/>
    </row>
    <row r="226" spans="1:20" ht="12.75">
      <c r="A226" s="21">
        <v>54</v>
      </c>
      <c r="B226" s="22" t="s">
        <v>43</v>
      </c>
      <c r="C226" s="61"/>
      <c r="D226" s="48"/>
      <c r="E226" s="47"/>
      <c r="F226" s="58"/>
      <c r="G226" s="56">
        <f t="shared" si="14"/>
        <v>0</v>
      </c>
      <c r="H226" s="24"/>
      <c r="I226" s="24"/>
      <c r="J226" s="23"/>
      <c r="K226" s="23"/>
      <c r="L226" s="23"/>
      <c r="M226" s="23"/>
      <c r="N226" s="23"/>
      <c r="O226" s="23"/>
      <c r="P226" s="23">
        <v>0</v>
      </c>
      <c r="T226" s="27"/>
    </row>
    <row r="227" spans="1:20" ht="12.75">
      <c r="A227" s="21">
        <v>55</v>
      </c>
      <c r="B227" s="22" t="s">
        <v>43</v>
      </c>
      <c r="C227" s="61"/>
      <c r="D227" s="48"/>
      <c r="E227" s="47"/>
      <c r="F227" s="58"/>
      <c r="G227" s="56">
        <f t="shared" si="14"/>
        <v>0</v>
      </c>
      <c r="H227" s="24"/>
      <c r="I227" s="24"/>
      <c r="J227" s="23"/>
      <c r="K227" s="23"/>
      <c r="L227" s="23"/>
      <c r="M227" s="23"/>
      <c r="N227" s="23"/>
      <c r="O227" s="23"/>
      <c r="P227" s="23">
        <v>0</v>
      </c>
      <c r="T227" s="27"/>
    </row>
    <row r="228" spans="1:20" ht="12.75">
      <c r="A228" s="21">
        <v>56</v>
      </c>
      <c r="B228" s="22" t="s">
        <v>43</v>
      </c>
      <c r="C228" s="61"/>
      <c r="D228" s="48"/>
      <c r="E228" s="47"/>
      <c r="F228" s="58"/>
      <c r="G228" s="56">
        <f t="shared" si="14"/>
        <v>0</v>
      </c>
      <c r="H228" s="24"/>
      <c r="I228" s="24"/>
      <c r="J228" s="23"/>
      <c r="K228" s="23"/>
      <c r="L228" s="23"/>
      <c r="M228" s="23"/>
      <c r="N228" s="23"/>
      <c r="O228" s="23"/>
      <c r="P228" s="23">
        <v>0</v>
      </c>
      <c r="T228" s="27"/>
    </row>
    <row r="229" spans="1:20" ht="12.75">
      <c r="A229" s="21">
        <v>57</v>
      </c>
      <c r="B229" s="22" t="s">
        <v>43</v>
      </c>
      <c r="C229" s="61"/>
      <c r="D229" s="48"/>
      <c r="E229" s="47"/>
      <c r="F229" s="58"/>
      <c r="G229" s="56">
        <f t="shared" si="14"/>
        <v>0</v>
      </c>
      <c r="H229" s="24"/>
      <c r="I229" s="24"/>
      <c r="J229" s="23"/>
      <c r="K229" s="23"/>
      <c r="L229" s="23"/>
      <c r="M229" s="23"/>
      <c r="N229" s="23"/>
      <c r="O229" s="23"/>
      <c r="P229" s="23">
        <v>0</v>
      </c>
      <c r="T229" s="27"/>
    </row>
    <row r="230" spans="1:20" ht="12.75">
      <c r="A230" s="21">
        <v>58</v>
      </c>
      <c r="B230" s="22" t="s">
        <v>43</v>
      </c>
      <c r="C230" s="61"/>
      <c r="D230" s="48"/>
      <c r="E230" s="47"/>
      <c r="F230" s="58"/>
      <c r="G230" s="56">
        <f t="shared" si="14"/>
        <v>0</v>
      </c>
      <c r="H230" s="24"/>
      <c r="I230" s="24"/>
      <c r="J230" s="23"/>
      <c r="K230" s="23"/>
      <c r="L230" s="23"/>
      <c r="M230" s="23"/>
      <c r="N230" s="23"/>
      <c r="O230" s="23"/>
      <c r="P230" s="23">
        <v>0</v>
      </c>
      <c r="T230" s="27"/>
    </row>
    <row r="231" spans="1:20" ht="12.75">
      <c r="A231" s="21">
        <v>59</v>
      </c>
      <c r="B231" s="22" t="s">
        <v>43</v>
      </c>
      <c r="C231" s="61"/>
      <c r="D231" s="48"/>
      <c r="E231" s="47"/>
      <c r="F231" s="58"/>
      <c r="G231" s="56">
        <f t="shared" si="14"/>
        <v>0</v>
      </c>
      <c r="H231" s="24"/>
      <c r="I231" s="24"/>
      <c r="J231" s="23"/>
      <c r="K231" s="23"/>
      <c r="L231" s="23"/>
      <c r="M231" s="23"/>
      <c r="N231" s="23"/>
      <c r="O231" s="23"/>
      <c r="P231" s="23">
        <v>0</v>
      </c>
      <c r="T231" s="27"/>
    </row>
    <row r="232" spans="1:20" ht="12.75">
      <c r="A232" s="21">
        <v>60</v>
      </c>
      <c r="B232" s="22" t="s">
        <v>43</v>
      </c>
      <c r="C232" s="61"/>
      <c r="D232" s="48"/>
      <c r="E232" s="47"/>
      <c r="F232" s="58"/>
      <c r="G232" s="56">
        <f t="shared" si="14"/>
        <v>0</v>
      </c>
      <c r="H232" s="24"/>
      <c r="I232" s="24"/>
      <c r="J232" s="23"/>
      <c r="K232" s="23"/>
      <c r="L232" s="23"/>
      <c r="M232" s="23"/>
      <c r="N232" s="23"/>
      <c r="O232" s="23"/>
      <c r="P232" s="23">
        <v>0</v>
      </c>
      <c r="T232" s="27"/>
    </row>
    <row r="233" spans="1:20" ht="12.75">
      <c r="A233" s="21">
        <v>61</v>
      </c>
      <c r="B233" s="22" t="s">
        <v>43</v>
      </c>
      <c r="C233" s="61"/>
      <c r="D233" s="48"/>
      <c r="E233" s="47"/>
      <c r="F233" s="58"/>
      <c r="G233" s="56">
        <f t="shared" si="14"/>
        <v>0</v>
      </c>
      <c r="H233" s="24"/>
      <c r="I233" s="24"/>
      <c r="J233" s="23"/>
      <c r="K233" s="23"/>
      <c r="L233" s="23"/>
      <c r="M233" s="23"/>
      <c r="N233" s="23"/>
      <c r="O233" s="23"/>
      <c r="P233" s="23">
        <v>0</v>
      </c>
      <c r="T233" s="27"/>
    </row>
    <row r="234" spans="1:20" ht="12.75">
      <c r="A234" s="21">
        <v>62</v>
      </c>
      <c r="B234" s="22" t="s">
        <v>43</v>
      </c>
      <c r="C234" s="61"/>
      <c r="D234" s="48"/>
      <c r="E234" s="47"/>
      <c r="F234" s="58"/>
      <c r="G234" s="56">
        <f t="shared" si="14"/>
        <v>0</v>
      </c>
      <c r="H234" s="24"/>
      <c r="I234" s="24"/>
      <c r="J234" s="23"/>
      <c r="K234" s="23"/>
      <c r="L234" s="23"/>
      <c r="M234" s="23"/>
      <c r="N234" s="23"/>
      <c r="O234" s="23"/>
      <c r="P234" s="23">
        <v>0</v>
      </c>
      <c r="T234" s="27"/>
    </row>
    <row r="235" spans="1:20" ht="12.75">
      <c r="A235" s="21">
        <v>63</v>
      </c>
      <c r="B235" s="22" t="s">
        <v>43</v>
      </c>
      <c r="C235" s="61"/>
      <c r="D235" s="48"/>
      <c r="E235" s="47"/>
      <c r="F235" s="58"/>
      <c r="G235" s="56">
        <f t="shared" si="14"/>
        <v>0</v>
      </c>
      <c r="H235" s="24"/>
      <c r="I235" s="24"/>
      <c r="J235" s="23"/>
      <c r="K235" s="23"/>
      <c r="L235" s="23"/>
      <c r="M235" s="23"/>
      <c r="N235" s="23"/>
      <c r="O235" s="23"/>
      <c r="P235" s="23">
        <v>0</v>
      </c>
      <c r="T235" s="27"/>
    </row>
    <row r="236" spans="1:20" ht="12.75">
      <c r="A236" s="21">
        <v>64</v>
      </c>
      <c r="B236" s="22" t="s">
        <v>43</v>
      </c>
      <c r="C236" s="61"/>
      <c r="D236" s="48"/>
      <c r="E236" s="47"/>
      <c r="F236" s="58"/>
      <c r="G236" s="56">
        <f t="shared" si="14"/>
        <v>0</v>
      </c>
      <c r="H236" s="24"/>
      <c r="I236" s="24"/>
      <c r="J236" s="23"/>
      <c r="K236" s="23"/>
      <c r="L236" s="23"/>
      <c r="M236" s="23"/>
      <c r="N236" s="23"/>
      <c r="O236" s="23"/>
      <c r="P236" s="23">
        <v>0</v>
      </c>
      <c r="T236" s="27"/>
    </row>
    <row r="237" spans="1:20" ht="12.75">
      <c r="A237" s="21">
        <v>65</v>
      </c>
      <c r="B237" s="22" t="s">
        <v>43</v>
      </c>
      <c r="C237" s="61"/>
      <c r="D237" s="48"/>
      <c r="E237" s="47"/>
      <c r="F237" s="58"/>
      <c r="G237" s="56">
        <f t="shared" si="14"/>
        <v>0</v>
      </c>
      <c r="H237" s="24"/>
      <c r="I237" s="24"/>
      <c r="J237" s="23"/>
      <c r="K237" s="23"/>
      <c r="L237" s="23"/>
      <c r="M237" s="23"/>
      <c r="N237" s="23"/>
      <c r="O237" s="23"/>
      <c r="P237" s="23">
        <v>0</v>
      </c>
      <c r="T237" s="27"/>
    </row>
    <row r="238" spans="1:20" ht="12.75">
      <c r="A238" s="21">
        <v>66</v>
      </c>
      <c r="B238" s="22" t="s">
        <v>43</v>
      </c>
      <c r="C238" s="61"/>
      <c r="D238" s="48"/>
      <c r="E238" s="47"/>
      <c r="F238" s="58"/>
      <c r="G238" s="56">
        <f t="shared" si="14"/>
        <v>0</v>
      </c>
      <c r="H238" s="24"/>
      <c r="I238" s="24"/>
      <c r="J238" s="23"/>
      <c r="K238" s="23"/>
      <c r="L238" s="23"/>
      <c r="M238" s="23"/>
      <c r="N238" s="23"/>
      <c r="O238" s="23"/>
      <c r="P238" s="23">
        <v>0</v>
      </c>
      <c r="T238" s="27"/>
    </row>
    <row r="239" spans="1:20" ht="12.75">
      <c r="A239" s="21">
        <v>67</v>
      </c>
      <c r="B239" s="22" t="s">
        <v>43</v>
      </c>
      <c r="C239" s="61"/>
      <c r="D239" s="48"/>
      <c r="E239" s="47"/>
      <c r="F239" s="58"/>
      <c r="G239" s="56">
        <f t="shared" si="14"/>
        <v>0</v>
      </c>
      <c r="H239" s="24"/>
      <c r="I239" s="24"/>
      <c r="J239" s="23"/>
      <c r="K239" s="23"/>
      <c r="L239" s="23"/>
      <c r="M239" s="23"/>
      <c r="N239" s="23"/>
      <c r="O239" s="23"/>
      <c r="P239" s="23">
        <v>0</v>
      </c>
      <c r="T239" s="27"/>
    </row>
    <row r="240" spans="1:20" ht="12.75">
      <c r="A240" s="21">
        <v>68</v>
      </c>
      <c r="B240" s="22" t="s">
        <v>43</v>
      </c>
      <c r="C240" s="61"/>
      <c r="D240" s="48"/>
      <c r="E240" s="47"/>
      <c r="F240" s="58"/>
      <c r="G240" s="56">
        <f t="shared" si="14"/>
        <v>0</v>
      </c>
      <c r="H240" s="24"/>
      <c r="I240" s="24"/>
      <c r="J240" s="23"/>
      <c r="K240" s="23"/>
      <c r="L240" s="23"/>
      <c r="M240" s="23"/>
      <c r="N240" s="23"/>
      <c r="O240" s="23"/>
      <c r="P240" s="23">
        <v>0</v>
      </c>
      <c r="T240" s="27"/>
    </row>
    <row r="241" spans="1:20" ht="12.75">
      <c r="A241" s="21">
        <v>69</v>
      </c>
      <c r="B241" s="22" t="s">
        <v>43</v>
      </c>
      <c r="C241" s="61"/>
      <c r="D241" s="48"/>
      <c r="E241" s="47"/>
      <c r="F241" s="58"/>
      <c r="G241" s="56">
        <f t="shared" si="14"/>
        <v>0</v>
      </c>
      <c r="H241" s="24"/>
      <c r="I241" s="24"/>
      <c r="J241" s="23"/>
      <c r="K241" s="23"/>
      <c r="L241" s="23"/>
      <c r="M241" s="23"/>
      <c r="N241" s="23"/>
      <c r="O241" s="23"/>
      <c r="P241" s="23">
        <v>0</v>
      </c>
      <c r="T241" s="27"/>
    </row>
    <row r="242" spans="1:20" ht="12.75">
      <c r="A242" s="21">
        <v>70</v>
      </c>
      <c r="B242" s="22" t="s">
        <v>43</v>
      </c>
      <c r="C242" s="61"/>
      <c r="D242" s="48"/>
      <c r="E242" s="47"/>
      <c r="F242" s="58"/>
      <c r="G242" s="56">
        <f t="shared" si="14"/>
        <v>0</v>
      </c>
      <c r="H242" s="24"/>
      <c r="I242" s="24"/>
      <c r="J242" s="23"/>
      <c r="K242" s="23"/>
      <c r="L242" s="23"/>
      <c r="M242" s="23"/>
      <c r="N242" s="23"/>
      <c r="O242" s="23"/>
      <c r="P242" s="23">
        <v>0</v>
      </c>
      <c r="T242" s="27"/>
    </row>
    <row r="243" spans="1:20" ht="12.75">
      <c r="A243" s="21">
        <v>71</v>
      </c>
      <c r="B243" s="22" t="s">
        <v>43</v>
      </c>
      <c r="C243" s="61"/>
      <c r="D243" s="48"/>
      <c r="E243" s="47"/>
      <c r="F243" s="58"/>
      <c r="G243" s="56">
        <f t="shared" si="14"/>
        <v>0</v>
      </c>
      <c r="H243" s="24"/>
      <c r="I243" s="24"/>
      <c r="J243" s="23"/>
      <c r="K243" s="23"/>
      <c r="L243" s="23"/>
      <c r="M243" s="23"/>
      <c r="N243" s="23"/>
      <c r="O243" s="23"/>
      <c r="P243" s="23">
        <v>0</v>
      </c>
      <c r="T243" s="27"/>
    </row>
    <row r="244" spans="1:20" ht="12.75">
      <c r="A244" s="21">
        <v>72</v>
      </c>
      <c r="B244" s="22" t="s">
        <v>43</v>
      </c>
      <c r="C244" s="61"/>
      <c r="D244" s="48"/>
      <c r="E244" s="47"/>
      <c r="F244" s="58"/>
      <c r="G244" s="56">
        <f t="shared" si="14"/>
        <v>0</v>
      </c>
      <c r="H244" s="24"/>
      <c r="I244" s="24"/>
      <c r="J244" s="23"/>
      <c r="K244" s="23"/>
      <c r="L244" s="23"/>
      <c r="M244" s="23"/>
      <c r="N244" s="23"/>
      <c r="O244" s="23"/>
      <c r="P244" s="23">
        <v>0</v>
      </c>
      <c r="T244" s="27"/>
    </row>
    <row r="245" spans="1:20" ht="12.75">
      <c r="A245" s="21">
        <v>73</v>
      </c>
      <c r="B245" s="22" t="s">
        <v>43</v>
      </c>
      <c r="C245" s="61"/>
      <c r="D245" s="48"/>
      <c r="E245" s="47"/>
      <c r="F245" s="58"/>
      <c r="G245" s="56">
        <f t="shared" si="14"/>
        <v>0</v>
      </c>
      <c r="H245" s="24"/>
      <c r="I245" s="24"/>
      <c r="J245" s="23"/>
      <c r="K245" s="23"/>
      <c r="L245" s="23"/>
      <c r="M245" s="23"/>
      <c r="N245" s="23"/>
      <c r="O245" s="23"/>
      <c r="P245" s="23">
        <v>0</v>
      </c>
      <c r="T245" s="27"/>
    </row>
    <row r="246" spans="1:20" ht="12.75">
      <c r="A246" s="21">
        <v>74</v>
      </c>
      <c r="B246" s="22" t="s">
        <v>43</v>
      </c>
      <c r="C246" s="61"/>
      <c r="D246" s="48"/>
      <c r="E246" s="47"/>
      <c r="F246" s="58"/>
      <c r="G246" s="56">
        <f t="shared" si="14"/>
        <v>0</v>
      </c>
      <c r="H246" s="24"/>
      <c r="I246" s="24"/>
      <c r="J246" s="23"/>
      <c r="K246" s="23"/>
      <c r="L246" s="23"/>
      <c r="M246" s="23"/>
      <c r="N246" s="23"/>
      <c r="O246" s="23"/>
      <c r="P246" s="23">
        <v>0</v>
      </c>
      <c r="T246" s="27"/>
    </row>
    <row r="247" spans="1:20" ht="12.75">
      <c r="A247" s="21">
        <v>75</v>
      </c>
      <c r="B247" s="22" t="s">
        <v>43</v>
      </c>
      <c r="C247" s="61"/>
      <c r="D247" s="48"/>
      <c r="E247" s="47"/>
      <c r="F247" s="58"/>
      <c r="G247" s="56">
        <f t="shared" si="14"/>
        <v>0</v>
      </c>
      <c r="H247" s="24"/>
      <c r="I247" s="24"/>
      <c r="J247" s="23"/>
      <c r="K247" s="23"/>
      <c r="L247" s="23"/>
      <c r="M247" s="23"/>
      <c r="N247" s="23"/>
      <c r="O247" s="23"/>
      <c r="P247" s="23">
        <v>0</v>
      </c>
      <c r="T247" s="27"/>
    </row>
    <row r="248" spans="1:20" ht="12.75">
      <c r="A248" s="21">
        <v>76</v>
      </c>
      <c r="B248" s="22" t="s">
        <v>43</v>
      </c>
      <c r="C248" s="61"/>
      <c r="D248" s="48"/>
      <c r="E248" s="47"/>
      <c r="F248" s="58"/>
      <c r="G248" s="56">
        <f>H248+I248+J248+K248+L248+M248+N248+O248+P248</f>
        <v>0</v>
      </c>
      <c r="H248" s="24"/>
      <c r="I248" s="24"/>
      <c r="J248" s="23"/>
      <c r="K248" s="23"/>
      <c r="L248" s="23"/>
      <c r="M248" s="23"/>
      <c r="N248" s="23"/>
      <c r="O248" s="23"/>
      <c r="P248" s="23">
        <v>0</v>
      </c>
      <c r="T248" s="27"/>
    </row>
    <row r="249" spans="1:20" ht="12.75">
      <c r="A249" s="21">
        <v>77</v>
      </c>
      <c r="B249" s="22" t="s">
        <v>43</v>
      </c>
      <c r="C249" s="61"/>
      <c r="D249" s="48"/>
      <c r="E249" s="47"/>
      <c r="F249" s="58"/>
      <c r="G249" s="56">
        <f>H249+I249+J249+K249+L249+M249+N249+O249+P249</f>
        <v>0</v>
      </c>
      <c r="H249" s="24"/>
      <c r="I249" s="24"/>
      <c r="J249" s="23"/>
      <c r="K249" s="23"/>
      <c r="L249" s="23"/>
      <c r="M249" s="23"/>
      <c r="N249" s="23"/>
      <c r="O249" s="23"/>
      <c r="P249" s="23">
        <v>0</v>
      </c>
      <c r="T249" s="27"/>
    </row>
    <row r="250" spans="1:20" ht="12.75">
      <c r="A250" s="21">
        <v>78</v>
      </c>
      <c r="B250" s="22" t="s">
        <v>43</v>
      </c>
      <c r="C250" s="61"/>
      <c r="D250" s="48"/>
      <c r="E250" s="47"/>
      <c r="F250" s="58"/>
      <c r="G250" s="56">
        <f>H250+I250+J250+K250+L250+M250+N250+O250+P250</f>
        <v>0</v>
      </c>
      <c r="H250" s="24"/>
      <c r="I250" s="24"/>
      <c r="J250" s="23"/>
      <c r="K250" s="23"/>
      <c r="L250" s="23"/>
      <c r="M250" s="23"/>
      <c r="N250" s="23"/>
      <c r="O250" s="23"/>
      <c r="P250" s="23">
        <v>0</v>
      </c>
      <c r="T250" s="27"/>
    </row>
    <row r="251" spans="1:20" ht="12.75">
      <c r="A251" s="21">
        <v>79</v>
      </c>
      <c r="B251" s="22" t="s">
        <v>43</v>
      </c>
      <c r="C251" s="61"/>
      <c r="D251" s="48"/>
      <c r="E251" s="47"/>
      <c r="F251" s="58"/>
      <c r="G251" s="56">
        <f>H251+I251+J251+K251+L251+M251+N251+O251+P251</f>
        <v>0</v>
      </c>
      <c r="H251" s="24"/>
      <c r="I251" s="24"/>
      <c r="J251" s="23"/>
      <c r="K251" s="23"/>
      <c r="L251" s="23"/>
      <c r="M251" s="23"/>
      <c r="N251" s="23"/>
      <c r="O251" s="23"/>
      <c r="P251" s="23">
        <v>0</v>
      </c>
      <c r="T251" s="27"/>
    </row>
    <row r="252" spans="1:20" ht="12.75">
      <c r="A252" s="21">
        <v>80</v>
      </c>
      <c r="B252" s="22" t="s">
        <v>43</v>
      </c>
      <c r="C252" s="61"/>
      <c r="D252" s="48"/>
      <c r="E252" s="47"/>
      <c r="F252" s="58"/>
      <c r="G252" s="56">
        <f>H252+I252+J252+K252+L252+M252+N252+O252+P252</f>
        <v>0</v>
      </c>
      <c r="H252" s="24"/>
      <c r="I252" s="24"/>
      <c r="J252" s="23"/>
      <c r="K252" s="23"/>
      <c r="L252" s="23"/>
      <c r="M252" s="23"/>
      <c r="N252" s="23"/>
      <c r="O252" s="23"/>
      <c r="P252" s="23">
        <v>0</v>
      </c>
      <c r="T252" s="27"/>
    </row>
    <row r="253" spans="1:20" ht="12.75">
      <c r="A253" s="21">
        <v>81</v>
      </c>
      <c r="B253" s="22" t="s">
        <v>43</v>
      </c>
      <c r="C253" s="61"/>
      <c r="D253" s="48"/>
      <c r="E253" s="47"/>
      <c r="F253" s="58"/>
      <c r="G253" s="56">
        <f t="shared" si="14"/>
        <v>0</v>
      </c>
      <c r="H253" s="24"/>
      <c r="I253" s="24"/>
      <c r="J253" s="23"/>
      <c r="K253" s="23"/>
      <c r="L253" s="23"/>
      <c r="M253" s="23"/>
      <c r="N253" s="23"/>
      <c r="O253" s="23"/>
      <c r="P253" s="23">
        <v>0</v>
      </c>
      <c r="T253" s="27"/>
    </row>
    <row r="254" spans="1:20" ht="12.75">
      <c r="A254" s="21">
        <v>82</v>
      </c>
      <c r="B254" s="22" t="s">
        <v>43</v>
      </c>
      <c r="C254" s="61"/>
      <c r="D254" s="48"/>
      <c r="E254" s="47"/>
      <c r="F254" s="58"/>
      <c r="G254" s="56">
        <f t="shared" si="14"/>
        <v>0</v>
      </c>
      <c r="H254" s="24"/>
      <c r="I254" s="24"/>
      <c r="J254" s="23"/>
      <c r="K254" s="23"/>
      <c r="L254" s="23"/>
      <c r="M254" s="23"/>
      <c r="N254" s="23"/>
      <c r="O254" s="23"/>
      <c r="P254" s="23">
        <v>0</v>
      </c>
      <c r="T254" s="27"/>
    </row>
    <row r="255" spans="1:20" ht="12.75">
      <c r="A255" s="21">
        <v>83</v>
      </c>
      <c r="B255" s="22" t="s">
        <v>43</v>
      </c>
      <c r="C255" s="61"/>
      <c r="D255" s="48"/>
      <c r="E255" s="47"/>
      <c r="F255" s="58"/>
      <c r="G255" s="56">
        <f t="shared" si="14"/>
        <v>0</v>
      </c>
      <c r="H255" s="24"/>
      <c r="I255" s="24"/>
      <c r="J255" s="23"/>
      <c r="K255" s="23"/>
      <c r="L255" s="23"/>
      <c r="M255" s="23"/>
      <c r="N255" s="23"/>
      <c r="O255" s="23"/>
      <c r="P255" s="23">
        <v>0</v>
      </c>
      <c r="T255" s="27"/>
    </row>
    <row r="256" spans="1:20" ht="12.75">
      <c r="A256" s="21">
        <v>84</v>
      </c>
      <c r="B256" s="22" t="s">
        <v>43</v>
      </c>
      <c r="C256" s="61"/>
      <c r="D256" s="48"/>
      <c r="E256" s="47"/>
      <c r="F256" s="58"/>
      <c r="G256" s="56">
        <f t="shared" si="14"/>
        <v>0</v>
      </c>
      <c r="H256" s="24"/>
      <c r="I256" s="24"/>
      <c r="J256" s="23"/>
      <c r="K256" s="23"/>
      <c r="L256" s="23"/>
      <c r="M256" s="23"/>
      <c r="N256" s="23"/>
      <c r="O256" s="23"/>
      <c r="P256" s="23">
        <v>0</v>
      </c>
      <c r="T256" s="27"/>
    </row>
    <row r="257" spans="1:20" ht="12.75">
      <c r="A257" s="21">
        <v>85</v>
      </c>
      <c r="B257" s="22" t="s">
        <v>43</v>
      </c>
      <c r="C257" s="61"/>
      <c r="D257" s="48"/>
      <c r="E257" s="47"/>
      <c r="F257" s="58"/>
      <c r="G257" s="56">
        <f t="shared" si="14"/>
        <v>0</v>
      </c>
      <c r="H257" s="24"/>
      <c r="I257" s="24"/>
      <c r="J257" s="23"/>
      <c r="K257" s="23"/>
      <c r="L257" s="23"/>
      <c r="M257" s="23"/>
      <c r="N257" s="23"/>
      <c r="O257" s="23"/>
      <c r="P257" s="23">
        <v>0</v>
      </c>
      <c r="T257" s="27"/>
    </row>
    <row r="258" spans="1:20" ht="12.75">
      <c r="A258" s="21">
        <v>86</v>
      </c>
      <c r="B258" s="22" t="s">
        <v>43</v>
      </c>
      <c r="C258" s="61"/>
      <c r="D258" s="48"/>
      <c r="E258" s="47"/>
      <c r="F258" s="58"/>
      <c r="G258" s="56">
        <f t="shared" si="14"/>
        <v>0</v>
      </c>
      <c r="H258" s="24"/>
      <c r="I258" s="24"/>
      <c r="J258" s="23"/>
      <c r="K258" s="23"/>
      <c r="L258" s="23"/>
      <c r="M258" s="23"/>
      <c r="N258" s="23"/>
      <c r="O258" s="23"/>
      <c r="P258" s="23">
        <v>0</v>
      </c>
      <c r="T258" s="27"/>
    </row>
    <row r="259" spans="1:20" ht="12.75">
      <c r="A259" s="21">
        <v>87</v>
      </c>
      <c r="B259" s="22" t="s">
        <v>43</v>
      </c>
      <c r="C259" s="61"/>
      <c r="D259" s="48"/>
      <c r="E259" s="47"/>
      <c r="F259" s="58"/>
      <c r="G259" s="56">
        <f t="shared" si="14"/>
        <v>0</v>
      </c>
      <c r="H259" s="24"/>
      <c r="I259" s="24"/>
      <c r="J259" s="23"/>
      <c r="K259" s="23"/>
      <c r="L259" s="23"/>
      <c r="M259" s="23"/>
      <c r="N259" s="23"/>
      <c r="O259" s="23"/>
      <c r="P259" s="23">
        <v>0</v>
      </c>
      <c r="T259" s="27"/>
    </row>
    <row r="260" spans="1:20" ht="12.75">
      <c r="A260" s="21">
        <v>88</v>
      </c>
      <c r="B260" s="22" t="s">
        <v>43</v>
      </c>
      <c r="C260" s="61"/>
      <c r="D260" s="48"/>
      <c r="E260" s="47"/>
      <c r="F260" s="58"/>
      <c r="G260" s="56">
        <f t="shared" si="14"/>
        <v>0</v>
      </c>
      <c r="H260" s="24"/>
      <c r="I260" s="24"/>
      <c r="J260" s="23"/>
      <c r="K260" s="23"/>
      <c r="L260" s="23"/>
      <c r="M260" s="23"/>
      <c r="N260" s="23"/>
      <c r="O260" s="23"/>
      <c r="P260" s="23">
        <v>0</v>
      </c>
      <c r="T260" s="27"/>
    </row>
    <row r="261" spans="1:20" ht="12.75">
      <c r="A261" s="21">
        <v>89</v>
      </c>
      <c r="B261" s="22" t="s">
        <v>43</v>
      </c>
      <c r="C261" s="61"/>
      <c r="D261" s="48"/>
      <c r="E261" s="47"/>
      <c r="F261" s="58"/>
      <c r="G261" s="56">
        <f t="shared" si="14"/>
        <v>0</v>
      </c>
      <c r="H261" s="24"/>
      <c r="I261" s="24"/>
      <c r="J261" s="23"/>
      <c r="K261" s="23"/>
      <c r="L261" s="23"/>
      <c r="M261" s="23"/>
      <c r="N261" s="23"/>
      <c r="O261" s="23"/>
      <c r="P261" s="23">
        <v>0</v>
      </c>
      <c r="T261" s="27"/>
    </row>
    <row r="262" spans="1:20" ht="12.75">
      <c r="A262" s="21">
        <v>90</v>
      </c>
      <c r="B262" s="22" t="s">
        <v>43</v>
      </c>
      <c r="C262" s="61"/>
      <c r="D262" s="48"/>
      <c r="E262" s="47"/>
      <c r="F262" s="58"/>
      <c r="G262" s="56">
        <f t="shared" si="14"/>
        <v>0</v>
      </c>
      <c r="H262" s="24"/>
      <c r="I262" s="24"/>
      <c r="J262" s="23"/>
      <c r="K262" s="23"/>
      <c r="L262" s="23"/>
      <c r="M262" s="23"/>
      <c r="N262" s="23"/>
      <c r="O262" s="23"/>
      <c r="P262" s="23">
        <v>0</v>
      </c>
      <c r="T262" s="27"/>
    </row>
    <row r="263" spans="1:20" ht="12.75">
      <c r="A263" s="21">
        <v>91</v>
      </c>
      <c r="B263" s="22" t="s">
        <v>43</v>
      </c>
      <c r="C263" s="61"/>
      <c r="D263" s="48"/>
      <c r="E263" s="47"/>
      <c r="F263" s="58"/>
      <c r="G263" s="56">
        <f t="shared" si="14"/>
        <v>0</v>
      </c>
      <c r="H263" s="24"/>
      <c r="I263" s="24"/>
      <c r="J263" s="23"/>
      <c r="K263" s="23"/>
      <c r="L263" s="23"/>
      <c r="M263" s="23"/>
      <c r="N263" s="23"/>
      <c r="O263" s="23"/>
      <c r="P263" s="23">
        <v>0</v>
      </c>
      <c r="T263" s="27"/>
    </row>
    <row r="264" spans="1:20" ht="12.75">
      <c r="A264" s="21">
        <v>92</v>
      </c>
      <c r="B264" s="22" t="s">
        <v>43</v>
      </c>
      <c r="C264" s="61"/>
      <c r="D264" s="48"/>
      <c r="E264" s="47"/>
      <c r="F264" s="58"/>
      <c r="G264" s="56">
        <f t="shared" si="14"/>
        <v>0</v>
      </c>
      <c r="H264" s="24"/>
      <c r="I264" s="24"/>
      <c r="J264" s="23"/>
      <c r="K264" s="23"/>
      <c r="L264" s="23"/>
      <c r="M264" s="23"/>
      <c r="N264" s="23"/>
      <c r="O264" s="23"/>
      <c r="P264" s="23">
        <v>0</v>
      </c>
      <c r="T264" s="27"/>
    </row>
    <row r="265" spans="1:20" ht="12.75">
      <c r="A265" s="21">
        <v>93</v>
      </c>
      <c r="B265" s="22" t="s">
        <v>43</v>
      </c>
      <c r="C265" s="61"/>
      <c r="D265" s="48"/>
      <c r="E265" s="47"/>
      <c r="F265" s="58"/>
      <c r="G265" s="56">
        <f t="shared" si="14"/>
        <v>0</v>
      </c>
      <c r="H265" s="24"/>
      <c r="I265" s="24"/>
      <c r="J265" s="23"/>
      <c r="K265" s="23"/>
      <c r="L265" s="23"/>
      <c r="M265" s="23"/>
      <c r="N265" s="23"/>
      <c r="O265" s="23"/>
      <c r="P265" s="23">
        <v>0</v>
      </c>
      <c r="T265" s="27"/>
    </row>
    <row r="266" spans="1:20" ht="12.75">
      <c r="A266" s="21">
        <v>94</v>
      </c>
      <c r="B266" s="22" t="s">
        <v>43</v>
      </c>
      <c r="C266" s="61"/>
      <c r="D266" s="48"/>
      <c r="E266" s="47"/>
      <c r="F266" s="58"/>
      <c r="G266" s="56">
        <f t="shared" si="14"/>
        <v>0</v>
      </c>
      <c r="H266" s="24"/>
      <c r="I266" s="24"/>
      <c r="J266" s="23"/>
      <c r="K266" s="23"/>
      <c r="L266" s="23"/>
      <c r="M266" s="23"/>
      <c r="N266" s="23"/>
      <c r="O266" s="23"/>
      <c r="P266" s="23">
        <v>0</v>
      </c>
      <c r="T266" s="27"/>
    </row>
    <row r="267" spans="1:20" ht="12.75">
      <c r="A267" s="21">
        <v>95</v>
      </c>
      <c r="B267" s="22" t="s">
        <v>43</v>
      </c>
      <c r="C267" s="61"/>
      <c r="D267" s="48"/>
      <c r="E267" s="47"/>
      <c r="F267" s="58"/>
      <c r="G267" s="56">
        <f t="shared" si="14"/>
        <v>0</v>
      </c>
      <c r="H267" s="24"/>
      <c r="I267" s="24"/>
      <c r="J267" s="23"/>
      <c r="K267" s="23"/>
      <c r="L267" s="23"/>
      <c r="M267" s="23"/>
      <c r="N267" s="23"/>
      <c r="O267" s="23"/>
      <c r="P267" s="23">
        <v>0</v>
      </c>
      <c r="T267" s="27"/>
    </row>
    <row r="268" spans="1:20" ht="12.75">
      <c r="A268" s="21">
        <v>96</v>
      </c>
      <c r="B268" s="22" t="s">
        <v>43</v>
      </c>
      <c r="C268" s="61"/>
      <c r="D268" s="48"/>
      <c r="E268" s="47"/>
      <c r="F268" s="58"/>
      <c r="G268" s="56">
        <f t="shared" si="14"/>
        <v>0</v>
      </c>
      <c r="H268" s="24"/>
      <c r="I268" s="24"/>
      <c r="J268" s="23"/>
      <c r="K268" s="23"/>
      <c r="L268" s="23"/>
      <c r="M268" s="23"/>
      <c r="N268" s="23"/>
      <c r="O268" s="23"/>
      <c r="P268" s="23">
        <v>0</v>
      </c>
      <c r="T268" s="27"/>
    </row>
    <row r="269" spans="1:20" ht="12.75">
      <c r="A269" s="21">
        <v>97</v>
      </c>
      <c r="B269" s="22" t="s">
        <v>43</v>
      </c>
      <c r="C269" s="61"/>
      <c r="D269" s="48"/>
      <c r="E269" s="47"/>
      <c r="F269" s="58"/>
      <c r="G269" s="56">
        <f t="shared" si="14"/>
        <v>0</v>
      </c>
      <c r="H269" s="24"/>
      <c r="I269" s="24"/>
      <c r="J269" s="23"/>
      <c r="K269" s="23"/>
      <c r="L269" s="23"/>
      <c r="M269" s="23"/>
      <c r="N269" s="23"/>
      <c r="O269" s="23"/>
      <c r="P269" s="23">
        <v>0</v>
      </c>
      <c r="T269" s="27"/>
    </row>
    <row r="270" spans="1:20" ht="12.75">
      <c r="A270" s="21">
        <v>98</v>
      </c>
      <c r="B270" s="22" t="s">
        <v>43</v>
      </c>
      <c r="C270" s="61"/>
      <c r="D270" s="48"/>
      <c r="E270" s="47"/>
      <c r="F270" s="58"/>
      <c r="G270" s="56">
        <f t="shared" si="14"/>
        <v>0</v>
      </c>
      <c r="H270" s="24"/>
      <c r="I270" s="24"/>
      <c r="J270" s="23"/>
      <c r="K270" s="23"/>
      <c r="L270" s="23"/>
      <c r="M270" s="23"/>
      <c r="N270" s="23"/>
      <c r="O270" s="23"/>
      <c r="P270" s="23">
        <v>0</v>
      </c>
      <c r="T270" s="27"/>
    </row>
    <row r="271" spans="1:20" ht="12.75">
      <c r="A271" s="21">
        <v>99</v>
      </c>
      <c r="B271" s="22" t="s">
        <v>43</v>
      </c>
      <c r="C271" s="61"/>
      <c r="D271" s="48"/>
      <c r="E271" s="47"/>
      <c r="F271" s="58"/>
      <c r="G271" s="56">
        <f t="shared" si="14"/>
        <v>0</v>
      </c>
      <c r="H271" s="24"/>
      <c r="I271" s="24"/>
      <c r="J271" s="23"/>
      <c r="K271" s="23"/>
      <c r="L271" s="23"/>
      <c r="M271" s="23"/>
      <c r="N271" s="23"/>
      <c r="O271" s="23"/>
      <c r="P271" s="23">
        <v>0</v>
      </c>
      <c r="T271" s="27"/>
    </row>
    <row r="272" spans="1:20" ht="12.75">
      <c r="A272" s="21">
        <v>100</v>
      </c>
      <c r="B272" s="22" t="s">
        <v>43</v>
      </c>
      <c r="C272" s="61"/>
      <c r="D272" s="48"/>
      <c r="E272" s="47"/>
      <c r="F272" s="58"/>
      <c r="G272" s="56">
        <f t="shared" si="14"/>
        <v>0</v>
      </c>
      <c r="H272" s="24"/>
      <c r="I272" s="24"/>
      <c r="J272" s="23"/>
      <c r="K272" s="23"/>
      <c r="L272" s="23"/>
      <c r="M272" s="23"/>
      <c r="N272" s="23"/>
      <c r="O272" s="23"/>
      <c r="P272" s="23">
        <v>0</v>
      </c>
      <c r="T272" s="27"/>
    </row>
    <row r="273" spans="1:20" ht="12.75">
      <c r="A273" s="21">
        <v>101</v>
      </c>
      <c r="B273" s="22" t="s">
        <v>43</v>
      </c>
      <c r="C273" s="61"/>
      <c r="D273" s="48"/>
      <c r="E273" s="47"/>
      <c r="F273" s="58"/>
      <c r="G273" s="56">
        <f t="shared" si="14"/>
        <v>0</v>
      </c>
      <c r="H273" s="24"/>
      <c r="I273" s="24"/>
      <c r="J273" s="23"/>
      <c r="K273" s="23"/>
      <c r="L273" s="23"/>
      <c r="M273" s="23"/>
      <c r="N273" s="23"/>
      <c r="O273" s="23"/>
      <c r="P273" s="23">
        <v>0</v>
      </c>
      <c r="T273" s="27"/>
    </row>
    <row r="274" spans="1:20" ht="12.75">
      <c r="A274" s="21">
        <v>102</v>
      </c>
      <c r="B274" s="22" t="s">
        <v>43</v>
      </c>
      <c r="C274" s="61"/>
      <c r="D274" s="48"/>
      <c r="E274" s="47"/>
      <c r="F274" s="58"/>
      <c r="G274" s="56">
        <f t="shared" si="14"/>
        <v>0</v>
      </c>
      <c r="H274" s="24"/>
      <c r="I274" s="24"/>
      <c r="J274" s="23"/>
      <c r="K274" s="23"/>
      <c r="L274" s="23"/>
      <c r="M274" s="23"/>
      <c r="N274" s="23"/>
      <c r="O274" s="23"/>
      <c r="P274" s="23">
        <v>0</v>
      </c>
      <c r="T274" s="27"/>
    </row>
    <row r="275" spans="1:20" ht="12.75">
      <c r="A275" s="21">
        <v>103</v>
      </c>
      <c r="B275" s="22" t="s">
        <v>43</v>
      </c>
      <c r="C275" s="61"/>
      <c r="D275" s="48"/>
      <c r="E275" s="47"/>
      <c r="F275" s="58"/>
      <c r="G275" s="56">
        <f aca="true" t="shared" si="15" ref="G275:G334">H275+I275+J275+K275+L275+M275+N275+O275+P275</f>
        <v>0</v>
      </c>
      <c r="H275" s="24"/>
      <c r="I275" s="24"/>
      <c r="J275" s="23"/>
      <c r="K275" s="23"/>
      <c r="L275" s="23"/>
      <c r="M275" s="23"/>
      <c r="N275" s="23"/>
      <c r="O275" s="23"/>
      <c r="P275" s="23">
        <v>0</v>
      </c>
      <c r="T275" s="27"/>
    </row>
    <row r="276" spans="1:20" ht="12.75">
      <c r="A276" s="21">
        <v>104</v>
      </c>
      <c r="B276" s="22" t="s">
        <v>43</v>
      </c>
      <c r="C276" s="61"/>
      <c r="D276" s="48"/>
      <c r="E276" s="47"/>
      <c r="F276" s="58"/>
      <c r="G276" s="56">
        <f t="shared" si="15"/>
        <v>0</v>
      </c>
      <c r="H276" s="24"/>
      <c r="I276" s="24"/>
      <c r="J276" s="23"/>
      <c r="K276" s="23"/>
      <c r="L276" s="23"/>
      <c r="M276" s="23"/>
      <c r="N276" s="23"/>
      <c r="O276" s="23"/>
      <c r="P276" s="23">
        <v>0</v>
      </c>
      <c r="T276" s="27"/>
    </row>
    <row r="277" spans="1:20" ht="12.75">
      <c r="A277" s="21">
        <v>105</v>
      </c>
      <c r="B277" s="22" t="s">
        <v>43</v>
      </c>
      <c r="C277" s="61"/>
      <c r="D277" s="48"/>
      <c r="E277" s="47"/>
      <c r="F277" s="58"/>
      <c r="G277" s="56">
        <f t="shared" si="15"/>
        <v>0</v>
      </c>
      <c r="H277" s="24"/>
      <c r="I277" s="24"/>
      <c r="J277" s="23"/>
      <c r="K277" s="57"/>
      <c r="L277" s="57"/>
      <c r="M277" s="57"/>
      <c r="N277" s="57"/>
      <c r="O277" s="57"/>
      <c r="P277" s="57">
        <v>0</v>
      </c>
      <c r="T277" s="27"/>
    </row>
    <row r="278" spans="1:20" ht="12.75">
      <c r="A278" s="21">
        <v>106</v>
      </c>
      <c r="B278" s="22" t="s">
        <v>43</v>
      </c>
      <c r="C278" s="61"/>
      <c r="D278" s="48"/>
      <c r="E278" s="47"/>
      <c r="F278" s="58"/>
      <c r="G278" s="56">
        <f t="shared" si="15"/>
        <v>0</v>
      </c>
      <c r="H278" s="24"/>
      <c r="I278" s="24"/>
      <c r="J278" s="23"/>
      <c r="K278" s="57"/>
      <c r="L278" s="57"/>
      <c r="M278" s="57"/>
      <c r="N278" s="57"/>
      <c r="O278" s="57"/>
      <c r="P278" s="57">
        <v>0</v>
      </c>
      <c r="T278" s="27"/>
    </row>
    <row r="279" spans="1:20" ht="12.75">
      <c r="A279" s="21">
        <v>107</v>
      </c>
      <c r="B279" s="22" t="s">
        <v>43</v>
      </c>
      <c r="C279" s="61"/>
      <c r="D279" s="48"/>
      <c r="E279" s="47"/>
      <c r="F279" s="58"/>
      <c r="G279" s="56">
        <f t="shared" si="15"/>
        <v>0</v>
      </c>
      <c r="H279" s="24"/>
      <c r="I279" s="24"/>
      <c r="J279" s="23"/>
      <c r="K279" s="57"/>
      <c r="L279" s="57"/>
      <c r="M279" s="57"/>
      <c r="N279" s="57"/>
      <c r="O279" s="57"/>
      <c r="P279" s="57">
        <v>0</v>
      </c>
      <c r="T279" s="27"/>
    </row>
    <row r="280" spans="1:20" ht="12.75">
      <c r="A280" s="21">
        <v>108</v>
      </c>
      <c r="B280" s="22" t="s">
        <v>43</v>
      </c>
      <c r="C280" s="44"/>
      <c r="D280" s="48"/>
      <c r="E280" s="47"/>
      <c r="F280" s="58"/>
      <c r="G280" s="56">
        <f t="shared" si="15"/>
        <v>0</v>
      </c>
      <c r="H280" s="24"/>
      <c r="I280" s="24"/>
      <c r="J280" s="23"/>
      <c r="K280" s="23"/>
      <c r="L280" s="23"/>
      <c r="M280" s="23"/>
      <c r="N280" s="23"/>
      <c r="O280" s="23"/>
      <c r="P280" s="23">
        <v>0</v>
      </c>
      <c r="T280" s="27"/>
    </row>
    <row r="281" spans="1:20" ht="12.75">
      <c r="A281" s="21">
        <v>109</v>
      </c>
      <c r="B281" s="22" t="s">
        <v>43</v>
      </c>
      <c r="C281" s="61"/>
      <c r="D281" s="48"/>
      <c r="E281" s="47"/>
      <c r="F281" s="58"/>
      <c r="G281" s="56">
        <f t="shared" si="15"/>
        <v>0</v>
      </c>
      <c r="H281" s="24"/>
      <c r="I281" s="24"/>
      <c r="J281" s="23"/>
      <c r="K281" s="23"/>
      <c r="L281" s="23"/>
      <c r="M281" s="23"/>
      <c r="N281" s="23"/>
      <c r="O281" s="23"/>
      <c r="P281" s="23">
        <v>0</v>
      </c>
      <c r="T281" s="27"/>
    </row>
    <row r="282" spans="1:20" ht="12.75">
      <c r="A282" s="21">
        <v>110</v>
      </c>
      <c r="B282" s="22" t="s">
        <v>43</v>
      </c>
      <c r="C282" s="61"/>
      <c r="D282" s="48"/>
      <c r="E282" s="47"/>
      <c r="F282" s="58"/>
      <c r="G282" s="56">
        <f t="shared" si="15"/>
        <v>0</v>
      </c>
      <c r="H282" s="24"/>
      <c r="I282" s="24"/>
      <c r="J282" s="23"/>
      <c r="K282" s="23"/>
      <c r="L282" s="23"/>
      <c r="M282" s="23"/>
      <c r="N282" s="23"/>
      <c r="O282" s="23"/>
      <c r="P282" s="23">
        <v>0</v>
      </c>
      <c r="T282" s="27"/>
    </row>
    <row r="283" spans="1:20" ht="12.75">
      <c r="A283" s="21">
        <v>111</v>
      </c>
      <c r="B283" s="22" t="s">
        <v>43</v>
      </c>
      <c r="C283" s="61"/>
      <c r="D283" s="48"/>
      <c r="E283" s="47"/>
      <c r="F283" s="58"/>
      <c r="G283" s="56">
        <f t="shared" si="15"/>
        <v>0</v>
      </c>
      <c r="H283" s="24"/>
      <c r="I283" s="24"/>
      <c r="J283" s="23"/>
      <c r="K283" s="23"/>
      <c r="L283" s="23"/>
      <c r="M283" s="23"/>
      <c r="N283" s="23"/>
      <c r="O283" s="23"/>
      <c r="P283" s="23">
        <v>0</v>
      </c>
      <c r="T283" s="27"/>
    </row>
    <row r="284" spans="1:20" ht="12.75">
      <c r="A284" s="21">
        <v>112</v>
      </c>
      <c r="B284" s="22" t="s">
        <v>43</v>
      </c>
      <c r="C284" s="61"/>
      <c r="D284" s="48"/>
      <c r="E284" s="47"/>
      <c r="F284" s="58"/>
      <c r="G284" s="56">
        <f t="shared" si="15"/>
        <v>0</v>
      </c>
      <c r="H284" s="24"/>
      <c r="I284" s="24"/>
      <c r="J284" s="23"/>
      <c r="K284" s="23"/>
      <c r="L284" s="23"/>
      <c r="M284" s="23"/>
      <c r="N284" s="23"/>
      <c r="O284" s="23"/>
      <c r="P284" s="23">
        <v>0</v>
      </c>
      <c r="T284" s="27"/>
    </row>
    <row r="285" spans="1:20" ht="12.75">
      <c r="A285" s="21">
        <v>113</v>
      </c>
      <c r="B285" s="22" t="s">
        <v>43</v>
      </c>
      <c r="C285" s="61"/>
      <c r="D285" s="48"/>
      <c r="E285" s="47"/>
      <c r="F285" s="58"/>
      <c r="G285" s="56">
        <f t="shared" si="15"/>
        <v>0</v>
      </c>
      <c r="H285" s="24"/>
      <c r="I285" s="24"/>
      <c r="J285" s="23"/>
      <c r="K285" s="23"/>
      <c r="L285" s="23"/>
      <c r="M285" s="23"/>
      <c r="N285" s="23"/>
      <c r="O285" s="23"/>
      <c r="P285" s="23">
        <v>0</v>
      </c>
      <c r="T285" s="27"/>
    </row>
    <row r="286" spans="1:20" ht="12.75">
      <c r="A286" s="21">
        <v>114</v>
      </c>
      <c r="B286" s="22" t="s">
        <v>43</v>
      </c>
      <c r="C286" s="61"/>
      <c r="D286" s="48"/>
      <c r="E286" s="47"/>
      <c r="F286" s="58"/>
      <c r="G286" s="56">
        <f t="shared" si="15"/>
        <v>0</v>
      </c>
      <c r="H286" s="24"/>
      <c r="I286" s="24"/>
      <c r="J286" s="23"/>
      <c r="K286" s="23"/>
      <c r="L286" s="23"/>
      <c r="M286" s="23"/>
      <c r="N286" s="23"/>
      <c r="O286" s="23"/>
      <c r="P286" s="23">
        <v>0</v>
      </c>
      <c r="T286" s="27"/>
    </row>
    <row r="287" spans="1:20" ht="12.75">
      <c r="A287" s="21">
        <v>115</v>
      </c>
      <c r="B287" s="22" t="s">
        <v>43</v>
      </c>
      <c r="C287" s="61"/>
      <c r="D287" s="48"/>
      <c r="E287" s="47"/>
      <c r="F287" s="58"/>
      <c r="G287" s="56">
        <f t="shared" si="15"/>
        <v>0</v>
      </c>
      <c r="H287" s="24"/>
      <c r="I287" s="24"/>
      <c r="J287" s="23"/>
      <c r="K287" s="23"/>
      <c r="L287" s="23"/>
      <c r="M287" s="23"/>
      <c r="N287" s="23"/>
      <c r="O287" s="23"/>
      <c r="P287" s="23">
        <v>0</v>
      </c>
      <c r="T287" s="27"/>
    </row>
    <row r="288" spans="1:20" ht="12.75">
      <c r="A288" s="21">
        <v>116</v>
      </c>
      <c r="B288" s="22" t="s">
        <v>43</v>
      </c>
      <c r="C288" s="61"/>
      <c r="D288" s="48"/>
      <c r="E288" s="47"/>
      <c r="F288" s="58"/>
      <c r="G288" s="56">
        <f t="shared" si="15"/>
        <v>0</v>
      </c>
      <c r="H288" s="24"/>
      <c r="I288" s="24"/>
      <c r="J288" s="23"/>
      <c r="K288" s="23"/>
      <c r="L288" s="23"/>
      <c r="M288" s="23"/>
      <c r="N288" s="23"/>
      <c r="O288" s="23"/>
      <c r="P288" s="23">
        <v>0</v>
      </c>
      <c r="T288" s="27"/>
    </row>
    <row r="289" spans="1:20" ht="12.75">
      <c r="A289" s="21">
        <v>117</v>
      </c>
      <c r="B289" s="22" t="s">
        <v>43</v>
      </c>
      <c r="C289" s="61"/>
      <c r="D289" s="48"/>
      <c r="E289" s="47"/>
      <c r="F289" s="58"/>
      <c r="G289" s="56">
        <f t="shared" si="15"/>
        <v>0</v>
      </c>
      <c r="H289" s="24"/>
      <c r="I289" s="24"/>
      <c r="J289" s="23"/>
      <c r="K289" s="23"/>
      <c r="L289" s="23"/>
      <c r="M289" s="23"/>
      <c r="N289" s="23"/>
      <c r="O289" s="23"/>
      <c r="P289" s="23">
        <v>0</v>
      </c>
      <c r="T289" s="27"/>
    </row>
    <row r="290" spans="1:20" ht="12.75">
      <c r="A290" s="21">
        <v>118</v>
      </c>
      <c r="B290" s="22" t="s">
        <v>43</v>
      </c>
      <c r="C290" s="61"/>
      <c r="D290" s="48"/>
      <c r="E290" s="47"/>
      <c r="F290" s="58"/>
      <c r="G290" s="56">
        <f t="shared" si="15"/>
        <v>0</v>
      </c>
      <c r="H290" s="24"/>
      <c r="I290" s="24"/>
      <c r="J290" s="23"/>
      <c r="K290" s="23"/>
      <c r="L290" s="23"/>
      <c r="M290" s="23"/>
      <c r="N290" s="23"/>
      <c r="O290" s="23"/>
      <c r="P290" s="23">
        <v>0</v>
      </c>
      <c r="T290" s="27"/>
    </row>
    <row r="291" spans="1:20" ht="12.75">
      <c r="A291" s="21">
        <v>119</v>
      </c>
      <c r="B291" s="22" t="s">
        <v>43</v>
      </c>
      <c r="C291" s="75"/>
      <c r="D291" s="48"/>
      <c r="E291" s="47"/>
      <c r="F291" s="58"/>
      <c r="G291" s="56">
        <f t="shared" si="15"/>
        <v>0</v>
      </c>
      <c r="H291" s="24"/>
      <c r="I291" s="24"/>
      <c r="J291" s="23"/>
      <c r="K291" s="23"/>
      <c r="L291" s="23"/>
      <c r="M291" s="23"/>
      <c r="N291" s="23"/>
      <c r="O291" s="23"/>
      <c r="P291" s="23">
        <v>0</v>
      </c>
      <c r="T291" s="27"/>
    </row>
    <row r="292" spans="1:20" ht="12.75">
      <c r="A292" s="21">
        <v>120</v>
      </c>
      <c r="B292" s="22" t="s">
        <v>43</v>
      </c>
      <c r="C292" s="61"/>
      <c r="D292" s="48"/>
      <c r="E292" s="47"/>
      <c r="F292" s="58"/>
      <c r="G292" s="56">
        <f t="shared" si="15"/>
        <v>0</v>
      </c>
      <c r="H292" s="24"/>
      <c r="I292" s="24"/>
      <c r="J292" s="23"/>
      <c r="K292" s="23"/>
      <c r="L292" s="23"/>
      <c r="M292" s="23"/>
      <c r="N292" s="23"/>
      <c r="O292" s="23"/>
      <c r="P292" s="23">
        <v>0</v>
      </c>
      <c r="T292" s="27"/>
    </row>
    <row r="293" spans="1:20" ht="12.75">
      <c r="A293" s="21">
        <v>121</v>
      </c>
      <c r="B293" s="22" t="s">
        <v>43</v>
      </c>
      <c r="C293" s="61"/>
      <c r="D293" s="48"/>
      <c r="E293" s="47"/>
      <c r="F293" s="58"/>
      <c r="G293" s="56">
        <f t="shared" si="15"/>
        <v>0</v>
      </c>
      <c r="H293" s="24"/>
      <c r="I293" s="24"/>
      <c r="J293" s="23"/>
      <c r="K293" s="23"/>
      <c r="L293" s="23"/>
      <c r="M293" s="23"/>
      <c r="N293" s="23"/>
      <c r="O293" s="23"/>
      <c r="P293" s="23">
        <v>0</v>
      </c>
      <c r="T293" s="27"/>
    </row>
    <row r="294" spans="1:20" ht="12.75">
      <c r="A294" s="21">
        <v>122</v>
      </c>
      <c r="B294" s="22" t="s">
        <v>43</v>
      </c>
      <c r="C294" s="61"/>
      <c r="D294" s="48"/>
      <c r="E294" s="47"/>
      <c r="F294" s="58"/>
      <c r="G294" s="56">
        <f t="shared" si="15"/>
        <v>0</v>
      </c>
      <c r="H294" s="24"/>
      <c r="I294" s="24"/>
      <c r="J294" s="23"/>
      <c r="K294" s="23"/>
      <c r="L294" s="23"/>
      <c r="M294" s="23"/>
      <c r="N294" s="23"/>
      <c r="O294" s="23"/>
      <c r="P294" s="23">
        <v>0</v>
      </c>
      <c r="T294" s="27"/>
    </row>
    <row r="295" spans="1:20" ht="12.75">
      <c r="A295" s="21">
        <v>123</v>
      </c>
      <c r="B295" s="22" t="s">
        <v>43</v>
      </c>
      <c r="C295" s="61"/>
      <c r="D295" s="48"/>
      <c r="E295" s="47"/>
      <c r="F295" s="58"/>
      <c r="G295" s="56">
        <f t="shared" si="15"/>
        <v>0</v>
      </c>
      <c r="H295" s="24"/>
      <c r="I295" s="24"/>
      <c r="J295" s="23"/>
      <c r="K295" s="23"/>
      <c r="L295" s="23"/>
      <c r="M295" s="23"/>
      <c r="N295" s="23"/>
      <c r="O295" s="23"/>
      <c r="P295" s="23">
        <v>0</v>
      </c>
      <c r="T295" s="27"/>
    </row>
    <row r="296" spans="1:20" ht="12.75">
      <c r="A296" s="21">
        <v>124</v>
      </c>
      <c r="B296" s="22" t="s">
        <v>43</v>
      </c>
      <c r="C296" s="61"/>
      <c r="D296" s="48"/>
      <c r="E296" s="47"/>
      <c r="F296" s="58"/>
      <c r="G296" s="56">
        <f t="shared" si="15"/>
        <v>0</v>
      </c>
      <c r="H296" s="24"/>
      <c r="I296" s="24"/>
      <c r="J296" s="23"/>
      <c r="K296" s="23"/>
      <c r="L296" s="23"/>
      <c r="M296" s="23"/>
      <c r="N296" s="23"/>
      <c r="O296" s="23"/>
      <c r="P296" s="23">
        <v>0</v>
      </c>
      <c r="T296" s="27"/>
    </row>
    <row r="297" spans="1:20" ht="12.75">
      <c r="A297" s="21">
        <v>125</v>
      </c>
      <c r="B297" s="22" t="s">
        <v>43</v>
      </c>
      <c r="C297" s="61"/>
      <c r="D297" s="48"/>
      <c r="E297" s="47"/>
      <c r="F297" s="58"/>
      <c r="G297" s="56">
        <f t="shared" si="15"/>
        <v>0</v>
      </c>
      <c r="H297" s="24"/>
      <c r="I297" s="24"/>
      <c r="J297" s="23"/>
      <c r="K297" s="23"/>
      <c r="L297" s="23"/>
      <c r="M297" s="23"/>
      <c r="N297" s="23"/>
      <c r="O297" s="23"/>
      <c r="P297" s="23">
        <v>0</v>
      </c>
      <c r="T297" s="27"/>
    </row>
    <row r="298" spans="1:20" ht="12.75">
      <c r="A298" s="21">
        <v>126</v>
      </c>
      <c r="B298" s="22" t="s">
        <v>43</v>
      </c>
      <c r="C298" s="61"/>
      <c r="D298" s="48"/>
      <c r="E298" s="47"/>
      <c r="F298" s="58"/>
      <c r="G298" s="56">
        <f t="shared" si="15"/>
        <v>0</v>
      </c>
      <c r="H298" s="24"/>
      <c r="I298" s="24"/>
      <c r="J298" s="23"/>
      <c r="K298" s="23"/>
      <c r="L298" s="23"/>
      <c r="M298" s="23"/>
      <c r="N298" s="23"/>
      <c r="O298" s="23"/>
      <c r="P298" s="23">
        <v>0</v>
      </c>
      <c r="T298" s="27"/>
    </row>
    <row r="299" spans="1:20" ht="12.75">
      <c r="A299" s="21">
        <v>127</v>
      </c>
      <c r="B299" s="22" t="s">
        <v>43</v>
      </c>
      <c r="C299" s="61"/>
      <c r="D299" s="48"/>
      <c r="E299" s="47"/>
      <c r="F299" s="58"/>
      <c r="G299" s="56">
        <f t="shared" si="15"/>
        <v>0</v>
      </c>
      <c r="H299" s="24"/>
      <c r="I299" s="24"/>
      <c r="J299" s="23"/>
      <c r="K299" s="23"/>
      <c r="L299" s="23"/>
      <c r="M299" s="23"/>
      <c r="N299" s="23"/>
      <c r="O299" s="23"/>
      <c r="P299" s="23">
        <v>0</v>
      </c>
      <c r="T299" s="27"/>
    </row>
    <row r="300" spans="1:20" ht="12.75">
      <c r="A300" s="21">
        <v>128</v>
      </c>
      <c r="B300" s="22" t="s">
        <v>43</v>
      </c>
      <c r="C300" s="61"/>
      <c r="D300" s="48"/>
      <c r="E300" s="47"/>
      <c r="F300" s="58"/>
      <c r="G300" s="56">
        <f t="shared" si="15"/>
        <v>0</v>
      </c>
      <c r="H300" s="24"/>
      <c r="I300" s="24"/>
      <c r="J300" s="23"/>
      <c r="K300" s="23"/>
      <c r="L300" s="23"/>
      <c r="M300" s="23"/>
      <c r="N300" s="23"/>
      <c r="O300" s="23"/>
      <c r="P300" s="23">
        <v>0</v>
      </c>
      <c r="T300" s="27"/>
    </row>
    <row r="301" spans="1:20" ht="12.75">
      <c r="A301" s="21">
        <v>129</v>
      </c>
      <c r="B301" s="22" t="s">
        <v>43</v>
      </c>
      <c r="C301" s="61"/>
      <c r="D301" s="48"/>
      <c r="E301" s="47"/>
      <c r="F301" s="58"/>
      <c r="G301" s="56">
        <f t="shared" si="15"/>
        <v>0</v>
      </c>
      <c r="H301" s="24"/>
      <c r="I301" s="24"/>
      <c r="J301" s="23"/>
      <c r="K301" s="23"/>
      <c r="L301" s="23"/>
      <c r="M301" s="23"/>
      <c r="N301" s="23"/>
      <c r="O301" s="23"/>
      <c r="P301" s="23">
        <v>0</v>
      </c>
      <c r="T301" s="27"/>
    </row>
    <row r="302" spans="1:20" ht="12.75">
      <c r="A302" s="21">
        <v>130</v>
      </c>
      <c r="B302" s="22" t="s">
        <v>43</v>
      </c>
      <c r="C302" s="61"/>
      <c r="D302" s="48"/>
      <c r="E302" s="47"/>
      <c r="F302" s="58"/>
      <c r="G302" s="56">
        <f t="shared" si="15"/>
        <v>0</v>
      </c>
      <c r="H302" s="24"/>
      <c r="I302" s="24"/>
      <c r="J302" s="23"/>
      <c r="K302" s="23"/>
      <c r="L302" s="23"/>
      <c r="M302" s="23"/>
      <c r="N302" s="23"/>
      <c r="O302" s="23"/>
      <c r="P302" s="23">
        <v>0</v>
      </c>
      <c r="T302" s="27"/>
    </row>
    <row r="303" spans="1:20" ht="12.75">
      <c r="A303" s="21">
        <v>131</v>
      </c>
      <c r="B303" s="22" t="s">
        <v>43</v>
      </c>
      <c r="C303" s="61"/>
      <c r="D303" s="48"/>
      <c r="E303" s="47"/>
      <c r="F303" s="58"/>
      <c r="G303" s="56">
        <f t="shared" si="15"/>
        <v>0</v>
      </c>
      <c r="H303" s="24"/>
      <c r="I303" s="24"/>
      <c r="J303" s="23"/>
      <c r="K303" s="23"/>
      <c r="L303" s="23"/>
      <c r="M303" s="23"/>
      <c r="N303" s="23"/>
      <c r="O303" s="23"/>
      <c r="P303" s="23">
        <v>0</v>
      </c>
      <c r="T303" s="27"/>
    </row>
    <row r="304" spans="1:20" ht="12.75">
      <c r="A304" s="21">
        <v>132</v>
      </c>
      <c r="B304" s="22" t="s">
        <v>43</v>
      </c>
      <c r="C304" s="61"/>
      <c r="D304" s="48"/>
      <c r="E304" s="47"/>
      <c r="F304" s="58"/>
      <c r="G304" s="56">
        <f t="shared" si="15"/>
        <v>0</v>
      </c>
      <c r="H304" s="24"/>
      <c r="I304" s="24"/>
      <c r="J304" s="23"/>
      <c r="K304" s="23"/>
      <c r="L304" s="23"/>
      <c r="M304" s="23"/>
      <c r="N304" s="23"/>
      <c r="O304" s="23"/>
      <c r="P304" s="23">
        <v>0</v>
      </c>
      <c r="T304" s="27"/>
    </row>
    <row r="305" spans="1:20" ht="12.75">
      <c r="A305" s="21">
        <v>133</v>
      </c>
      <c r="B305" s="22" t="s">
        <v>43</v>
      </c>
      <c r="C305" s="61"/>
      <c r="D305" s="48"/>
      <c r="E305" s="47"/>
      <c r="F305" s="58"/>
      <c r="G305" s="56">
        <f t="shared" si="15"/>
        <v>0</v>
      </c>
      <c r="H305" s="24"/>
      <c r="I305" s="24"/>
      <c r="J305" s="23"/>
      <c r="K305" s="23"/>
      <c r="L305" s="23"/>
      <c r="M305" s="23"/>
      <c r="N305" s="23"/>
      <c r="O305" s="23"/>
      <c r="P305" s="23">
        <v>0</v>
      </c>
      <c r="T305" s="27"/>
    </row>
    <row r="306" spans="1:20" ht="12.75">
      <c r="A306" s="21">
        <v>134</v>
      </c>
      <c r="B306" s="22" t="s">
        <v>43</v>
      </c>
      <c r="C306" s="61"/>
      <c r="D306" s="48"/>
      <c r="E306" s="47"/>
      <c r="F306" s="58"/>
      <c r="G306" s="56">
        <f t="shared" si="15"/>
        <v>0</v>
      </c>
      <c r="H306" s="24"/>
      <c r="I306" s="24"/>
      <c r="J306" s="23"/>
      <c r="K306" s="23"/>
      <c r="L306" s="23"/>
      <c r="M306" s="23"/>
      <c r="N306" s="23"/>
      <c r="O306" s="23"/>
      <c r="P306" s="23">
        <v>0</v>
      </c>
      <c r="T306" s="27"/>
    </row>
    <row r="307" spans="1:20" ht="12.75">
      <c r="A307" s="21">
        <v>135</v>
      </c>
      <c r="B307" s="22" t="s">
        <v>43</v>
      </c>
      <c r="C307" s="61"/>
      <c r="D307" s="48"/>
      <c r="E307" s="47"/>
      <c r="F307" s="58"/>
      <c r="G307" s="56">
        <f t="shared" si="15"/>
        <v>0</v>
      </c>
      <c r="H307" s="24"/>
      <c r="I307" s="24"/>
      <c r="J307" s="23"/>
      <c r="K307" s="23"/>
      <c r="L307" s="23"/>
      <c r="M307" s="23"/>
      <c r="N307" s="23"/>
      <c r="O307" s="23"/>
      <c r="P307" s="23">
        <v>0</v>
      </c>
      <c r="T307" s="27"/>
    </row>
    <row r="308" spans="1:20" ht="12.75">
      <c r="A308" s="21">
        <v>136</v>
      </c>
      <c r="B308" s="22" t="s">
        <v>43</v>
      </c>
      <c r="C308" s="61"/>
      <c r="D308" s="48"/>
      <c r="E308" s="47"/>
      <c r="F308" s="58"/>
      <c r="G308" s="56">
        <f t="shared" si="15"/>
        <v>0</v>
      </c>
      <c r="H308" s="24"/>
      <c r="I308" s="24"/>
      <c r="J308" s="23"/>
      <c r="K308" s="23"/>
      <c r="L308" s="23"/>
      <c r="M308" s="23"/>
      <c r="N308" s="23"/>
      <c r="O308" s="23"/>
      <c r="P308" s="23">
        <v>0</v>
      </c>
      <c r="T308" s="27"/>
    </row>
    <row r="309" spans="1:20" ht="12.75">
      <c r="A309" s="21">
        <v>137</v>
      </c>
      <c r="B309" s="22" t="s">
        <v>43</v>
      </c>
      <c r="C309" s="61"/>
      <c r="D309" s="48"/>
      <c r="E309" s="47"/>
      <c r="F309" s="58"/>
      <c r="G309" s="56">
        <f t="shared" si="15"/>
        <v>0</v>
      </c>
      <c r="H309" s="24"/>
      <c r="I309" s="24"/>
      <c r="J309" s="23"/>
      <c r="K309" s="23"/>
      <c r="L309" s="23"/>
      <c r="M309" s="23"/>
      <c r="N309" s="23"/>
      <c r="O309" s="23"/>
      <c r="P309" s="23">
        <v>0</v>
      </c>
      <c r="T309" s="27"/>
    </row>
    <row r="310" spans="1:20" ht="12.75">
      <c r="A310" s="21">
        <v>138</v>
      </c>
      <c r="B310" s="22" t="s">
        <v>43</v>
      </c>
      <c r="C310" s="61"/>
      <c r="D310" s="48"/>
      <c r="E310" s="47"/>
      <c r="F310" s="58"/>
      <c r="G310" s="56">
        <f t="shared" si="15"/>
        <v>0</v>
      </c>
      <c r="H310" s="24"/>
      <c r="I310" s="24"/>
      <c r="J310" s="23"/>
      <c r="K310" s="23"/>
      <c r="L310" s="23"/>
      <c r="M310" s="23"/>
      <c r="N310" s="23"/>
      <c r="O310" s="23"/>
      <c r="P310" s="23">
        <v>0</v>
      </c>
      <c r="T310" s="27"/>
    </row>
    <row r="311" spans="1:20" ht="12.75">
      <c r="A311" s="21">
        <v>139</v>
      </c>
      <c r="B311" s="22" t="s">
        <v>43</v>
      </c>
      <c r="C311" s="61"/>
      <c r="D311" s="48"/>
      <c r="E311" s="47"/>
      <c r="F311" s="58"/>
      <c r="G311" s="56">
        <f t="shared" si="15"/>
        <v>0</v>
      </c>
      <c r="H311" s="24"/>
      <c r="I311" s="24"/>
      <c r="J311" s="23"/>
      <c r="K311" s="23"/>
      <c r="L311" s="23"/>
      <c r="M311" s="23"/>
      <c r="N311" s="23"/>
      <c r="O311" s="23"/>
      <c r="P311" s="23">
        <v>0</v>
      </c>
      <c r="T311" s="27"/>
    </row>
    <row r="312" spans="1:20" ht="12.75">
      <c r="A312" s="21">
        <v>140</v>
      </c>
      <c r="B312" s="22" t="s">
        <v>43</v>
      </c>
      <c r="C312" s="61"/>
      <c r="D312" s="48"/>
      <c r="E312" s="47"/>
      <c r="F312" s="58"/>
      <c r="G312" s="56">
        <f t="shared" si="15"/>
        <v>0</v>
      </c>
      <c r="H312" s="24"/>
      <c r="I312" s="24"/>
      <c r="J312" s="23"/>
      <c r="K312" s="23"/>
      <c r="L312" s="23"/>
      <c r="M312" s="23"/>
      <c r="N312" s="23"/>
      <c r="O312" s="23"/>
      <c r="P312" s="23">
        <v>0</v>
      </c>
      <c r="T312" s="27"/>
    </row>
    <row r="313" spans="1:20" ht="12.75">
      <c r="A313" s="21">
        <v>141</v>
      </c>
      <c r="B313" s="22" t="s">
        <v>43</v>
      </c>
      <c r="C313" s="61"/>
      <c r="D313" s="48"/>
      <c r="E313" s="47"/>
      <c r="F313" s="58"/>
      <c r="G313" s="56">
        <f t="shared" si="15"/>
        <v>0</v>
      </c>
      <c r="H313" s="24"/>
      <c r="I313" s="24"/>
      <c r="J313" s="23"/>
      <c r="K313" s="23"/>
      <c r="L313" s="23"/>
      <c r="M313" s="23"/>
      <c r="N313" s="23"/>
      <c r="O313" s="23"/>
      <c r="P313" s="23">
        <v>0</v>
      </c>
      <c r="T313" s="27"/>
    </row>
    <row r="314" spans="1:20" ht="12.75">
      <c r="A314" s="21">
        <v>142</v>
      </c>
      <c r="B314" s="22" t="s">
        <v>43</v>
      </c>
      <c r="C314" s="61"/>
      <c r="D314" s="48"/>
      <c r="E314" s="47"/>
      <c r="F314" s="58"/>
      <c r="G314" s="56">
        <f t="shared" si="15"/>
        <v>0</v>
      </c>
      <c r="H314" s="24"/>
      <c r="I314" s="24"/>
      <c r="J314" s="23"/>
      <c r="K314" s="23"/>
      <c r="L314" s="23"/>
      <c r="M314" s="23"/>
      <c r="N314" s="23"/>
      <c r="O314" s="23"/>
      <c r="P314" s="23">
        <v>0</v>
      </c>
      <c r="T314" s="27"/>
    </row>
    <row r="315" spans="1:20" ht="12.75">
      <c r="A315" s="21">
        <v>143</v>
      </c>
      <c r="B315" s="22" t="s">
        <v>43</v>
      </c>
      <c r="C315" s="61"/>
      <c r="D315" s="48"/>
      <c r="E315" s="47"/>
      <c r="F315" s="58"/>
      <c r="G315" s="56">
        <f t="shared" si="15"/>
        <v>0</v>
      </c>
      <c r="H315" s="24"/>
      <c r="I315" s="24"/>
      <c r="J315" s="23"/>
      <c r="K315" s="23"/>
      <c r="L315" s="23"/>
      <c r="M315" s="23"/>
      <c r="N315" s="23"/>
      <c r="O315" s="23"/>
      <c r="P315" s="23">
        <v>0</v>
      </c>
      <c r="T315" s="27"/>
    </row>
    <row r="316" spans="1:20" ht="12.75">
      <c r="A316" s="21">
        <v>144</v>
      </c>
      <c r="B316" s="22" t="s">
        <v>43</v>
      </c>
      <c r="C316" s="61"/>
      <c r="D316" s="48"/>
      <c r="E316" s="47"/>
      <c r="F316" s="58"/>
      <c r="G316" s="56">
        <f t="shared" si="15"/>
        <v>0</v>
      </c>
      <c r="H316" s="24"/>
      <c r="I316" s="24"/>
      <c r="J316" s="23"/>
      <c r="K316" s="23"/>
      <c r="L316" s="23"/>
      <c r="M316" s="23"/>
      <c r="N316" s="23"/>
      <c r="O316" s="23"/>
      <c r="P316" s="23">
        <v>0</v>
      </c>
      <c r="T316" s="27"/>
    </row>
    <row r="317" spans="1:20" ht="12.75">
      <c r="A317" s="21">
        <v>145</v>
      </c>
      <c r="B317" s="22" t="s">
        <v>43</v>
      </c>
      <c r="C317" s="61"/>
      <c r="D317" s="48"/>
      <c r="E317" s="47"/>
      <c r="F317" s="58"/>
      <c r="G317" s="56">
        <f t="shared" si="15"/>
        <v>0</v>
      </c>
      <c r="H317" s="24"/>
      <c r="I317" s="24"/>
      <c r="J317" s="23"/>
      <c r="K317" s="23"/>
      <c r="L317" s="23"/>
      <c r="M317" s="23"/>
      <c r="N317" s="23"/>
      <c r="O317" s="23"/>
      <c r="P317" s="23">
        <v>0</v>
      </c>
      <c r="T317" s="27"/>
    </row>
    <row r="318" spans="1:20" ht="12.75">
      <c r="A318" s="21">
        <v>146</v>
      </c>
      <c r="B318" s="22" t="s">
        <v>43</v>
      </c>
      <c r="C318" s="61"/>
      <c r="D318" s="48"/>
      <c r="E318" s="47"/>
      <c r="F318" s="58"/>
      <c r="G318" s="56">
        <f t="shared" si="15"/>
        <v>0</v>
      </c>
      <c r="H318" s="24"/>
      <c r="I318" s="24"/>
      <c r="J318" s="23"/>
      <c r="K318" s="23"/>
      <c r="L318" s="23"/>
      <c r="M318" s="23"/>
      <c r="N318" s="23"/>
      <c r="O318" s="23"/>
      <c r="P318" s="23">
        <v>0</v>
      </c>
      <c r="T318" s="27"/>
    </row>
    <row r="319" spans="1:20" ht="12.75">
      <c r="A319" s="21">
        <v>147</v>
      </c>
      <c r="B319" s="22" t="s">
        <v>43</v>
      </c>
      <c r="C319" s="61"/>
      <c r="D319" s="48"/>
      <c r="E319" s="47"/>
      <c r="F319" s="58"/>
      <c r="G319" s="56">
        <f t="shared" si="15"/>
        <v>0</v>
      </c>
      <c r="H319" s="24"/>
      <c r="I319" s="24"/>
      <c r="J319" s="23"/>
      <c r="K319" s="23"/>
      <c r="L319" s="23"/>
      <c r="M319" s="23"/>
      <c r="N319" s="23"/>
      <c r="O319" s="23"/>
      <c r="P319" s="23">
        <v>0</v>
      </c>
      <c r="T319" s="27"/>
    </row>
    <row r="320" spans="1:20" ht="12.75">
      <c r="A320" s="21">
        <v>148</v>
      </c>
      <c r="B320" s="22" t="s">
        <v>43</v>
      </c>
      <c r="C320" s="61"/>
      <c r="D320" s="48"/>
      <c r="E320" s="47"/>
      <c r="F320" s="58"/>
      <c r="G320" s="56">
        <f t="shared" si="15"/>
        <v>0</v>
      </c>
      <c r="H320" s="24"/>
      <c r="I320" s="24"/>
      <c r="J320" s="23"/>
      <c r="K320" s="23"/>
      <c r="L320" s="23"/>
      <c r="M320" s="23"/>
      <c r="N320" s="23"/>
      <c r="O320" s="23"/>
      <c r="P320" s="23">
        <v>0</v>
      </c>
      <c r="T320" s="27"/>
    </row>
    <row r="321" spans="1:20" ht="12.75">
      <c r="A321" s="21">
        <v>149</v>
      </c>
      <c r="B321" s="22" t="s">
        <v>43</v>
      </c>
      <c r="C321" s="61"/>
      <c r="D321" s="48"/>
      <c r="E321" s="47"/>
      <c r="F321" s="58"/>
      <c r="G321" s="56">
        <f t="shared" si="15"/>
        <v>0</v>
      </c>
      <c r="H321" s="24"/>
      <c r="I321" s="24"/>
      <c r="J321" s="23"/>
      <c r="K321" s="23"/>
      <c r="L321" s="23"/>
      <c r="M321" s="23"/>
      <c r="N321" s="23"/>
      <c r="O321" s="23"/>
      <c r="P321" s="23">
        <v>0</v>
      </c>
      <c r="T321" s="27"/>
    </row>
    <row r="322" spans="1:20" ht="12.75">
      <c r="A322" s="21">
        <v>150</v>
      </c>
      <c r="B322" s="22" t="s">
        <v>43</v>
      </c>
      <c r="C322" s="61"/>
      <c r="D322" s="48"/>
      <c r="E322" s="47"/>
      <c r="F322" s="58"/>
      <c r="G322" s="56">
        <f t="shared" si="15"/>
        <v>0</v>
      </c>
      <c r="H322" s="24"/>
      <c r="I322" s="24"/>
      <c r="J322" s="23"/>
      <c r="K322" s="23"/>
      <c r="L322" s="23"/>
      <c r="M322" s="23"/>
      <c r="N322" s="23"/>
      <c r="O322" s="23"/>
      <c r="P322" s="23">
        <v>0</v>
      </c>
      <c r="T322" s="27"/>
    </row>
    <row r="323" spans="1:20" ht="12.75">
      <c r="A323" s="21">
        <v>151</v>
      </c>
      <c r="B323" s="22" t="s">
        <v>43</v>
      </c>
      <c r="C323" s="61"/>
      <c r="D323" s="48"/>
      <c r="E323" s="47"/>
      <c r="F323" s="58"/>
      <c r="G323" s="56">
        <f t="shared" si="15"/>
        <v>0</v>
      </c>
      <c r="H323" s="24"/>
      <c r="I323" s="24"/>
      <c r="J323" s="23"/>
      <c r="K323" s="23"/>
      <c r="L323" s="23"/>
      <c r="M323" s="23"/>
      <c r="N323" s="23"/>
      <c r="O323" s="23"/>
      <c r="P323" s="23">
        <v>0</v>
      </c>
      <c r="T323" s="27"/>
    </row>
    <row r="324" spans="1:20" ht="12.75">
      <c r="A324" s="21">
        <v>152</v>
      </c>
      <c r="B324" s="22" t="s">
        <v>43</v>
      </c>
      <c r="C324" s="61"/>
      <c r="D324" s="48"/>
      <c r="E324" s="47"/>
      <c r="F324" s="58"/>
      <c r="G324" s="56">
        <f t="shared" si="15"/>
        <v>0</v>
      </c>
      <c r="H324" s="24"/>
      <c r="I324" s="24"/>
      <c r="J324" s="23"/>
      <c r="K324" s="23"/>
      <c r="L324" s="23"/>
      <c r="M324" s="23"/>
      <c r="N324" s="23"/>
      <c r="O324" s="23"/>
      <c r="P324" s="23">
        <v>0</v>
      </c>
      <c r="T324" s="27"/>
    </row>
    <row r="325" spans="1:20" ht="12.75">
      <c r="A325" s="21">
        <v>153</v>
      </c>
      <c r="B325" s="22" t="s">
        <v>43</v>
      </c>
      <c r="C325" s="61"/>
      <c r="D325" s="48"/>
      <c r="E325" s="47"/>
      <c r="F325" s="58"/>
      <c r="G325" s="56">
        <f t="shared" si="15"/>
        <v>0</v>
      </c>
      <c r="H325" s="24"/>
      <c r="I325" s="24"/>
      <c r="J325" s="23"/>
      <c r="K325" s="23"/>
      <c r="L325" s="23"/>
      <c r="M325" s="23"/>
      <c r="N325" s="23"/>
      <c r="O325" s="23"/>
      <c r="P325" s="23">
        <v>0</v>
      </c>
      <c r="T325" s="27"/>
    </row>
    <row r="326" spans="1:20" ht="12.75">
      <c r="A326" s="21">
        <v>154</v>
      </c>
      <c r="B326" s="22" t="s">
        <v>43</v>
      </c>
      <c r="C326" s="61"/>
      <c r="D326" s="48"/>
      <c r="E326" s="47"/>
      <c r="F326" s="58"/>
      <c r="G326" s="56">
        <f t="shared" si="15"/>
        <v>0</v>
      </c>
      <c r="H326" s="24"/>
      <c r="I326" s="24"/>
      <c r="J326" s="23"/>
      <c r="K326" s="23"/>
      <c r="L326" s="23"/>
      <c r="M326" s="23"/>
      <c r="N326" s="23"/>
      <c r="O326" s="23"/>
      <c r="P326" s="23">
        <v>0</v>
      </c>
      <c r="T326" s="27"/>
    </row>
    <row r="327" spans="1:20" ht="12.75">
      <c r="A327" s="21">
        <v>155</v>
      </c>
      <c r="B327" s="22" t="s">
        <v>43</v>
      </c>
      <c r="C327" s="61"/>
      <c r="D327" s="48"/>
      <c r="E327" s="47"/>
      <c r="F327" s="58"/>
      <c r="G327" s="56">
        <f t="shared" si="15"/>
        <v>0</v>
      </c>
      <c r="H327" s="24"/>
      <c r="I327" s="24"/>
      <c r="J327" s="23"/>
      <c r="K327" s="23"/>
      <c r="L327" s="23"/>
      <c r="M327" s="23"/>
      <c r="N327" s="23"/>
      <c r="O327" s="23"/>
      <c r="P327" s="23">
        <v>0</v>
      </c>
      <c r="T327" s="27"/>
    </row>
    <row r="328" spans="1:20" ht="12.75">
      <c r="A328" s="21">
        <v>156</v>
      </c>
      <c r="B328" s="22" t="s">
        <v>43</v>
      </c>
      <c r="C328" s="61"/>
      <c r="D328" s="48"/>
      <c r="E328" s="47"/>
      <c r="F328" s="58"/>
      <c r="G328" s="56">
        <f t="shared" si="15"/>
        <v>0</v>
      </c>
      <c r="H328" s="24"/>
      <c r="I328" s="24"/>
      <c r="J328" s="23"/>
      <c r="K328" s="23"/>
      <c r="L328" s="23"/>
      <c r="M328" s="23"/>
      <c r="N328" s="23"/>
      <c r="O328" s="23"/>
      <c r="P328" s="23">
        <v>0</v>
      </c>
      <c r="T328" s="27"/>
    </row>
    <row r="329" spans="1:20" ht="12.75">
      <c r="A329" s="21">
        <v>157</v>
      </c>
      <c r="B329" s="22" t="s">
        <v>43</v>
      </c>
      <c r="C329" s="61"/>
      <c r="D329" s="48"/>
      <c r="E329" s="47"/>
      <c r="F329" s="58"/>
      <c r="G329" s="56">
        <f t="shared" si="15"/>
        <v>0</v>
      </c>
      <c r="H329" s="24"/>
      <c r="I329" s="24"/>
      <c r="J329" s="23"/>
      <c r="K329" s="23"/>
      <c r="L329" s="23"/>
      <c r="M329" s="23"/>
      <c r="N329" s="23"/>
      <c r="O329" s="23"/>
      <c r="P329" s="23">
        <v>0</v>
      </c>
      <c r="T329" s="27"/>
    </row>
    <row r="330" spans="1:20" ht="12.75">
      <c r="A330" s="21">
        <v>158</v>
      </c>
      <c r="B330" s="22" t="s">
        <v>43</v>
      </c>
      <c r="C330" s="61"/>
      <c r="D330" s="48"/>
      <c r="E330" s="47"/>
      <c r="F330" s="58"/>
      <c r="G330" s="56">
        <f t="shared" si="15"/>
        <v>0</v>
      </c>
      <c r="H330" s="24"/>
      <c r="I330" s="24"/>
      <c r="J330" s="23"/>
      <c r="K330" s="23"/>
      <c r="L330" s="23"/>
      <c r="M330" s="23"/>
      <c r="N330" s="23"/>
      <c r="O330" s="23"/>
      <c r="P330" s="23">
        <v>0</v>
      </c>
      <c r="T330" s="27"/>
    </row>
    <row r="331" spans="1:20" ht="12.75">
      <c r="A331" s="21">
        <v>159</v>
      </c>
      <c r="B331" s="22" t="s">
        <v>43</v>
      </c>
      <c r="C331" s="61"/>
      <c r="D331" s="48"/>
      <c r="E331" s="47"/>
      <c r="F331" s="58"/>
      <c r="G331" s="56">
        <f t="shared" si="15"/>
        <v>0</v>
      </c>
      <c r="H331" s="24"/>
      <c r="I331" s="24"/>
      <c r="J331" s="23"/>
      <c r="K331" s="23"/>
      <c r="L331" s="23"/>
      <c r="M331" s="23"/>
      <c r="N331" s="23"/>
      <c r="O331" s="23"/>
      <c r="P331" s="23">
        <v>0</v>
      </c>
      <c r="T331" s="27"/>
    </row>
    <row r="332" spans="1:20" ht="12.75">
      <c r="A332" s="21">
        <v>160</v>
      </c>
      <c r="B332" s="22" t="s">
        <v>43</v>
      </c>
      <c r="C332" s="61"/>
      <c r="D332" s="48"/>
      <c r="E332" s="47"/>
      <c r="F332" s="58"/>
      <c r="G332" s="56">
        <f t="shared" si="15"/>
        <v>0</v>
      </c>
      <c r="H332" s="24"/>
      <c r="I332" s="24"/>
      <c r="J332" s="23"/>
      <c r="K332" s="23"/>
      <c r="L332" s="23"/>
      <c r="M332" s="23"/>
      <c r="N332" s="23"/>
      <c r="O332" s="23"/>
      <c r="P332" s="23">
        <v>0</v>
      </c>
      <c r="T332" s="27"/>
    </row>
    <row r="333" spans="1:20" ht="12.75">
      <c r="A333" s="21">
        <v>161</v>
      </c>
      <c r="B333" s="22" t="s">
        <v>43</v>
      </c>
      <c r="C333" s="61"/>
      <c r="D333" s="48"/>
      <c r="E333" s="47"/>
      <c r="F333" s="58"/>
      <c r="G333" s="56">
        <f t="shared" si="15"/>
        <v>0</v>
      </c>
      <c r="H333" s="24"/>
      <c r="I333" s="24"/>
      <c r="J333" s="23"/>
      <c r="K333" s="23"/>
      <c r="L333" s="23"/>
      <c r="M333" s="23"/>
      <c r="N333" s="23"/>
      <c r="O333" s="23"/>
      <c r="P333" s="23">
        <v>0</v>
      </c>
      <c r="T333" s="27"/>
    </row>
    <row r="334" spans="1:20" ht="12.75">
      <c r="A334" s="21">
        <v>162</v>
      </c>
      <c r="B334" s="22" t="s">
        <v>43</v>
      </c>
      <c r="C334" s="61"/>
      <c r="D334" s="48"/>
      <c r="E334" s="47"/>
      <c r="F334" s="58"/>
      <c r="G334" s="56">
        <f t="shared" si="15"/>
        <v>0</v>
      </c>
      <c r="H334" s="24"/>
      <c r="I334" s="24"/>
      <c r="J334" s="23"/>
      <c r="K334" s="23"/>
      <c r="L334" s="23"/>
      <c r="M334" s="23"/>
      <c r="N334" s="23"/>
      <c r="O334" s="23"/>
      <c r="P334" s="23">
        <v>0</v>
      </c>
      <c r="T334" s="27"/>
    </row>
    <row r="335" spans="1:20" ht="12.75" customHeight="1">
      <c r="A335" s="115" t="s">
        <v>44</v>
      </c>
      <c r="B335" s="116"/>
      <c r="C335" s="117"/>
      <c r="D335" s="46"/>
      <c r="E335" s="48"/>
      <c r="G335" s="25">
        <f aca="true" t="shared" si="16" ref="G335:P335">SUM(G173:G334)</f>
        <v>0</v>
      </c>
      <c r="H335" s="25">
        <f t="shared" si="16"/>
        <v>0</v>
      </c>
      <c r="I335" s="25">
        <f t="shared" si="16"/>
        <v>0</v>
      </c>
      <c r="J335" s="25">
        <f t="shared" si="16"/>
        <v>0</v>
      </c>
      <c r="K335" s="25">
        <f t="shared" si="16"/>
        <v>0</v>
      </c>
      <c r="L335" s="25">
        <f t="shared" si="16"/>
        <v>0</v>
      </c>
      <c r="M335" s="25">
        <f t="shared" si="16"/>
        <v>0</v>
      </c>
      <c r="N335" s="25">
        <f t="shared" si="16"/>
        <v>0</v>
      </c>
      <c r="O335" s="25">
        <f t="shared" si="16"/>
        <v>0</v>
      </c>
      <c r="P335" s="25">
        <f t="shared" si="16"/>
        <v>0</v>
      </c>
      <c r="T335" s="27"/>
    </row>
    <row r="336" spans="1:16" ht="12.75">
      <c r="A336" s="21">
        <v>1</v>
      </c>
      <c r="B336" s="22" t="s">
        <v>47</v>
      </c>
      <c r="C336" s="44"/>
      <c r="D336" s="22"/>
      <c r="E336" s="47"/>
      <c r="F336" s="58"/>
      <c r="G336" s="56">
        <f aca="true" t="shared" si="17" ref="G336:G345">H336+I336+J336+K336+L336+M336+N336+O336+P336</f>
        <v>0</v>
      </c>
      <c r="H336" s="24">
        <v>0</v>
      </c>
      <c r="I336" s="24">
        <v>0</v>
      </c>
      <c r="J336" s="23">
        <v>0</v>
      </c>
      <c r="K336" s="23"/>
      <c r="L336" s="23"/>
      <c r="M336" s="23"/>
      <c r="N336" s="23">
        <v>0</v>
      </c>
      <c r="O336" s="23">
        <v>0</v>
      </c>
      <c r="P336" s="23">
        <v>0</v>
      </c>
    </row>
    <row r="337" spans="1:16" ht="12.75">
      <c r="A337" s="21">
        <v>2</v>
      </c>
      <c r="B337" s="22" t="s">
        <v>47</v>
      </c>
      <c r="C337" s="44"/>
      <c r="D337" s="22"/>
      <c r="E337" s="47"/>
      <c r="F337" s="58"/>
      <c r="G337" s="56">
        <f t="shared" si="17"/>
        <v>0</v>
      </c>
      <c r="H337" s="24">
        <v>0</v>
      </c>
      <c r="I337" s="24">
        <v>0</v>
      </c>
      <c r="J337" s="23">
        <v>0</v>
      </c>
      <c r="K337" s="23"/>
      <c r="L337" s="23"/>
      <c r="M337" s="23"/>
      <c r="N337" s="23">
        <v>0</v>
      </c>
      <c r="O337" s="23">
        <v>0</v>
      </c>
      <c r="P337" s="23">
        <v>0</v>
      </c>
    </row>
    <row r="338" spans="1:16" ht="12.75">
      <c r="A338" s="21">
        <v>3</v>
      </c>
      <c r="B338" s="22" t="s">
        <v>47</v>
      </c>
      <c r="C338" s="44"/>
      <c r="D338" s="22"/>
      <c r="E338" s="47"/>
      <c r="F338" s="58"/>
      <c r="G338" s="56">
        <f t="shared" si="17"/>
        <v>0</v>
      </c>
      <c r="H338" s="24">
        <v>0</v>
      </c>
      <c r="I338" s="24">
        <v>0</v>
      </c>
      <c r="J338" s="23">
        <v>0</v>
      </c>
      <c r="K338" s="56"/>
      <c r="L338" s="57"/>
      <c r="M338" s="57"/>
      <c r="N338" s="57">
        <v>0</v>
      </c>
      <c r="O338" s="57">
        <v>0</v>
      </c>
      <c r="P338" s="57">
        <v>0</v>
      </c>
    </row>
    <row r="339" spans="1:16" ht="12.75">
      <c r="A339" s="21">
        <v>4</v>
      </c>
      <c r="B339" s="22" t="s">
        <v>47</v>
      </c>
      <c r="C339" s="44"/>
      <c r="D339" s="22"/>
      <c r="E339" s="47"/>
      <c r="F339" s="58"/>
      <c r="G339" s="56">
        <f t="shared" si="17"/>
        <v>0</v>
      </c>
      <c r="H339" s="24">
        <v>0</v>
      </c>
      <c r="I339" s="24">
        <v>0</v>
      </c>
      <c r="J339" s="23">
        <v>0</v>
      </c>
      <c r="K339" s="23"/>
      <c r="L339" s="23"/>
      <c r="M339" s="23"/>
      <c r="N339" s="23">
        <v>0</v>
      </c>
      <c r="O339" s="23">
        <v>0</v>
      </c>
      <c r="P339" s="23">
        <v>0</v>
      </c>
    </row>
    <row r="340" spans="1:16" ht="12.75">
      <c r="A340" s="21">
        <v>5</v>
      </c>
      <c r="B340" s="22" t="s">
        <v>47</v>
      </c>
      <c r="C340" s="44"/>
      <c r="D340" s="22"/>
      <c r="E340" s="47"/>
      <c r="F340" s="58"/>
      <c r="G340" s="56">
        <f t="shared" si="17"/>
        <v>0</v>
      </c>
      <c r="H340" s="24">
        <v>0</v>
      </c>
      <c r="I340" s="24">
        <v>0</v>
      </c>
      <c r="J340" s="23">
        <v>0</v>
      </c>
      <c r="K340" s="23"/>
      <c r="L340" s="23"/>
      <c r="M340" s="23"/>
      <c r="N340" s="23">
        <v>0</v>
      </c>
      <c r="O340" s="23">
        <v>0</v>
      </c>
      <c r="P340" s="23">
        <v>0</v>
      </c>
    </row>
    <row r="341" spans="1:16" ht="12.75">
      <c r="A341" s="21">
        <v>6</v>
      </c>
      <c r="B341" s="22" t="s">
        <v>47</v>
      </c>
      <c r="C341" s="44"/>
      <c r="D341" s="22"/>
      <c r="E341" s="47"/>
      <c r="F341" s="58"/>
      <c r="G341" s="56">
        <f t="shared" si="17"/>
        <v>0</v>
      </c>
      <c r="H341" s="24">
        <v>0</v>
      </c>
      <c r="I341" s="24">
        <v>0</v>
      </c>
      <c r="J341" s="23">
        <v>0</v>
      </c>
      <c r="K341" s="23"/>
      <c r="L341" s="23"/>
      <c r="M341" s="23"/>
      <c r="N341" s="23">
        <v>0</v>
      </c>
      <c r="O341" s="23">
        <v>0</v>
      </c>
      <c r="P341" s="23">
        <v>0</v>
      </c>
    </row>
    <row r="342" spans="1:16" ht="12.75">
      <c r="A342" s="21">
        <v>7</v>
      </c>
      <c r="B342" s="22" t="s">
        <v>47</v>
      </c>
      <c r="C342" s="44"/>
      <c r="D342" s="22"/>
      <c r="E342" s="47"/>
      <c r="F342" s="58"/>
      <c r="G342" s="56">
        <f t="shared" si="17"/>
        <v>0</v>
      </c>
      <c r="H342" s="24">
        <v>0</v>
      </c>
      <c r="I342" s="24">
        <v>0</v>
      </c>
      <c r="J342" s="23">
        <v>0</v>
      </c>
      <c r="K342" s="23"/>
      <c r="L342" s="23"/>
      <c r="M342" s="23"/>
      <c r="N342" s="23">
        <v>0</v>
      </c>
      <c r="O342" s="23">
        <v>0</v>
      </c>
      <c r="P342" s="23">
        <v>0</v>
      </c>
    </row>
    <row r="343" spans="1:16" ht="12.75">
      <c r="A343" s="21">
        <v>8</v>
      </c>
      <c r="B343" s="22" t="s">
        <v>47</v>
      </c>
      <c r="C343" s="44"/>
      <c r="D343" s="22"/>
      <c r="E343" s="47"/>
      <c r="F343" s="58"/>
      <c r="G343" s="56">
        <f t="shared" si="17"/>
        <v>0</v>
      </c>
      <c r="H343" s="24">
        <v>0</v>
      </c>
      <c r="I343" s="24">
        <v>0</v>
      </c>
      <c r="J343" s="23">
        <v>0</v>
      </c>
      <c r="K343" s="23"/>
      <c r="L343" s="23"/>
      <c r="M343" s="23"/>
      <c r="N343" s="23">
        <v>0</v>
      </c>
      <c r="O343" s="23">
        <v>0</v>
      </c>
      <c r="P343" s="23">
        <v>0</v>
      </c>
    </row>
    <row r="344" spans="1:16" ht="12.75">
      <c r="A344" s="21">
        <v>9</v>
      </c>
      <c r="B344" s="22" t="s">
        <v>47</v>
      </c>
      <c r="C344" s="44"/>
      <c r="D344" s="22"/>
      <c r="E344" s="47"/>
      <c r="F344" s="58"/>
      <c r="G344" s="56">
        <f t="shared" si="17"/>
        <v>0</v>
      </c>
      <c r="H344" s="24">
        <v>0</v>
      </c>
      <c r="I344" s="24">
        <v>0</v>
      </c>
      <c r="J344" s="23">
        <v>0</v>
      </c>
      <c r="K344" s="23"/>
      <c r="L344" s="23"/>
      <c r="M344" s="23"/>
      <c r="N344" s="23">
        <v>0</v>
      </c>
      <c r="O344" s="23">
        <v>0</v>
      </c>
      <c r="P344" s="23">
        <v>0</v>
      </c>
    </row>
    <row r="345" spans="1:16" ht="12.75">
      <c r="A345" s="21">
        <v>10</v>
      </c>
      <c r="B345" s="22" t="s">
        <v>47</v>
      </c>
      <c r="C345" s="44"/>
      <c r="D345" s="22"/>
      <c r="E345" s="47"/>
      <c r="F345" s="58"/>
      <c r="G345" s="56">
        <f t="shared" si="17"/>
        <v>0</v>
      </c>
      <c r="H345" s="24">
        <v>0</v>
      </c>
      <c r="I345" s="24">
        <v>0</v>
      </c>
      <c r="J345" s="23">
        <v>0</v>
      </c>
      <c r="K345" s="23"/>
      <c r="L345" s="23"/>
      <c r="M345" s="23"/>
      <c r="N345" s="23">
        <v>0</v>
      </c>
      <c r="O345" s="23">
        <v>0</v>
      </c>
      <c r="P345" s="23">
        <v>0</v>
      </c>
    </row>
    <row r="346" spans="1:16" ht="12.75" customHeight="1">
      <c r="A346" s="115" t="s">
        <v>48</v>
      </c>
      <c r="B346" s="116"/>
      <c r="C346" s="117"/>
      <c r="D346" s="46"/>
      <c r="E346" s="48"/>
      <c r="F346" s="58" t="s">
        <v>16</v>
      </c>
      <c r="G346" s="25">
        <f aca="true" t="shared" si="18" ref="G346:P346">SUM(G336:G345)</f>
        <v>0</v>
      </c>
      <c r="H346" s="25">
        <f t="shared" si="18"/>
        <v>0</v>
      </c>
      <c r="I346" s="25">
        <f t="shared" si="18"/>
        <v>0</v>
      </c>
      <c r="J346" s="25">
        <f t="shared" si="18"/>
        <v>0</v>
      </c>
      <c r="K346" s="25">
        <f t="shared" si="18"/>
        <v>0</v>
      </c>
      <c r="L346" s="25">
        <f t="shared" si="18"/>
        <v>0</v>
      </c>
      <c r="M346" s="25">
        <f t="shared" si="18"/>
        <v>0</v>
      </c>
      <c r="N346" s="25">
        <f t="shared" si="18"/>
        <v>0</v>
      </c>
      <c r="O346" s="25">
        <f t="shared" si="18"/>
        <v>0</v>
      </c>
      <c r="P346" s="25">
        <f t="shared" si="18"/>
        <v>0</v>
      </c>
    </row>
    <row r="347" spans="1:16" ht="15.75" customHeight="1">
      <c r="A347" s="115" t="s">
        <v>5</v>
      </c>
      <c r="B347" s="116"/>
      <c r="C347" s="117"/>
      <c r="D347" s="46"/>
      <c r="E347" s="22"/>
      <c r="F347" s="22" t="s">
        <v>16</v>
      </c>
      <c r="G347" s="28">
        <f>G38+G45+G94+G138+G141+G152+G156+G161+G172+G335+G346</f>
        <v>0</v>
      </c>
      <c r="H347" s="28">
        <f aca="true" t="shared" si="19" ref="H347:P347">H38+H45+H94+H138+H141+H152+H156+H161+H172+H335+H346</f>
        <v>0</v>
      </c>
      <c r="I347" s="28">
        <f t="shared" si="19"/>
        <v>0</v>
      </c>
      <c r="J347" s="28">
        <f t="shared" si="19"/>
        <v>0</v>
      </c>
      <c r="K347" s="28">
        <f t="shared" si="19"/>
        <v>0</v>
      </c>
      <c r="L347" s="28">
        <f t="shared" si="19"/>
        <v>0</v>
      </c>
      <c r="M347" s="28">
        <f t="shared" si="19"/>
        <v>0</v>
      </c>
      <c r="N347" s="28">
        <f t="shared" si="19"/>
        <v>0</v>
      </c>
      <c r="O347" s="28">
        <f t="shared" si="19"/>
        <v>0</v>
      </c>
      <c r="P347" s="28">
        <f t="shared" si="19"/>
        <v>0</v>
      </c>
    </row>
    <row r="348" ht="12.75">
      <c r="E348" s="49"/>
    </row>
    <row r="349" spans="5:16" ht="12.75">
      <c r="E349" s="49"/>
      <c r="J349" s="32"/>
      <c r="K349" s="32"/>
      <c r="L349" s="32"/>
      <c r="M349" s="32"/>
      <c r="N349" s="32"/>
      <c r="O349" s="32"/>
      <c r="P349" s="32"/>
    </row>
    <row r="350" spans="1:18" s="2" customFormat="1" ht="15" customHeight="1">
      <c r="A350" s="70"/>
      <c r="C350" s="17"/>
      <c r="D350" s="71"/>
      <c r="E350" s="49"/>
      <c r="F350" s="63"/>
      <c r="G350" s="118"/>
      <c r="H350" s="118"/>
      <c r="I350" s="118"/>
      <c r="J350" s="118"/>
      <c r="K350" s="118"/>
      <c r="L350" s="17"/>
      <c r="M350" s="17"/>
      <c r="N350" s="17"/>
      <c r="O350" s="17"/>
      <c r="P350" s="17"/>
      <c r="Q350" s="17"/>
      <c r="R350" s="17"/>
    </row>
    <row r="351" spans="3:10" s="2" customFormat="1" ht="15" customHeight="1">
      <c r="C351" s="17"/>
      <c r="D351" s="71"/>
      <c r="E351" s="49"/>
      <c r="F351" s="17"/>
      <c r="G351" s="17"/>
      <c r="H351" s="17"/>
      <c r="I351" s="17"/>
      <c r="J351" s="17"/>
    </row>
    <row r="352" spans="4:9" s="70" customFormat="1" ht="15" customHeight="1">
      <c r="D352" s="4"/>
      <c r="E352" s="49"/>
      <c r="G352" s="72"/>
      <c r="H352" s="72"/>
      <c r="I352" s="72"/>
    </row>
    <row r="353" ht="12.75">
      <c r="E353" s="50"/>
    </row>
    <row r="354" ht="12.75">
      <c r="E354" s="49"/>
    </row>
    <row r="355" ht="12.75">
      <c r="E355" s="49"/>
    </row>
    <row r="356" ht="12.75">
      <c r="E356" s="49"/>
    </row>
    <row r="357" ht="12.75">
      <c r="E357" s="49"/>
    </row>
    <row r="358" ht="12.75">
      <c r="E358" s="49"/>
    </row>
    <row r="359" ht="12.75">
      <c r="E359" s="49"/>
    </row>
    <row r="360" ht="12.75">
      <c r="E360" s="49"/>
    </row>
    <row r="361" ht="12.75">
      <c r="E361" s="50"/>
    </row>
    <row r="362" ht="12.75">
      <c r="E362" s="49"/>
    </row>
    <row r="363" ht="12.75">
      <c r="E363" s="49"/>
    </row>
    <row r="364" ht="12.75">
      <c r="E364" s="49"/>
    </row>
    <row r="365" ht="12.75">
      <c r="E365" s="49"/>
    </row>
    <row r="366" ht="12.75">
      <c r="E366" s="49"/>
    </row>
    <row r="367" ht="12.75">
      <c r="E367" s="49"/>
    </row>
    <row r="368" ht="12.75">
      <c r="E368" s="49"/>
    </row>
    <row r="369" ht="12.75">
      <c r="E369" s="49"/>
    </row>
    <row r="370" ht="12.75">
      <c r="E370" s="50"/>
    </row>
    <row r="371" ht="12.75">
      <c r="E371" s="49"/>
    </row>
    <row r="372" ht="12.75">
      <c r="E372" s="49"/>
    </row>
    <row r="373" ht="12.75">
      <c r="E373" s="49"/>
    </row>
    <row r="374" ht="12.75">
      <c r="E374" s="49"/>
    </row>
    <row r="375" ht="12.75">
      <c r="E375" s="49"/>
    </row>
    <row r="376" ht="12.75">
      <c r="E376" s="49"/>
    </row>
    <row r="377" ht="12.75">
      <c r="E377" s="49"/>
    </row>
    <row r="378" ht="12.75">
      <c r="E378" s="49"/>
    </row>
    <row r="379" ht="12.75">
      <c r="E379" s="50"/>
    </row>
    <row r="380" ht="12.75">
      <c r="E380" s="50"/>
    </row>
    <row r="381" ht="12.75">
      <c r="E381" s="51"/>
    </row>
    <row r="382" ht="12.75">
      <c r="E382" s="51"/>
    </row>
    <row r="383" ht="12.75">
      <c r="E383" s="73"/>
    </row>
    <row r="384" ht="12.75">
      <c r="E384" s="73"/>
    </row>
    <row r="385" ht="12.75">
      <c r="E385" s="4"/>
    </row>
  </sheetData>
  <sheetProtection/>
  <mergeCells count="30">
    <mergeCell ref="A156:C156"/>
    <mergeCell ref="A161:C161"/>
    <mergeCell ref="A172:C172"/>
    <mergeCell ref="A335:C335"/>
    <mergeCell ref="G350:K350"/>
    <mergeCell ref="A346:C346"/>
    <mergeCell ref="A347:C347"/>
    <mergeCell ref="A38:C38"/>
    <mergeCell ref="A45:C45"/>
    <mergeCell ref="A94:C94"/>
    <mergeCell ref="A138:C138"/>
    <mergeCell ref="A141:C141"/>
    <mergeCell ref="A152:C152"/>
    <mergeCell ref="G10:P10"/>
    <mergeCell ref="G11:G12"/>
    <mergeCell ref="H11:J11"/>
    <mergeCell ref="K11:M11"/>
    <mergeCell ref="N11:N12"/>
    <mergeCell ref="O11:O12"/>
    <mergeCell ref="P11:P12"/>
    <mergeCell ref="A1:J1"/>
    <mergeCell ref="A2:F2"/>
    <mergeCell ref="A5:O5"/>
    <mergeCell ref="A6:O6"/>
    <mergeCell ref="A10:A12"/>
    <mergeCell ref="B10:B12"/>
    <mergeCell ref="C10:C12"/>
    <mergeCell ref="D10:D12"/>
    <mergeCell ref="E10:E12"/>
    <mergeCell ref="F10:F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Gavrila</dc:creator>
  <cp:keywords/>
  <dc:description/>
  <cp:lastModifiedBy>Daniela Micu</cp:lastModifiedBy>
  <cp:lastPrinted>2024-02-05T13:30:09Z</cp:lastPrinted>
  <dcterms:created xsi:type="dcterms:W3CDTF">1996-10-14T23:33:28Z</dcterms:created>
  <dcterms:modified xsi:type="dcterms:W3CDTF">2024-03-01T09:32:01Z</dcterms:modified>
  <cp:category/>
  <cp:version/>
  <cp:contentType/>
  <cp:contentStatus/>
</cp:coreProperties>
</file>