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alexandru.tascu\Desktop\001 site pocu 4 august\Octombrie\"/>
    </mc:Choice>
  </mc:AlternateContent>
  <xr:revisionPtr revIDLastSave="0" documentId="8_{0AD900B6-1700-4ABC-909B-2E9B46EE5E37}" xr6:coauthVersionLast="47" xr6:coauthVersionMax="47" xr10:uidLastSave="{00000000-0000-0000-0000-000000000000}"/>
  <bookViews>
    <workbookView xWindow="31695" yWindow="1290" windowWidth="22740" windowHeight="12510" firstSheet="1" activeTab="1" xr2:uid="{00000000-000D-0000-FFFF-FFFF00000000}"/>
  </bookViews>
  <sheets>
    <sheet name="Chart2" sheetId="1" r:id="rId1"/>
    <sheet name="Contracte semnate (2)" sheetId="4" r:id="rId2"/>
    <sheet name="Sheet1" sheetId="3" r:id="rId3"/>
  </sheets>
  <externalReferences>
    <externalReference r:id="rId4"/>
    <externalReference r:id="rId5"/>
    <externalReference r:id="rId6"/>
  </externalReferences>
  <definedNames>
    <definedName name="_xlnm._FilterDatabase" localSheetId="1" hidden="1">'Contracte semnate (2)'!$K$1:$K$503</definedName>
    <definedName name="_xlnm.Print_Area" localSheetId="1">'Contracte semnate (2)'!$A$8:$AB$493</definedName>
    <definedName name="_xlnm.Print_Titles" localSheetId="1">'Contracte semnate (2)'!$12:$13</definedName>
    <definedName name="SPBookmark_Regiune" localSheetId="1">'Contracte semnate (2)'!$H$344</definedName>
    <definedName name="Z_000BFA1A_266F_4D10_A09E_5A7B0D134F58_.wvu.FilterData" localSheetId="1" hidden="1">'Contracte semnate (2)'!$B$7:$Z$485</definedName>
    <definedName name="Z_0E2002C0_88DC_479A_B983_CA340E3274B8_.wvu.FilterData" localSheetId="1" hidden="1">'Contracte semnate (2)'!$B$12:$Z$485</definedName>
    <definedName name="Z_0F598BC0_9523_4AD3_94A3_BDEC8367FE11_.wvu.Cols" localSheetId="1" hidden="1">'Contracte semnate (2)'!$E:$G,'Contracte semnate (2)'!$Q:$Q</definedName>
    <definedName name="Z_0F598BC0_9523_4AD3_94A3_BDEC8367FE11_.wvu.FilterData" localSheetId="1" hidden="1">'Contracte semnate (2)'!$B$7:$Z$485</definedName>
    <definedName name="Z_216972B4_771A_4607_A8B4_AC73D5CD6C1A_.wvu.Cols" localSheetId="1" hidden="1">'Contracte semnate (2)'!$E:$G,'Contracte semnate (2)'!$Q:$Q</definedName>
    <definedName name="Z_2234C728_15E1_4BAF_98DE_620726961552_.wvu.Cols" localSheetId="1" hidden="1">'Contracte semnate (2)'!$E:$G,'Contracte semnate (2)'!$Q:$Q</definedName>
    <definedName name="Z_35953204_B2E4_4670_8547_4A661864E61F_.wvu.FilterData" localSheetId="1" hidden="1">'Contracte semnate (2)'!$B$7:$Z$485</definedName>
    <definedName name="Z_3EBF2DB4_84D7_478D_9896_C4DA08B65D0C_.wvu.Cols" localSheetId="1" hidden="1">'Contracte semnate (2)'!$E:$G,'Contracte semnate (2)'!$Q:$Q</definedName>
    <definedName name="Z_3EBF2DB4_84D7_478D_9896_C4DA08B65D0C_.wvu.FilterData" localSheetId="1" hidden="1">'Contracte semnate (2)'!$B$7:$Z$485</definedName>
    <definedName name="Z_413D6799_9F75_47FF_8A9E_5CB9283B7BBE_.wvu.Cols" localSheetId="1" hidden="1">'Contracte semnate (2)'!$E:$G,'Contracte semnate (2)'!$Q:$Q</definedName>
    <definedName name="Z_413D6799_9F75_47FF_8A9E_5CB9283B7BBE_.wvu.FilterData" localSheetId="1" hidden="1">'Contracte semnate (2)'!$B$7:$Z$485</definedName>
    <definedName name="Z_437FD6EF_32B2_4DE0_BA89_93A7E3EF04C5_.wvu.Cols" localSheetId="1" hidden="1">'Contracte semnate (2)'!$E:$G,'Contracte semnate (2)'!$Q:$Q</definedName>
    <definedName name="Z_44703FDB_B351_4F62_ABCF_EAA35D25F82B_.wvu.FilterData" localSheetId="1" hidden="1">'Contracte semnate (2)'!$B$7:$Z$485</definedName>
    <definedName name="Z_61C44EA8_4687_4D4E_A1ED_359DF81A71FB_.wvu.Cols" localSheetId="1" hidden="1">'Contracte semnate (2)'!$E:$G,'Contracte semnate (2)'!$Q:$Q</definedName>
    <definedName name="Z_61C44EA8_4687_4D4E_A1ED_359DF81A71FB_.wvu.FilterData" localSheetId="1" hidden="1">'Contracte semnate (2)'!$B$7:$Z$485</definedName>
    <definedName name="Z_64D2264B_4E86_4FBB_93B3_BEE727888DFE_.wvu.Cols" localSheetId="1" hidden="1">'Contracte semnate (2)'!$E:$G,'Contracte semnate (2)'!$Q:$Q</definedName>
    <definedName name="Z_6CC2252D_4676_4063_B0C5_167B37D80642_.wvu.FilterData" localSheetId="1" hidden="1">'Contracte semnate (2)'!$B$7:$Z$485</definedName>
    <definedName name="Z_79FA8BE5_7D13_4EF3_B35A_76ACF1C0DF3C_.wvu.Cols" localSheetId="1" hidden="1">'Contracte semnate (2)'!$E:$G,'Contracte semnate (2)'!$Q:$Q</definedName>
    <definedName name="Z_83337B45_5054_4200_BF9E_4E1DC1896214_.wvu.Cols" localSheetId="1" hidden="1">'Contracte semnate (2)'!$E:$G,'Contracte semnate (2)'!$Q:$Q</definedName>
    <definedName name="Z_83337B45_5054_4200_BF9E_4E1DC1896214_.wvu.FilterData" localSheetId="1" hidden="1">'Contracte semnate (2)'!$B$7:$Z$485</definedName>
    <definedName name="Z_8453577A_926D_4217_8932_6FE8F46A5D63_.wvu.FilterData" localSheetId="1" hidden="1">'Contracte semnate (2)'!$B$7:$Z$485</definedName>
    <definedName name="Z_8C9F1640_F09D_482C_9468_7B83F0B08D65_.wvu.FilterData" localSheetId="1" hidden="1">'Contracte semnate (2)'!$B$7:$Z$485</definedName>
    <definedName name="Z_90832C92_F64A_47A3_B902_442B1A066F81_.wvu.FilterData" localSheetId="1" hidden="1">'Contracte semnate (2)'!$B$7:$Z$485</definedName>
    <definedName name="Z_9E851A6A_17B1_4E6F_A007_493445D427B8_.wvu.Cols" localSheetId="1" hidden="1">'Contracte semnate (2)'!$E:$G,'Contracte semnate (2)'!$Q:$Q</definedName>
    <definedName name="Z_9E851A6A_17B1_4E6F_A007_493445D427B8_.wvu.FilterData" localSheetId="1" hidden="1">'Contracte semnate (2)'!$B$7:$Z$485</definedName>
    <definedName name="Z_A23DAD4C_1DE1_4EEE_B895_448842FF572B_.wvu.Cols" localSheetId="1" hidden="1">'Contracte semnate (2)'!$F:$P</definedName>
    <definedName name="Z_A23DAD4C_1DE1_4EEE_B895_448842FF572B_.wvu.FilterData" localSheetId="1" hidden="1">'Contracte semnate (2)'!$B$7:$AB$485</definedName>
    <definedName name="Z_B8EFA5E8_2E8C_450C_9395_D582737418AA_.wvu.Cols" localSheetId="1" hidden="1">'Contracte semnate (2)'!$E:$G,'Contracte semnate (2)'!$Q:$Q</definedName>
    <definedName name="Z_C4F2F848_6ED7_4758_A2CE_FBAC69284179_.wvu.FilterData" localSheetId="1" hidden="1">'Contracte semnate (2)'!$B$7:$Z$485</definedName>
    <definedName name="Z_CA5BAC36_7E1D_42E0_9796_DFA0CE58E1BF_.wvu.FilterData" localSheetId="1" hidden="1">'Contracte semnate (2)'!$B$7:$Z$485</definedName>
    <definedName name="Z_DB90939E_72BD_4CED_BFB6_BD74FF913DB3_.wvu.Cols" localSheetId="1" hidden="1">'Contracte semnate (2)'!$E:$G,'Contracte semnate (2)'!$Q:$Q</definedName>
    <definedName name="Z_DB90939E_72BD_4CED_BFB6_BD74FF913DB3_.wvu.FilterData" localSheetId="1" hidden="1">'Contracte semnate (2)'!$B$7:$Z$485</definedName>
    <definedName name="Z_E10820C0_32CD_441A_8635_65479FE7CBA3_.wvu.Cols" localSheetId="1" hidden="1">'Contracte semnate (2)'!$E:$G,'Contracte semnate (2)'!$Q:$Q</definedName>
    <definedName name="Z_E1C13DC2_98C2_4597_8D1A_C9F2C3CA60EC_.wvu.Cols" localSheetId="1" hidden="1">'Contracte semnate (2)'!$E:$G,'Contracte semnate (2)'!$Q:$Q</definedName>
    <definedName name="Z_E4462EA5_1112_4F42_BE37_A867D6FC853C_.wvu.Cols" localSheetId="1" hidden="1">'Contracte semnate (2)'!$E:$G,'Contracte semnate (2)'!$Q:$Q</definedName>
    <definedName name="Z_E4462EA5_1112_4F42_BE37_A867D6FC853C_.wvu.FilterData" localSheetId="1" hidden="1">'Contracte semnate (2)'!$B$7:$Z$485</definedName>
    <definedName name="Z_ECCC7D97_A0C3_4C50_BA03_A8D24BCD22BE_.wvu.Cols" localSheetId="1" hidden="1">'Contracte semnate (2)'!$E:$G,'Contracte semnate (2)'!$Q:$Q</definedName>
    <definedName name="Z_ECCC7D97_A0C3_4C50_BA03_A8D24BCD22BE_.wvu.FilterData" localSheetId="1" hidden="1">'Contracte semnate (2)'!$B$7:$Z$485</definedName>
    <definedName name="Z_F36299A5_78E0_4C52_B3A4_19855E6D3EFF_.wvu.FilterData" localSheetId="1" hidden="1">'Contracte semnate (2)'!$B$7:$Z$485</definedName>
    <definedName name="Z_F4C96D22_891C_4B3C_B57B_7878195B2E7E_.wvu.FilterData" localSheetId="1" hidden="1">'Contracte semnate (2)'!$G$12:$Q$485</definedName>
  </definedNames>
  <calcPr calcId="191029"/>
  <customWorkbookViews>
    <customWorkbookView name="Florin Chiritescu - Personal View" guid="{ECCC7D97-A0C3-4C50-BA03-A8D24BCD22BE}" mergeInterval="0" personalView="1" xWindow="2667" yWindow="11" windowWidth="441" windowHeight="526" activeSheetId="2"/>
    <customWorkbookView name="Cosmin Feodorov - Personal View" guid="{E4462EA5-1112-4F42-BE37-A867D6FC853C}" mergeInterval="0" personalView="1" maximized="1" xWindow="-8" yWindow="-8" windowWidth="1936" windowHeight="1066" activeSheetId="2"/>
    <customWorkbookView name="Corina Iliescu - Personal View" guid="{413D6799-9F75-47FF-8A9E-5CB9283B7BBE}" mergeInterval="0" personalView="1" maximized="1" xWindow="-8" yWindow="-8" windowWidth="1382" windowHeight="744" activeSheetId="2"/>
    <customWorkbookView name="Marius Lupea - Personal View" guid="{DB90939E-72BD-4CED-BFB6-BD74FF913DB3}" mergeInterval="0" personalView="1" maximized="1" xWindow="135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ihai Belea - Personal View" guid="{83337B45-5054-4200-BF9E-4E1DC1896214}" mergeInterval="0" personalView="1" maximized="1" xWindow="-8" yWindow="-8" windowWidth="1936" windowHeight="1056" activeSheetId="2"/>
    <customWorkbookView name="CALIN.SOVEJA - Vedere personală" guid="{437FD6EF-32B2-4DE0-BA89-93A7E3EF04C5}" mergeInterval="0" personalView="1" xWindow="95" windowWidth="1160" windowHeight="726" activeSheetId="2"/>
    <customWorkbookView name="Figan Dobrin - Personal View" guid="{3EBF2DB4-84D7-478D-9896-C4DA08B65D0C}" mergeInterval="0" personalView="1" maximized="1" xWindow="-9" yWindow="-9" windowWidth="1938" windowHeight="1000" activeSheetId="2"/>
    <customWorkbookView name="Ioana.Gheorghiu - Vedere personală" guid="{2234C728-15E1-4BAF-98DE-620726961552}" mergeInterval="0" personalView="1" maximized="1" xWindow="1" yWindow="1" windowWidth="1817" windowHeight="759" activeSheetId="2"/>
    <customWorkbookView name="Camelia Burdia - Personal View" guid="{E10820C0-32CD-441A-8635-65479FE7CBA3}" mergeInterval="0" personalView="1" maximized="1" xWindow="-8" yWindow="-8" windowWidth="1552" windowHeight="848" activeSheetId="2"/>
    <customWorkbookView name="Ionut Burlacel - Personal View" guid="{E1C13DC2-98C2-4597-8D1A-C9F2C3CA60EC}" mergeInterval="0" personalView="1" maximized="1" xWindow="-8" yWindow="-8" windowWidth="1616" windowHeight="876" activeSheetId="2"/>
    <customWorkbookView name="Cosmina Popescu - Personal View" guid="{79FA8BE5-7D13-4EF3-B35A-76ACF1C0DF3C}" mergeInterval="0" personalView="1" maximized="1" xWindow="1358" yWindow="-8" windowWidth="1936" windowHeight="1056" activeSheetId="2"/>
    <customWorkbookView name="Corina Cosma - Personal View" guid="{64D2264B-4E86-4FBB-93B3-BEE727888DFE}" mergeInterval="0" personalView="1" maximized="1" xWindow="-8" yWindow="-8" windowWidth="1382" windowHeight="744" activeSheetId="2"/>
    <customWorkbookView name="Gabriela Dugoiasu - Personal View" guid="{216972B4-771A-4607-A8B4-AC73D5CD6C1A}" mergeInterval="0" personalView="1" maximized="1" xWindow="-8" yWindow="-8" windowWidth="1936" windowHeight="1056" activeSheetId="2"/>
    <customWorkbookView name="Alice Iordache - Personal View" guid="{B8EFA5E8-2E8C-450C-9395-D582737418AA}" mergeInterval="0" personalView="1" maximized="1" xWindow="-8" yWindow="-8" windowWidth="1936" windowHeight="1056" activeSheetId="2"/>
    <customWorkbookView name="Alexandra.Conachi - Vedere personală" guid="{61C44EA8-4687-4D4E-A1ED-359DF81A71FB}" mergeInterval="0" personalView="1" maximized="1" xWindow="-8" yWindow="-8" windowWidth="1382" windowHeight="744" activeSheetId="2"/>
    <customWorkbookView name="Luminita Vaida - Personal View" guid="{0F598BC0-9523-4AD3-94A3-BDEC8367FE11}" mergeInterval="0" personalView="1" maximized="1" xWindow="-9" yWindow="-9" windowWidth="1938" windowHeight="1050" activeSheetId="2"/>
    <customWorkbookView name="Mariana Nanu - Personal View" guid="{0E2002C0-88DC-479A-B983-CA340E3274B8}" mergeInterval="0" personalView="1" maximized="1" xWindow="-8" yWindow="-8" windowWidth="1936" windowHeight="1056" activeSheetId="2"/>
    <customWorkbookView name="Andrei ISVORANU - Personal View" guid="{A23DAD4C-1DE1-4EEE-B895-448842FF572B}" mergeInterval="0" personalView="1" maximized="1" xWindow="1912" yWindow="-8" windowWidth="1296" windowHeight="1010" activeSheetId="2"/>
    <customWorkbookView name="Daniela Ionela Cirlig - Personal View" guid="{F4C96D22-891C-4B3C-B57B-7878195B2E7E}" mergeInterval="0" personalView="1" maximized="1" windowWidth="1676" windowHeight="825" activeSheetId="2"/>
  </customWorkbookViews>
</workbook>
</file>

<file path=xl/calcChain.xml><?xml version="1.0" encoding="utf-8"?>
<calcChain xmlns="http://schemas.openxmlformats.org/spreadsheetml/2006/main">
  <c r="AB13" i="4" l="1"/>
  <c r="AA13" i="4"/>
  <c r="AA12" i="4"/>
  <c r="X12" i="4"/>
  <c r="W12" i="4"/>
  <c r="V12" i="4"/>
  <c r="T13" i="4"/>
  <c r="S13" i="4"/>
  <c r="R13" i="4"/>
  <c r="R12" i="4"/>
  <c r="Q12" i="4"/>
  <c r="P12" i="4"/>
  <c r="O12" i="4"/>
  <c r="N12" i="4"/>
  <c r="M12" i="4"/>
  <c r="L12" i="4"/>
  <c r="F12" i="4"/>
  <c r="E12" i="4"/>
  <c r="D12" i="4"/>
  <c r="C12" i="4"/>
  <c r="R484" i="4" l="1"/>
  <c r="S484" i="4"/>
  <c r="T484" i="4"/>
  <c r="U484" i="4"/>
  <c r="V484" i="4"/>
  <c r="W484" i="4"/>
  <c r="Y484" i="4"/>
  <c r="Z484" i="4"/>
  <c r="AA484" i="4"/>
  <c r="AB484" i="4"/>
  <c r="R92" i="4" l="1"/>
  <c r="S92" i="4"/>
  <c r="T92" i="4"/>
  <c r="U92" i="4"/>
  <c r="V92" i="4"/>
  <c r="W92" i="4"/>
  <c r="Y92" i="4"/>
  <c r="Z92" i="4"/>
  <c r="AA92" i="4"/>
  <c r="AB92" i="4"/>
  <c r="R58" i="4"/>
  <c r="S58" i="4"/>
  <c r="T58" i="4"/>
  <c r="U58" i="4"/>
  <c r="V58" i="4"/>
  <c r="W58" i="4"/>
  <c r="Y58" i="4"/>
  <c r="Z58" i="4"/>
  <c r="AA58" i="4"/>
  <c r="AB58" i="4"/>
  <c r="Q57" i="4"/>
  <c r="Q56" i="4"/>
  <c r="R35" i="4"/>
  <c r="S35" i="4"/>
  <c r="T35" i="4"/>
  <c r="U35" i="4"/>
  <c r="V35" i="4"/>
  <c r="W35" i="4"/>
  <c r="Y35" i="4"/>
  <c r="Z35" i="4"/>
  <c r="AA35" i="4"/>
  <c r="AB35" i="4"/>
  <c r="B37" i="4" l="1"/>
  <c r="B38" i="4" s="1"/>
  <c r="B39" i="4" s="1"/>
  <c r="B40" i="4" s="1"/>
  <c r="B41" i="4" s="1"/>
  <c r="B43" i="4" s="1"/>
  <c r="B44" i="4" s="1"/>
  <c r="B45" i="4" s="1"/>
  <c r="B46" i="4" s="1"/>
  <c r="B47" i="4" s="1"/>
  <c r="B48" i="4" s="1"/>
  <c r="B49" i="4" s="1"/>
  <c r="B50" i="4" s="1"/>
  <c r="X482" i="4" l="1"/>
  <c r="X474" i="4"/>
  <c r="X475" i="4"/>
  <c r="X476" i="4"/>
  <c r="X477" i="4"/>
  <c r="X478" i="4"/>
  <c r="X479" i="4"/>
  <c r="X480" i="4"/>
  <c r="X481" i="4"/>
  <c r="X473" i="4"/>
  <c r="R391" i="4" l="1"/>
  <c r="S391" i="4"/>
  <c r="T391" i="4"/>
  <c r="U391" i="4"/>
  <c r="V391" i="4"/>
  <c r="W391" i="4"/>
  <c r="X391" i="4"/>
  <c r="R388" i="4"/>
  <c r="S388" i="4"/>
  <c r="T388" i="4"/>
  <c r="U388" i="4"/>
  <c r="V388" i="4"/>
  <c r="W388" i="4"/>
  <c r="Y388" i="4"/>
  <c r="Z388" i="4"/>
  <c r="AA388" i="4"/>
  <c r="AB388" i="4"/>
  <c r="R371" i="4"/>
  <c r="S371" i="4"/>
  <c r="S372" i="4" s="1"/>
  <c r="S395" i="4" s="1"/>
  <c r="T371" i="4"/>
  <c r="T372" i="4" s="1"/>
  <c r="U371" i="4"/>
  <c r="U372" i="4" s="1"/>
  <c r="U395" i="4" s="1"/>
  <c r="V371" i="4"/>
  <c r="W371" i="4"/>
  <c r="Y371" i="4"/>
  <c r="Z371" i="4"/>
  <c r="AA371" i="4"/>
  <c r="AB371" i="4"/>
  <c r="R361" i="4"/>
  <c r="S361" i="4"/>
  <c r="T361" i="4"/>
  <c r="T362" i="4" s="1"/>
  <c r="U361" i="4"/>
  <c r="U362" i="4" s="1"/>
  <c r="V361" i="4"/>
  <c r="W361" i="4"/>
  <c r="W362" i="4" s="1"/>
  <c r="Y361" i="4"/>
  <c r="Z361" i="4"/>
  <c r="Z362" i="4" s="1"/>
  <c r="AA361" i="4"/>
  <c r="AA362" i="4" s="1"/>
  <c r="AB361" i="4"/>
  <c r="R352" i="4"/>
  <c r="S352" i="4"/>
  <c r="T352" i="4"/>
  <c r="U352" i="4"/>
  <c r="V352" i="4"/>
  <c r="W352" i="4"/>
  <c r="Y352" i="4"/>
  <c r="Z352" i="4"/>
  <c r="AA352" i="4"/>
  <c r="AB352" i="4"/>
  <c r="R344" i="4"/>
  <c r="S344" i="4"/>
  <c r="S345" i="4" s="1"/>
  <c r="T344" i="4"/>
  <c r="U344" i="4"/>
  <c r="V344" i="4"/>
  <c r="W344" i="4"/>
  <c r="Y344" i="4"/>
  <c r="Y345" i="4" s="1"/>
  <c r="Z344" i="4"/>
  <c r="AA344" i="4"/>
  <c r="AB344" i="4"/>
  <c r="R143" i="4"/>
  <c r="S143" i="4"/>
  <c r="T143" i="4"/>
  <c r="U143" i="4"/>
  <c r="V143" i="4"/>
  <c r="W143" i="4"/>
  <c r="Y143" i="4"/>
  <c r="Z143" i="4"/>
  <c r="AA143" i="4"/>
  <c r="AB143" i="4"/>
  <c r="R134" i="4"/>
  <c r="S134" i="4"/>
  <c r="U134" i="4"/>
  <c r="V134" i="4"/>
  <c r="W134" i="4"/>
  <c r="Y134" i="4"/>
  <c r="Z134" i="4"/>
  <c r="AA134" i="4"/>
  <c r="AB134" i="4"/>
  <c r="R125" i="4"/>
  <c r="S125" i="4"/>
  <c r="T125" i="4"/>
  <c r="U125" i="4"/>
  <c r="V125" i="4"/>
  <c r="V144" i="4" s="1"/>
  <c r="W125" i="4"/>
  <c r="Y125" i="4"/>
  <c r="Z125" i="4"/>
  <c r="AA125" i="4"/>
  <c r="AB125" i="4"/>
  <c r="R119" i="4"/>
  <c r="S119" i="4"/>
  <c r="S144" i="4" s="1"/>
  <c r="T119" i="4"/>
  <c r="U119" i="4"/>
  <c r="V119" i="4"/>
  <c r="W119" i="4"/>
  <c r="Y119" i="4"/>
  <c r="Z119" i="4"/>
  <c r="AA119" i="4"/>
  <c r="AB119" i="4"/>
  <c r="S105" i="4"/>
  <c r="U105" i="4"/>
  <c r="V105" i="4"/>
  <c r="W105" i="4"/>
  <c r="Y105" i="4"/>
  <c r="Z105" i="4"/>
  <c r="AA105" i="4"/>
  <c r="AB105" i="4"/>
  <c r="W51" i="4"/>
  <c r="W59" i="4" s="1"/>
  <c r="X124" i="4"/>
  <c r="X118" i="4"/>
  <c r="X117" i="4"/>
  <c r="Q100" i="4"/>
  <c r="X472" i="4"/>
  <c r="Q472" i="4"/>
  <c r="Q470" i="4"/>
  <c r="Q340" i="4"/>
  <c r="Q341" i="4" s="1"/>
  <c r="X340" i="4"/>
  <c r="X341" i="4" s="1"/>
  <c r="R341" i="4"/>
  <c r="S341" i="4"/>
  <c r="T341" i="4"/>
  <c r="U341" i="4"/>
  <c r="V341" i="4"/>
  <c r="W341" i="4"/>
  <c r="Y341" i="4"/>
  <c r="Z341" i="4"/>
  <c r="AA341" i="4"/>
  <c r="AB341" i="4"/>
  <c r="X465" i="4"/>
  <c r="X466" i="4"/>
  <c r="X467" i="4"/>
  <c r="X468" i="4"/>
  <c r="X469" i="4"/>
  <c r="X470" i="4"/>
  <c r="X471" i="4"/>
  <c r="X370" i="4"/>
  <c r="Q370" i="4"/>
  <c r="L370" i="4" s="1"/>
  <c r="Q465" i="4"/>
  <c r="Q466" i="4"/>
  <c r="Q467" i="4"/>
  <c r="X462" i="4"/>
  <c r="X463" i="4"/>
  <c r="X464" i="4"/>
  <c r="Q463" i="4"/>
  <c r="Q464" i="4"/>
  <c r="Q462" i="4"/>
  <c r="Q369" i="4"/>
  <c r="Q364" i="4"/>
  <c r="Q365" i="4"/>
  <c r="L365" i="4" s="1"/>
  <c r="Q366" i="4"/>
  <c r="L366" i="4" s="1"/>
  <c r="Q367" i="4"/>
  <c r="R368" i="4"/>
  <c r="R372" i="4" s="1"/>
  <c r="R395" i="4" s="1"/>
  <c r="U368" i="4"/>
  <c r="V368" i="4"/>
  <c r="V372" i="4" s="1"/>
  <c r="W368" i="4"/>
  <c r="T368" i="4"/>
  <c r="S368" i="4"/>
  <c r="X405" i="4"/>
  <c r="X406" i="4" s="1"/>
  <c r="X407" i="4"/>
  <c r="X408" i="4" s="1"/>
  <c r="X413" i="4"/>
  <c r="X460" i="4"/>
  <c r="X411" i="4"/>
  <c r="X412" i="4"/>
  <c r="X414" i="4"/>
  <c r="X415" i="4"/>
  <c r="X416" i="4"/>
  <c r="X417" i="4"/>
  <c r="X418" i="4"/>
  <c r="X419" i="4"/>
  <c r="X420" i="4"/>
  <c r="X421" i="4"/>
  <c r="X422" i="4"/>
  <c r="X423" i="4"/>
  <c r="X424" i="4"/>
  <c r="X425" i="4"/>
  <c r="X426" i="4"/>
  <c r="X427" i="4"/>
  <c r="X428" i="4"/>
  <c r="X429" i="4"/>
  <c r="X430" i="4"/>
  <c r="X431" i="4"/>
  <c r="X433" i="4"/>
  <c r="X434" i="4"/>
  <c r="X435" i="4"/>
  <c r="X436" i="4"/>
  <c r="X437" i="4"/>
  <c r="X438" i="4"/>
  <c r="X439" i="4"/>
  <c r="X440" i="4"/>
  <c r="X441" i="4"/>
  <c r="X442" i="4"/>
  <c r="X443" i="4"/>
  <c r="X444" i="4"/>
  <c r="X445" i="4"/>
  <c r="X446" i="4"/>
  <c r="X447" i="4"/>
  <c r="X448" i="4"/>
  <c r="X449" i="4"/>
  <c r="X450" i="4"/>
  <c r="X451" i="4"/>
  <c r="X452" i="4"/>
  <c r="X453" i="4"/>
  <c r="X454" i="4"/>
  <c r="X455" i="4"/>
  <c r="X456" i="4"/>
  <c r="X457" i="4"/>
  <c r="X458" i="4"/>
  <c r="X459" i="4"/>
  <c r="X461" i="4"/>
  <c r="S394" i="4"/>
  <c r="R6" i="4" s="1"/>
  <c r="S406" i="4"/>
  <c r="S408" i="4"/>
  <c r="S402" i="4"/>
  <c r="S403" i="4" s="1"/>
  <c r="S362" i="4"/>
  <c r="S339" i="4"/>
  <c r="S257" i="4"/>
  <c r="S166" i="4"/>
  <c r="S51" i="4"/>
  <c r="S42" i="4"/>
  <c r="R394" i="4"/>
  <c r="R406" i="4"/>
  <c r="R409" i="4" s="1"/>
  <c r="R408" i="4"/>
  <c r="R402" i="4"/>
  <c r="R403" i="4"/>
  <c r="R339" i="4"/>
  <c r="R257" i="4"/>
  <c r="R258" i="4" s="1"/>
  <c r="R166" i="4"/>
  <c r="R94" i="4"/>
  <c r="R105" i="4" s="1"/>
  <c r="R95" i="4"/>
  <c r="R97" i="4"/>
  <c r="L97" i="4" s="1"/>
  <c r="R51" i="4"/>
  <c r="R41" i="4"/>
  <c r="R42" i="4" s="1"/>
  <c r="R59" i="4" s="1"/>
  <c r="X373" i="4"/>
  <c r="X374" i="4"/>
  <c r="X375" i="4"/>
  <c r="X376" i="4"/>
  <c r="X377" i="4"/>
  <c r="X378" i="4"/>
  <c r="X379" i="4"/>
  <c r="X380" i="4"/>
  <c r="X381" i="4"/>
  <c r="X382" i="4"/>
  <c r="X383" i="4"/>
  <c r="X384" i="4"/>
  <c r="X385" i="4"/>
  <c r="X386" i="4"/>
  <c r="X387" i="4"/>
  <c r="X369" i="4"/>
  <c r="X364" i="4"/>
  <c r="X365" i="4"/>
  <c r="X366" i="4"/>
  <c r="X367" i="4"/>
  <c r="X389" i="4"/>
  <c r="X390" i="4"/>
  <c r="X392" i="4"/>
  <c r="X394" i="4" s="1"/>
  <c r="X393" i="4"/>
  <c r="V394" i="4"/>
  <c r="T394" i="4"/>
  <c r="X342" i="4"/>
  <c r="X344" i="4" s="1"/>
  <c r="X343" i="4"/>
  <c r="X260" i="4"/>
  <c r="X261" i="4"/>
  <c r="X262" i="4"/>
  <c r="X263" i="4"/>
  <c r="X264" i="4"/>
  <c r="X265" i="4"/>
  <c r="X266" i="4"/>
  <c r="X267" i="4"/>
  <c r="X268" i="4"/>
  <c r="X269" i="4"/>
  <c r="X270" i="4"/>
  <c r="X271" i="4"/>
  <c r="X272" i="4"/>
  <c r="X273" i="4"/>
  <c r="X274" i="4"/>
  <c r="X275" i="4"/>
  <c r="X276" i="4"/>
  <c r="X277" i="4"/>
  <c r="X278" i="4"/>
  <c r="X279" i="4"/>
  <c r="X280" i="4"/>
  <c r="X281" i="4"/>
  <c r="X282" i="4"/>
  <c r="X283" i="4"/>
  <c r="X284" i="4"/>
  <c r="X285" i="4"/>
  <c r="X286" i="4"/>
  <c r="X287" i="4"/>
  <c r="X288" i="4"/>
  <c r="X289" i="4"/>
  <c r="X290" i="4"/>
  <c r="X291" i="4"/>
  <c r="X292" i="4"/>
  <c r="X293" i="4"/>
  <c r="X294" i="4"/>
  <c r="X295" i="4"/>
  <c r="X296" i="4"/>
  <c r="X297" i="4"/>
  <c r="X298" i="4"/>
  <c r="X299" i="4"/>
  <c r="X300" i="4"/>
  <c r="X301" i="4"/>
  <c r="X302" i="4"/>
  <c r="X303" i="4"/>
  <c r="X304" i="4"/>
  <c r="X305" i="4"/>
  <c r="X306" i="4"/>
  <c r="X307" i="4"/>
  <c r="X308" i="4"/>
  <c r="X309" i="4"/>
  <c r="X310" i="4"/>
  <c r="X311" i="4"/>
  <c r="X312" i="4"/>
  <c r="X313" i="4"/>
  <c r="X314" i="4"/>
  <c r="X315" i="4"/>
  <c r="X316" i="4"/>
  <c r="X317" i="4"/>
  <c r="X318" i="4"/>
  <c r="X319" i="4"/>
  <c r="X320" i="4"/>
  <c r="X321" i="4"/>
  <c r="X322" i="4"/>
  <c r="X323" i="4"/>
  <c r="X324" i="4"/>
  <c r="X325" i="4"/>
  <c r="X326" i="4"/>
  <c r="X327" i="4"/>
  <c r="X328" i="4"/>
  <c r="X329" i="4"/>
  <c r="X330" i="4"/>
  <c r="X331" i="4"/>
  <c r="X332" i="4"/>
  <c r="X333" i="4"/>
  <c r="X334" i="4"/>
  <c r="X335" i="4"/>
  <c r="X336" i="4"/>
  <c r="X337" i="4"/>
  <c r="X338" i="4"/>
  <c r="X347" i="4"/>
  <c r="X348" i="4"/>
  <c r="X349" i="4"/>
  <c r="X350" i="4"/>
  <c r="X353" i="4"/>
  <c r="X354" i="4"/>
  <c r="X355" i="4"/>
  <c r="X356" i="4"/>
  <c r="X357" i="4"/>
  <c r="X358" i="4"/>
  <c r="X359" i="4"/>
  <c r="X360" i="4"/>
  <c r="X167" i="4"/>
  <c r="X168" i="4"/>
  <c r="X169" i="4"/>
  <c r="X170" i="4"/>
  <c r="X171" i="4"/>
  <c r="X172" i="4"/>
  <c r="X173" i="4"/>
  <c r="X174" i="4"/>
  <c r="X175" i="4"/>
  <c r="X176" i="4"/>
  <c r="X177" i="4"/>
  <c r="X178" i="4"/>
  <c r="X179" i="4"/>
  <c r="X180" i="4"/>
  <c r="X181" i="4"/>
  <c r="X182" i="4"/>
  <c r="X183" i="4"/>
  <c r="X184" i="4"/>
  <c r="X185" i="4"/>
  <c r="X186" i="4"/>
  <c r="X187" i="4"/>
  <c r="X188" i="4"/>
  <c r="X189" i="4"/>
  <c r="X190" i="4"/>
  <c r="X191" i="4"/>
  <c r="X192" i="4"/>
  <c r="X193" i="4"/>
  <c r="X194" i="4"/>
  <c r="X195" i="4"/>
  <c r="X196" i="4"/>
  <c r="X197" i="4"/>
  <c r="X198" i="4"/>
  <c r="X199" i="4"/>
  <c r="X200" i="4"/>
  <c r="X201" i="4"/>
  <c r="X202" i="4"/>
  <c r="X203" i="4"/>
  <c r="X204" i="4"/>
  <c r="X205" i="4"/>
  <c r="X206" i="4"/>
  <c r="X207" i="4"/>
  <c r="X208" i="4"/>
  <c r="X209" i="4"/>
  <c r="X210" i="4"/>
  <c r="X211" i="4"/>
  <c r="X212" i="4"/>
  <c r="X213" i="4"/>
  <c r="X214" i="4"/>
  <c r="X215" i="4"/>
  <c r="X216" i="4"/>
  <c r="X217" i="4"/>
  <c r="X218" i="4"/>
  <c r="X219" i="4"/>
  <c r="X220" i="4"/>
  <c r="X221" i="4"/>
  <c r="X222" i="4"/>
  <c r="X223" i="4"/>
  <c r="X224" i="4"/>
  <c r="X225" i="4"/>
  <c r="X226" i="4"/>
  <c r="X227" i="4"/>
  <c r="X228" i="4"/>
  <c r="X229" i="4"/>
  <c r="X230" i="4"/>
  <c r="X231" i="4"/>
  <c r="X232" i="4"/>
  <c r="X233" i="4"/>
  <c r="X234" i="4"/>
  <c r="X235" i="4"/>
  <c r="X236" i="4"/>
  <c r="X237" i="4"/>
  <c r="X238" i="4"/>
  <c r="X239" i="4"/>
  <c r="X240" i="4"/>
  <c r="X241" i="4"/>
  <c r="X242" i="4"/>
  <c r="X243" i="4"/>
  <c r="X244" i="4"/>
  <c r="X245" i="4"/>
  <c r="X246" i="4"/>
  <c r="X247" i="4"/>
  <c r="X248" i="4"/>
  <c r="X249" i="4"/>
  <c r="X250" i="4"/>
  <c r="X251" i="4"/>
  <c r="X252" i="4"/>
  <c r="X253" i="4"/>
  <c r="X254" i="4"/>
  <c r="X255" i="4"/>
  <c r="X256" i="4"/>
  <c r="X146" i="4"/>
  <c r="X147" i="4"/>
  <c r="X148" i="4"/>
  <c r="X149" i="4"/>
  <c r="X150" i="4"/>
  <c r="X151" i="4"/>
  <c r="X152" i="4"/>
  <c r="X153" i="4"/>
  <c r="X154" i="4"/>
  <c r="X155" i="4"/>
  <c r="X156" i="4"/>
  <c r="X157" i="4"/>
  <c r="X158" i="4"/>
  <c r="X159" i="4"/>
  <c r="X160" i="4"/>
  <c r="X161" i="4"/>
  <c r="X162" i="4"/>
  <c r="X163" i="4"/>
  <c r="X164" i="4"/>
  <c r="X165" i="4"/>
  <c r="T402" i="4"/>
  <c r="T403" i="4" s="1"/>
  <c r="Q392" i="4"/>
  <c r="Q394" i="4" s="1"/>
  <c r="Q393" i="4"/>
  <c r="Q389" i="4"/>
  <c r="Q390" i="4"/>
  <c r="L390" i="4" s="1"/>
  <c r="Q386" i="4"/>
  <c r="Q388" i="4" s="1"/>
  <c r="Q387" i="4"/>
  <c r="Q353" i="4"/>
  <c r="Q354" i="4"/>
  <c r="L354" i="4" s="1"/>
  <c r="Q355" i="4"/>
  <c r="L355" i="4" s="1"/>
  <c r="Q356" i="4"/>
  <c r="L356" i="4" s="1"/>
  <c r="Q357" i="4"/>
  <c r="L357" i="4" s="1"/>
  <c r="Q358" i="4"/>
  <c r="Q359" i="4"/>
  <c r="Q360" i="4"/>
  <c r="Q347" i="4"/>
  <c r="L347" i="4" s="1"/>
  <c r="Q348" i="4"/>
  <c r="Q349" i="4"/>
  <c r="L349" i="4" s="1"/>
  <c r="Q350" i="4"/>
  <c r="L350" i="4" s="1"/>
  <c r="Q351" i="4"/>
  <c r="O351" i="4" s="1"/>
  <c r="Q260" i="4"/>
  <c r="Q261" i="4"/>
  <c r="Q262" i="4"/>
  <c r="Q263" i="4"/>
  <c r="Q264" i="4"/>
  <c r="L264" i="4" s="1"/>
  <c r="Q265" i="4"/>
  <c r="L265" i="4" s="1"/>
  <c r="Q266" i="4"/>
  <c r="Q267" i="4"/>
  <c r="L267" i="4" s="1"/>
  <c r="Q268" i="4"/>
  <c r="L268" i="4" s="1"/>
  <c r="Q269" i="4"/>
  <c r="L269" i="4" s="1"/>
  <c r="Q270" i="4"/>
  <c r="L270" i="4" s="1"/>
  <c r="Q271" i="4"/>
  <c r="L271" i="4" s="1"/>
  <c r="Q272" i="4"/>
  <c r="L272" i="4" s="1"/>
  <c r="Q273" i="4"/>
  <c r="L273" i="4" s="1"/>
  <c r="Q274" i="4"/>
  <c r="L274" i="4" s="1"/>
  <c r="Q275" i="4"/>
  <c r="L275" i="4" s="1"/>
  <c r="Q276" i="4"/>
  <c r="L276" i="4" s="1"/>
  <c r="Q277" i="4"/>
  <c r="L277" i="4" s="1"/>
  <c r="Q278" i="4"/>
  <c r="L278" i="4" s="1"/>
  <c r="Q279" i="4"/>
  <c r="L279" i="4" s="1"/>
  <c r="Q280" i="4"/>
  <c r="L280" i="4" s="1"/>
  <c r="Q281" i="4"/>
  <c r="L281" i="4" s="1"/>
  <c r="Q282" i="4"/>
  <c r="L282" i="4" s="1"/>
  <c r="Q283" i="4"/>
  <c r="L283" i="4" s="1"/>
  <c r="Q284" i="4"/>
  <c r="L284" i="4" s="1"/>
  <c r="Q285" i="4"/>
  <c r="L285" i="4" s="1"/>
  <c r="Q286" i="4"/>
  <c r="Q287" i="4"/>
  <c r="L287" i="4" s="1"/>
  <c r="Q288" i="4"/>
  <c r="L288" i="4" s="1"/>
  <c r="Q289" i="4"/>
  <c r="L289" i="4" s="1"/>
  <c r="Q290" i="4"/>
  <c r="L290" i="4" s="1"/>
  <c r="Q291" i="4"/>
  <c r="L291" i="4" s="1"/>
  <c r="Q292" i="4"/>
  <c r="L292" i="4" s="1"/>
  <c r="Q293" i="4"/>
  <c r="L293" i="4" s="1"/>
  <c r="Q294" i="4"/>
  <c r="L294" i="4" s="1"/>
  <c r="Q295" i="4"/>
  <c r="L295" i="4" s="1"/>
  <c r="Q296" i="4"/>
  <c r="L296" i="4" s="1"/>
  <c r="Q297" i="4"/>
  <c r="L297" i="4" s="1"/>
  <c r="Q298" i="4"/>
  <c r="L298" i="4" s="1"/>
  <c r="Q299" i="4"/>
  <c r="L299" i="4" s="1"/>
  <c r="Q300" i="4"/>
  <c r="L300" i="4" s="1"/>
  <c r="Q301" i="4"/>
  <c r="L301" i="4" s="1"/>
  <c r="Q302" i="4"/>
  <c r="L302" i="4" s="1"/>
  <c r="Q303" i="4"/>
  <c r="L303" i="4" s="1"/>
  <c r="Q304" i="4"/>
  <c r="L304" i="4" s="1"/>
  <c r="Q305" i="4"/>
  <c r="L305" i="4" s="1"/>
  <c r="Q306" i="4"/>
  <c r="L306" i="4" s="1"/>
  <c r="Q307" i="4"/>
  <c r="L307" i="4" s="1"/>
  <c r="Q308" i="4"/>
  <c r="L308" i="4" s="1"/>
  <c r="Q309" i="4"/>
  <c r="L309" i="4" s="1"/>
  <c r="Q310" i="4"/>
  <c r="L310" i="4" s="1"/>
  <c r="Q311" i="4"/>
  <c r="L311" i="4" s="1"/>
  <c r="Q312" i="4"/>
  <c r="L312" i="4" s="1"/>
  <c r="Q313" i="4"/>
  <c r="L313" i="4" s="1"/>
  <c r="Q314" i="4"/>
  <c r="L314" i="4" s="1"/>
  <c r="Q315" i="4"/>
  <c r="L315" i="4" s="1"/>
  <c r="Q316" i="4"/>
  <c r="L316" i="4" s="1"/>
  <c r="Q317" i="4"/>
  <c r="L317" i="4" s="1"/>
  <c r="Q318" i="4"/>
  <c r="L318" i="4" s="1"/>
  <c r="Q319" i="4"/>
  <c r="L319" i="4" s="1"/>
  <c r="Q320" i="4"/>
  <c r="L320" i="4" s="1"/>
  <c r="Q321" i="4"/>
  <c r="L321" i="4" s="1"/>
  <c r="Q322" i="4"/>
  <c r="L322" i="4" s="1"/>
  <c r="Q323" i="4"/>
  <c r="L323" i="4" s="1"/>
  <c r="Q324" i="4"/>
  <c r="L324" i="4" s="1"/>
  <c r="Q325" i="4"/>
  <c r="L325" i="4" s="1"/>
  <c r="Q326" i="4"/>
  <c r="L326" i="4" s="1"/>
  <c r="Q327" i="4"/>
  <c r="L327" i="4" s="1"/>
  <c r="Q328" i="4"/>
  <c r="L328" i="4" s="1"/>
  <c r="Q329" i="4"/>
  <c r="L329" i="4" s="1"/>
  <c r="Q330" i="4"/>
  <c r="L330" i="4" s="1"/>
  <c r="Q331" i="4"/>
  <c r="L331" i="4" s="1"/>
  <c r="Q332" i="4"/>
  <c r="L332" i="4" s="1"/>
  <c r="Q333" i="4"/>
  <c r="Q334" i="4"/>
  <c r="Q335" i="4"/>
  <c r="Q336" i="4"/>
  <c r="Q337" i="4"/>
  <c r="Q338" i="4"/>
  <c r="Q342" i="4"/>
  <c r="L342" i="4" s="1"/>
  <c r="Q343" i="4"/>
  <c r="L343" i="4" s="1"/>
  <c r="Q126" i="4"/>
  <c r="Q127" i="4"/>
  <c r="L127" i="4" s="1"/>
  <c r="Q128" i="4"/>
  <c r="L128" i="4" s="1"/>
  <c r="Q129" i="4"/>
  <c r="L129" i="4" s="1"/>
  <c r="Q130" i="4"/>
  <c r="L130" i="4" s="1"/>
  <c r="Q131" i="4"/>
  <c r="Q135" i="4"/>
  <c r="Q143" i="4" s="1"/>
  <c r="Q136" i="4"/>
  <c r="Q137" i="4"/>
  <c r="Q138" i="4"/>
  <c r="L138" i="4" s="1"/>
  <c r="Q139" i="4"/>
  <c r="L139" i="4" s="1"/>
  <c r="Q140" i="4"/>
  <c r="L140" i="4" s="1"/>
  <c r="Q141" i="4"/>
  <c r="L141" i="4" s="1"/>
  <c r="Q142" i="4"/>
  <c r="Q167" i="4"/>
  <c r="L167" i="4" s="1"/>
  <c r="Q168" i="4"/>
  <c r="Q169" i="4"/>
  <c r="Q170" i="4"/>
  <c r="L170" i="4" s="1"/>
  <c r="Q171" i="4"/>
  <c r="L171" i="4" s="1"/>
  <c r="Q172" i="4"/>
  <c r="L172" i="4" s="1"/>
  <c r="Q173" i="4"/>
  <c r="L173" i="4" s="1"/>
  <c r="Q174" i="4"/>
  <c r="L174" i="4" s="1"/>
  <c r="Q175" i="4"/>
  <c r="L175" i="4" s="1"/>
  <c r="Q176" i="4"/>
  <c r="L176" i="4" s="1"/>
  <c r="Q177" i="4"/>
  <c r="L177" i="4" s="1"/>
  <c r="Q178" i="4"/>
  <c r="L178" i="4" s="1"/>
  <c r="Q179" i="4"/>
  <c r="L179" i="4" s="1"/>
  <c r="Q180" i="4"/>
  <c r="L180" i="4" s="1"/>
  <c r="Q181" i="4"/>
  <c r="L181" i="4" s="1"/>
  <c r="Q182" i="4"/>
  <c r="L182" i="4" s="1"/>
  <c r="Q183" i="4"/>
  <c r="L183" i="4" s="1"/>
  <c r="Q184" i="4"/>
  <c r="L184" i="4" s="1"/>
  <c r="Q185" i="4"/>
  <c r="L185" i="4" s="1"/>
  <c r="Q186" i="4"/>
  <c r="L186" i="4" s="1"/>
  <c r="Q187" i="4"/>
  <c r="L187" i="4" s="1"/>
  <c r="Q188" i="4"/>
  <c r="L188" i="4" s="1"/>
  <c r="Q189" i="4"/>
  <c r="L189" i="4" s="1"/>
  <c r="Q190" i="4"/>
  <c r="L190" i="4" s="1"/>
  <c r="Q191" i="4"/>
  <c r="L191" i="4" s="1"/>
  <c r="Q192" i="4"/>
  <c r="L192" i="4" s="1"/>
  <c r="Q193" i="4"/>
  <c r="L193" i="4" s="1"/>
  <c r="Q194" i="4"/>
  <c r="L194" i="4" s="1"/>
  <c r="Q195" i="4"/>
  <c r="L195" i="4" s="1"/>
  <c r="Q196" i="4"/>
  <c r="L196" i="4" s="1"/>
  <c r="Q197" i="4"/>
  <c r="L197" i="4" s="1"/>
  <c r="Q198" i="4"/>
  <c r="L198" i="4" s="1"/>
  <c r="Q199" i="4"/>
  <c r="L199" i="4" s="1"/>
  <c r="Q200" i="4"/>
  <c r="L200" i="4" s="1"/>
  <c r="Q201" i="4"/>
  <c r="L201" i="4" s="1"/>
  <c r="Q203" i="4"/>
  <c r="L203" i="4" s="1"/>
  <c r="Q204" i="4"/>
  <c r="L204" i="4" s="1"/>
  <c r="Q205" i="4"/>
  <c r="L205" i="4" s="1"/>
  <c r="Q206" i="4"/>
  <c r="L206" i="4" s="1"/>
  <c r="Q207" i="4"/>
  <c r="Q208" i="4"/>
  <c r="L208" i="4" s="1"/>
  <c r="Q209" i="4"/>
  <c r="L209" i="4" s="1"/>
  <c r="Q210" i="4"/>
  <c r="L210" i="4" s="1"/>
  <c r="Q211" i="4"/>
  <c r="L211" i="4" s="1"/>
  <c r="Q212" i="4"/>
  <c r="L212" i="4" s="1"/>
  <c r="Q213" i="4"/>
  <c r="L213" i="4" s="1"/>
  <c r="Q214" i="4"/>
  <c r="L214" i="4" s="1"/>
  <c r="Q215" i="4"/>
  <c r="L215" i="4" s="1"/>
  <c r="Q216" i="4"/>
  <c r="L216" i="4" s="1"/>
  <c r="Q217" i="4"/>
  <c r="L217" i="4" s="1"/>
  <c r="Q218" i="4"/>
  <c r="L218" i="4" s="1"/>
  <c r="Q219" i="4"/>
  <c r="L219" i="4" s="1"/>
  <c r="Q220" i="4"/>
  <c r="L220" i="4" s="1"/>
  <c r="Q221" i="4"/>
  <c r="L221" i="4" s="1"/>
  <c r="Q222" i="4"/>
  <c r="L222" i="4" s="1"/>
  <c r="Q223" i="4"/>
  <c r="L223" i="4" s="1"/>
  <c r="Q224" i="4"/>
  <c r="L224" i="4" s="1"/>
  <c r="Q225" i="4"/>
  <c r="L225" i="4" s="1"/>
  <c r="Q226" i="4"/>
  <c r="L226" i="4" s="1"/>
  <c r="Q227" i="4"/>
  <c r="L227" i="4" s="1"/>
  <c r="Q228" i="4"/>
  <c r="L228" i="4" s="1"/>
  <c r="Q229" i="4"/>
  <c r="L229" i="4" s="1"/>
  <c r="Q230" i="4"/>
  <c r="L230" i="4" s="1"/>
  <c r="Q231" i="4"/>
  <c r="L231" i="4" s="1"/>
  <c r="Q232" i="4"/>
  <c r="L232" i="4" s="1"/>
  <c r="Q233" i="4"/>
  <c r="L233" i="4" s="1"/>
  <c r="Q234" i="4"/>
  <c r="L234" i="4" s="1"/>
  <c r="Q235" i="4"/>
  <c r="L235" i="4" s="1"/>
  <c r="Q236" i="4"/>
  <c r="L236" i="4" s="1"/>
  <c r="Q237" i="4"/>
  <c r="L237" i="4" s="1"/>
  <c r="Q238" i="4"/>
  <c r="L238" i="4" s="1"/>
  <c r="Q239" i="4"/>
  <c r="L239" i="4" s="1"/>
  <c r="Q240" i="4"/>
  <c r="L240" i="4" s="1"/>
  <c r="Q241" i="4"/>
  <c r="L241" i="4" s="1"/>
  <c r="Q242" i="4"/>
  <c r="L242" i="4" s="1"/>
  <c r="Q243" i="4"/>
  <c r="L243" i="4" s="1"/>
  <c r="Q244" i="4"/>
  <c r="Q245" i="4"/>
  <c r="L245" i="4" s="1"/>
  <c r="Q246" i="4"/>
  <c r="L246" i="4" s="1"/>
  <c r="Q247" i="4"/>
  <c r="L247" i="4" s="1"/>
  <c r="Q248" i="4"/>
  <c r="L248" i="4" s="1"/>
  <c r="Q249" i="4"/>
  <c r="L249" i="4" s="1"/>
  <c r="Q250" i="4"/>
  <c r="L250" i="4" s="1"/>
  <c r="Q251" i="4"/>
  <c r="L251" i="4" s="1"/>
  <c r="Q252" i="4"/>
  <c r="Q253" i="4"/>
  <c r="Q254" i="4"/>
  <c r="Q255" i="4"/>
  <c r="Q256" i="4"/>
  <c r="Q43" i="4"/>
  <c r="Q44" i="4"/>
  <c r="L44" i="4" s="1"/>
  <c r="Q45" i="4"/>
  <c r="Q46" i="4"/>
  <c r="L46" i="4" s="1"/>
  <c r="Q47" i="4"/>
  <c r="Q48" i="4"/>
  <c r="X43" i="4"/>
  <c r="X44" i="4"/>
  <c r="X45" i="4"/>
  <c r="X46" i="4"/>
  <c r="X47" i="4"/>
  <c r="X48" i="4"/>
  <c r="X49" i="4"/>
  <c r="X50" i="4"/>
  <c r="X36" i="4"/>
  <c r="T37" i="4"/>
  <c r="X37" i="4" s="1"/>
  <c r="X38" i="4"/>
  <c r="X39" i="4"/>
  <c r="X40" i="4"/>
  <c r="T41" i="4"/>
  <c r="X41" i="4" s="1"/>
  <c r="AB409" i="4"/>
  <c r="AB402" i="4"/>
  <c r="AB403" i="4" s="1"/>
  <c r="AB368" i="4"/>
  <c r="AB391" i="4"/>
  <c r="AB394" i="4"/>
  <c r="AB339" i="4"/>
  <c r="AB345" i="4" s="1"/>
  <c r="AB257" i="4"/>
  <c r="AB166" i="4"/>
  <c r="AB51" i="4"/>
  <c r="AB42" i="4"/>
  <c r="AA408" i="4"/>
  <c r="AA409" i="4" s="1"/>
  <c r="AA402" i="4"/>
  <c r="AA403" i="4" s="1"/>
  <c r="AA368" i="4"/>
  <c r="AA372" i="4" s="1"/>
  <c r="AA391" i="4"/>
  <c r="AA394" i="4"/>
  <c r="AA339" i="4"/>
  <c r="AA345" i="4" s="1"/>
  <c r="AA257" i="4"/>
  <c r="AA166" i="4"/>
  <c r="AA51" i="4"/>
  <c r="AA42" i="4"/>
  <c r="X24" i="4"/>
  <c r="X23" i="4"/>
  <c r="X22" i="4"/>
  <c r="X21" i="4"/>
  <c r="X20" i="4"/>
  <c r="X19" i="4"/>
  <c r="X17" i="4"/>
  <c r="X16" i="4"/>
  <c r="X15" i="4"/>
  <c r="T51" i="4"/>
  <c r="U51" i="4"/>
  <c r="V51" i="4"/>
  <c r="Y51" i="4"/>
  <c r="Z51" i="4"/>
  <c r="Q86" i="4"/>
  <c r="Q61" i="4"/>
  <c r="Q63" i="4"/>
  <c r="L63" i="4" s="1"/>
  <c r="Q64" i="4"/>
  <c r="L64" i="4" s="1"/>
  <c r="Q65" i="4"/>
  <c r="L65" i="4" s="1"/>
  <c r="Q66" i="4"/>
  <c r="Q67" i="4"/>
  <c r="L67" i="4" s="1"/>
  <c r="Q68" i="4"/>
  <c r="L68" i="4" s="1"/>
  <c r="Q69" i="4"/>
  <c r="L69" i="4" s="1"/>
  <c r="Q70" i="4"/>
  <c r="L70" i="4" s="1"/>
  <c r="Q71" i="4"/>
  <c r="L71" i="4" s="1"/>
  <c r="Q72" i="4"/>
  <c r="L72" i="4" s="1"/>
  <c r="Q73" i="4"/>
  <c r="L73" i="4" s="1"/>
  <c r="Q74" i="4"/>
  <c r="L74" i="4" s="1"/>
  <c r="Q75" i="4"/>
  <c r="L75" i="4" s="1"/>
  <c r="Q77" i="4"/>
  <c r="L77" i="4" s="1"/>
  <c r="Q78" i="4"/>
  <c r="L78" i="4" s="1"/>
  <c r="Q79" i="4"/>
  <c r="L79" i="4" s="1"/>
  <c r="Q80" i="4"/>
  <c r="L80" i="4" s="1"/>
  <c r="Q81" i="4"/>
  <c r="L81" i="4" s="1"/>
  <c r="Q82" i="4"/>
  <c r="L82" i="4" s="1"/>
  <c r="Q83" i="4"/>
  <c r="Q84" i="4"/>
  <c r="L84" i="4" s="1"/>
  <c r="Q85" i="4"/>
  <c r="L85" i="4" s="1"/>
  <c r="Q87" i="4"/>
  <c r="Q88" i="4"/>
  <c r="Q106" i="4"/>
  <c r="L106" i="4" s="1"/>
  <c r="Q107" i="4"/>
  <c r="L107" i="4" s="1"/>
  <c r="Q108" i="4"/>
  <c r="L108" i="4" s="1"/>
  <c r="Q109" i="4"/>
  <c r="Q110" i="4"/>
  <c r="L110" i="4" s="1"/>
  <c r="Q111" i="4"/>
  <c r="Q112" i="4"/>
  <c r="Q113" i="4"/>
  <c r="Q114" i="4"/>
  <c r="Q115" i="4"/>
  <c r="Q116" i="4"/>
  <c r="Q93" i="4"/>
  <c r="Q103" i="4"/>
  <c r="Q104" i="4"/>
  <c r="Q120" i="4"/>
  <c r="Q121" i="4"/>
  <c r="Q30" i="4"/>
  <c r="L30" i="4" s="1"/>
  <c r="Q15" i="4"/>
  <c r="L15" i="4" s="1"/>
  <c r="Q17" i="4"/>
  <c r="L17" i="4" s="1"/>
  <c r="Q19" i="4"/>
  <c r="L19" i="4" s="1"/>
  <c r="Q20" i="4"/>
  <c r="L20" i="4" s="1"/>
  <c r="Q21" i="4"/>
  <c r="L21" i="4" s="1"/>
  <c r="Q22" i="4"/>
  <c r="L22" i="4" s="1"/>
  <c r="Q23" i="4"/>
  <c r="L23" i="4" s="1"/>
  <c r="Q24" i="4"/>
  <c r="L24" i="4" s="1"/>
  <c r="Q25" i="4"/>
  <c r="L25" i="4" s="1"/>
  <c r="Q26" i="4"/>
  <c r="L26" i="4" s="1"/>
  <c r="Q27" i="4"/>
  <c r="Q28" i="4"/>
  <c r="L28" i="4" s="1"/>
  <c r="Q29" i="4"/>
  <c r="L29" i="4" s="1"/>
  <c r="Q31" i="4"/>
  <c r="Q32" i="4"/>
  <c r="Q52" i="4"/>
  <c r="L52" i="4" s="1"/>
  <c r="Q53" i="4"/>
  <c r="Q54" i="4"/>
  <c r="L54" i="4" s="1"/>
  <c r="Q55" i="4"/>
  <c r="L55" i="4" s="1"/>
  <c r="Q36" i="4"/>
  <c r="Q38" i="4"/>
  <c r="Q39" i="4"/>
  <c r="Q40" i="4"/>
  <c r="L40" i="4" s="1"/>
  <c r="Q405" i="4"/>
  <c r="Q406" i="4" s="1"/>
  <c r="Q407" i="4"/>
  <c r="Q408" i="4" s="1"/>
  <c r="Q396" i="4"/>
  <c r="Q397" i="4"/>
  <c r="L397" i="4" s="1"/>
  <c r="Q398" i="4"/>
  <c r="L398" i="4" s="1"/>
  <c r="Q399" i="4"/>
  <c r="L399" i="4" s="1"/>
  <c r="Q400" i="4"/>
  <c r="L400" i="4" s="1"/>
  <c r="Q401" i="4"/>
  <c r="L401" i="4" s="1"/>
  <c r="Q146" i="4"/>
  <c r="Q147" i="4"/>
  <c r="Q148" i="4"/>
  <c r="Q149" i="4"/>
  <c r="L149" i="4" s="1"/>
  <c r="Q150" i="4"/>
  <c r="L150" i="4" s="1"/>
  <c r="Q151" i="4"/>
  <c r="L151" i="4" s="1"/>
  <c r="Q152" i="4"/>
  <c r="Q153" i="4"/>
  <c r="L153" i="4" s="1"/>
  <c r="Q154" i="4"/>
  <c r="L154" i="4" s="1"/>
  <c r="Q155" i="4"/>
  <c r="L155" i="4" s="1"/>
  <c r="Q156" i="4"/>
  <c r="L156" i="4" s="1"/>
  <c r="Q157" i="4"/>
  <c r="L157" i="4" s="1"/>
  <c r="Q158" i="4"/>
  <c r="L158" i="4" s="1"/>
  <c r="Q159" i="4"/>
  <c r="L159" i="4" s="1"/>
  <c r="Q160" i="4"/>
  <c r="L160" i="4" s="1"/>
  <c r="Q161" i="4"/>
  <c r="L161" i="4" s="1"/>
  <c r="Q162" i="4"/>
  <c r="L162" i="4" s="1"/>
  <c r="Q163" i="4"/>
  <c r="L163" i="4" s="1"/>
  <c r="Q164" i="4"/>
  <c r="Q165" i="4"/>
  <c r="Q422" i="4"/>
  <c r="Q423" i="4"/>
  <c r="B107" i="4"/>
  <c r="B108" i="4" s="1"/>
  <c r="B109" i="4" s="1"/>
  <c r="B110" i="4" s="1"/>
  <c r="B111" i="4" s="1"/>
  <c r="B112" i="4" s="1"/>
  <c r="B113" i="4" s="1"/>
  <c r="B114" i="4" s="1"/>
  <c r="B115" i="4" s="1"/>
  <c r="B116" i="4" s="1"/>
  <c r="B117" i="4" s="1"/>
  <c r="B118" i="4" s="1"/>
  <c r="B94" i="4"/>
  <c r="B95" i="4"/>
  <c r="B96" i="4" s="1"/>
  <c r="B97" i="4" s="1"/>
  <c r="B98" i="4" s="1"/>
  <c r="B99" i="4" s="1"/>
  <c r="B100" i="4" s="1"/>
  <c r="B101" i="4" s="1"/>
  <c r="B102" i="4" s="1"/>
  <c r="B103" i="4" s="1"/>
  <c r="B104" i="4" s="1"/>
  <c r="B62" i="4"/>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53" i="4"/>
  <c r="B54" i="4" s="1"/>
  <c r="B55" i="4" s="1"/>
  <c r="B56" i="4" s="1"/>
  <c r="B57" i="4" s="1"/>
  <c r="T339" i="4"/>
  <c r="T166" i="4"/>
  <c r="U166" i="4"/>
  <c r="V166" i="4"/>
  <c r="W166" i="4"/>
  <c r="Y166" i="4"/>
  <c r="Z166" i="4"/>
  <c r="T257" i="4"/>
  <c r="T258" i="4" s="1"/>
  <c r="U257" i="4"/>
  <c r="V257" i="4"/>
  <c r="W257" i="4"/>
  <c r="W258" i="4" s="1"/>
  <c r="Y257" i="4"/>
  <c r="Z257" i="4"/>
  <c r="U339" i="4"/>
  <c r="V339" i="4"/>
  <c r="V345" i="4" s="1"/>
  <c r="W339" i="4"/>
  <c r="Y339" i="4"/>
  <c r="Z339" i="4"/>
  <c r="X27" i="4"/>
  <c r="AB408" i="4"/>
  <c r="X107" i="4"/>
  <c r="X108" i="4"/>
  <c r="X109" i="4"/>
  <c r="X110" i="4"/>
  <c r="X111" i="4"/>
  <c r="X114" i="4"/>
  <c r="X115" i="4"/>
  <c r="X116" i="4"/>
  <c r="Y368" i="4"/>
  <c r="Z368" i="4"/>
  <c r="Z372" i="4" s="1"/>
  <c r="X104" i="4"/>
  <c r="X103" i="4"/>
  <c r="X102" i="4"/>
  <c r="X136" i="4"/>
  <c r="X137" i="4"/>
  <c r="W406" i="4"/>
  <c r="W409" i="4" s="1"/>
  <c r="W408" i="4"/>
  <c r="W402" i="4"/>
  <c r="W403" i="4" s="1"/>
  <c r="W394" i="4"/>
  <c r="W42" i="4"/>
  <c r="X106" i="4"/>
  <c r="X112" i="4"/>
  <c r="X113" i="4"/>
  <c r="X80" i="4"/>
  <c r="X81" i="4"/>
  <c r="X82" i="4"/>
  <c r="X83" i="4"/>
  <c r="X84" i="4"/>
  <c r="X85" i="4"/>
  <c r="X86" i="4"/>
  <c r="X87" i="4"/>
  <c r="X88" i="4"/>
  <c r="X89" i="4"/>
  <c r="X90" i="4"/>
  <c r="X78" i="4"/>
  <c r="X79" i="4"/>
  <c r="X76" i="4"/>
  <c r="X77" i="4"/>
  <c r="X71" i="4"/>
  <c r="X72" i="4"/>
  <c r="X73" i="4"/>
  <c r="X74" i="4"/>
  <c r="X75" i="4"/>
  <c r="X65" i="4"/>
  <c r="X67" i="4"/>
  <c r="X68" i="4"/>
  <c r="X69" i="4"/>
  <c r="X70" i="4"/>
  <c r="X62" i="4"/>
  <c r="X63" i="4"/>
  <c r="X64" i="4"/>
  <c r="X61" i="4"/>
  <c r="X56" i="4"/>
  <c r="X55" i="4"/>
  <c r="X54" i="4"/>
  <c r="X53" i="4"/>
  <c r="X52" i="4"/>
  <c r="U42" i="4"/>
  <c r="U59" i="4" s="1"/>
  <c r="V42" i="4"/>
  <c r="V59" i="4"/>
  <c r="X25" i="4"/>
  <c r="X26" i="4"/>
  <c r="X28" i="4"/>
  <c r="X29" i="4"/>
  <c r="X30" i="4"/>
  <c r="X31" i="4"/>
  <c r="X32" i="4"/>
  <c r="X33" i="4"/>
  <c r="X123" i="4"/>
  <c r="X122" i="4"/>
  <c r="L262" i="4"/>
  <c r="U258" i="4"/>
  <c r="U406" i="4"/>
  <c r="U408" i="4"/>
  <c r="T133" i="4"/>
  <c r="X133" i="4" s="1"/>
  <c r="L164" i="4"/>
  <c r="X101" i="4"/>
  <c r="X99" i="4"/>
  <c r="X100" i="4"/>
  <c r="L387" i="4"/>
  <c r="L358" i="4"/>
  <c r="X132" i="4"/>
  <c r="L132" i="4"/>
  <c r="L39" i="4"/>
  <c r="T42" i="4"/>
  <c r="Y409" i="4"/>
  <c r="Z408" i="4"/>
  <c r="V408" i="4"/>
  <c r="T408" i="4"/>
  <c r="T409" i="4" s="1"/>
  <c r="Z406" i="4"/>
  <c r="V406" i="4"/>
  <c r="V409" i="4" s="1"/>
  <c r="V402" i="4"/>
  <c r="V403" i="4" s="1"/>
  <c r="T406" i="4"/>
  <c r="U402" i="4"/>
  <c r="X401" i="4"/>
  <c r="X400" i="4"/>
  <c r="X399" i="4"/>
  <c r="X398" i="4"/>
  <c r="X397" i="4"/>
  <c r="X396" i="4"/>
  <c r="L396" i="4"/>
  <c r="Z394" i="4"/>
  <c r="L393" i="4"/>
  <c r="Z391" i="4"/>
  <c r="L385" i="4"/>
  <c r="L384" i="4"/>
  <c r="L383" i="4"/>
  <c r="L382" i="4"/>
  <c r="L381" i="4"/>
  <c r="L380" i="4"/>
  <c r="L379" i="4"/>
  <c r="L378" i="4"/>
  <c r="L377" i="4"/>
  <c r="L376" i="4"/>
  <c r="L375" i="4"/>
  <c r="L374" i="4"/>
  <c r="L373" i="4"/>
  <c r="L367" i="4"/>
  <c r="L364" i="4"/>
  <c r="N343" i="4"/>
  <c r="M343" i="4"/>
  <c r="N342" i="4"/>
  <c r="M342" i="4"/>
  <c r="L286" i="4"/>
  <c r="L266" i="4"/>
  <c r="L207" i="4"/>
  <c r="L169" i="4"/>
  <c r="L168" i="4"/>
  <c r="L152" i="4"/>
  <c r="L147" i="4"/>
  <c r="X142" i="4"/>
  <c r="X141" i="4"/>
  <c r="X140" i="4"/>
  <c r="X139" i="4"/>
  <c r="N139" i="4"/>
  <c r="M139" i="4"/>
  <c r="X138" i="4"/>
  <c r="N138" i="4"/>
  <c r="M138" i="4"/>
  <c r="N137" i="4"/>
  <c r="M137" i="4"/>
  <c r="L136" i="4"/>
  <c r="N136" i="4"/>
  <c r="M136" i="4"/>
  <c r="X135" i="4"/>
  <c r="L135" i="4"/>
  <c r="N135" i="4"/>
  <c r="M135" i="4"/>
  <c r="X131" i="4"/>
  <c r="X130" i="4"/>
  <c r="X129" i="4"/>
  <c r="X128" i="4"/>
  <c r="N128" i="4"/>
  <c r="M128" i="4"/>
  <c r="X127" i="4"/>
  <c r="N127" i="4"/>
  <c r="M127" i="4"/>
  <c r="X126" i="4"/>
  <c r="L126" i="4"/>
  <c r="N126" i="4"/>
  <c r="M126" i="4"/>
  <c r="X121" i="4"/>
  <c r="X120" i="4"/>
  <c r="L120" i="4"/>
  <c r="L109" i="4"/>
  <c r="N106" i="4"/>
  <c r="M106" i="4"/>
  <c r="X98" i="4"/>
  <c r="L98" i="4"/>
  <c r="N95" i="4"/>
  <c r="M95" i="4"/>
  <c r="N94" i="4"/>
  <c r="M94" i="4"/>
  <c r="X93" i="4"/>
  <c r="T94" i="4"/>
  <c r="X94" i="4" s="1"/>
  <c r="T95" i="4"/>
  <c r="X95" i="4"/>
  <c r="T96" i="4"/>
  <c r="X96" i="4" s="1"/>
  <c r="T97" i="4"/>
  <c r="X97" i="4"/>
  <c r="L93" i="4"/>
  <c r="N93" i="4"/>
  <c r="M93" i="4"/>
  <c r="L83" i="4"/>
  <c r="L76" i="4"/>
  <c r="N70" i="4"/>
  <c r="M70" i="4"/>
  <c r="N69" i="4"/>
  <c r="M69" i="4"/>
  <c r="N68" i="4"/>
  <c r="M68" i="4"/>
  <c r="N67" i="4"/>
  <c r="M67" i="4"/>
  <c r="N66" i="4"/>
  <c r="M66" i="4"/>
  <c r="N65" i="4"/>
  <c r="M65" i="4"/>
  <c r="N64" i="4"/>
  <c r="M64" i="4"/>
  <c r="N63" i="4"/>
  <c r="M63" i="4"/>
  <c r="N62" i="4"/>
  <c r="M62" i="4"/>
  <c r="N61" i="4"/>
  <c r="M61" i="4"/>
  <c r="N55" i="4"/>
  <c r="M55" i="4"/>
  <c r="N54" i="4"/>
  <c r="M54" i="4"/>
  <c r="N53" i="4"/>
  <c r="M53" i="4"/>
  <c r="N52" i="4"/>
  <c r="M52" i="4"/>
  <c r="L45" i="4"/>
  <c r="N39" i="4"/>
  <c r="M39" i="4"/>
  <c r="N38" i="4"/>
  <c r="M38" i="4"/>
  <c r="L38" i="4"/>
  <c r="L37" i="4"/>
  <c r="N37" i="4"/>
  <c r="M37" i="4"/>
  <c r="N36" i="4"/>
  <c r="M36" i="4"/>
  <c r="L18" i="4"/>
  <c r="N17" i="4"/>
  <c r="M17" i="4"/>
  <c r="L16" i="4"/>
  <c r="N16" i="4"/>
  <c r="M16" i="4"/>
  <c r="N15" i="4"/>
  <c r="M15" i="4"/>
  <c r="L146" i="4"/>
  <c r="L353" i="4"/>
  <c r="L261" i="4"/>
  <c r="L62" i="4"/>
  <c r="L260" i="4"/>
  <c r="L41" i="4"/>
  <c r="L95" i="4"/>
  <c r="L94" i="4"/>
  <c r="L96" i="4"/>
  <c r="L202" i="4"/>
  <c r="L369" i="4"/>
  <c r="Z409" i="4"/>
  <c r="L386" i="4"/>
  <c r="L407" i="4"/>
  <c r="L61" i="4"/>
  <c r="L27" i="4"/>
  <c r="AB258" i="4"/>
  <c r="B121" i="4"/>
  <c r="B122" i="4" s="1"/>
  <c r="B123" i="4" s="1"/>
  <c r="B124" i="4" s="1"/>
  <c r="B127" i="4"/>
  <c r="B128" i="4" s="1"/>
  <c r="B129" i="4" s="1"/>
  <c r="B130" i="4" s="1"/>
  <c r="B131" i="4" s="1"/>
  <c r="B132" i="4" s="1"/>
  <c r="B133" i="4" s="1"/>
  <c r="B135" i="4" s="1"/>
  <c r="B136" i="4" s="1"/>
  <c r="B137" i="4" s="1"/>
  <c r="B138" i="4" s="1"/>
  <c r="B139" i="4" s="1"/>
  <c r="B140" i="4" s="1"/>
  <c r="B141" i="4" s="1"/>
  <c r="B142"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40" i="4" s="1"/>
  <c r="B342" i="4" s="1"/>
  <c r="B343" i="4" s="1"/>
  <c r="B347" i="4" s="1"/>
  <c r="B348" i="4" s="1"/>
  <c r="B349" i="4" s="1"/>
  <c r="B350" i="4" s="1"/>
  <c r="B351" i="4" s="1"/>
  <c r="B353" i="4" s="1"/>
  <c r="B354" i="4" s="1"/>
  <c r="B355" i="4" s="1"/>
  <c r="B356" i="4" s="1"/>
  <c r="B357" i="4" s="1"/>
  <c r="B358" i="4" s="1"/>
  <c r="B359" i="4" s="1"/>
  <c r="B360" i="4" s="1"/>
  <c r="B364" i="4" s="1"/>
  <c r="B365" i="4" s="1"/>
  <c r="B366" i="4" s="1"/>
  <c r="B367" i="4" s="1"/>
  <c r="B369" i="4" s="1"/>
  <c r="B370" i="4" s="1"/>
  <c r="B373" i="4" s="1"/>
  <c r="B374" i="4" s="1"/>
  <c r="B375" i="4" s="1"/>
  <c r="B376" i="4" s="1"/>
  <c r="B377" i="4" s="1"/>
  <c r="B378" i="4" s="1"/>
  <c r="B379" i="4" s="1"/>
  <c r="B380" i="4" s="1"/>
  <c r="B381" i="4" s="1"/>
  <c r="B382" i="4" s="1"/>
  <c r="B383" i="4" s="1"/>
  <c r="B384" i="4" s="1"/>
  <c r="B385" i="4" s="1"/>
  <c r="B386" i="4" s="1"/>
  <c r="B387" i="4" s="1"/>
  <c r="B389" i="4" s="1"/>
  <c r="B390" i="4" s="1"/>
  <c r="B392" i="4" s="1"/>
  <c r="B393" i="4" s="1"/>
  <c r="B396" i="4" s="1"/>
  <c r="B397" i="4" s="1"/>
  <c r="B398" i="4" s="1"/>
  <c r="B399" i="4" s="1"/>
  <c r="B400" i="4" s="1"/>
  <c r="B401" i="4" s="1"/>
  <c r="B405" i="4" s="1"/>
  <c r="B407"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V395" i="4" l="1"/>
  <c r="V362" i="4"/>
  <c r="U409" i="4"/>
  <c r="Q409" i="4"/>
  <c r="T395" i="4"/>
  <c r="V258" i="4"/>
  <c r="Q125" i="4"/>
  <c r="S409" i="4"/>
  <c r="S485" i="4" s="1"/>
  <c r="W345" i="4"/>
  <c r="X484" i="4"/>
  <c r="U144" i="4"/>
  <c r="U485" i="4" s="1"/>
  <c r="AB144" i="4"/>
  <c r="X58" i="4"/>
  <c r="Q42" i="4"/>
  <c r="U345" i="4"/>
  <c r="Q105" i="4"/>
  <c r="T345" i="4"/>
  <c r="R362" i="4"/>
  <c r="Z395" i="4"/>
  <c r="Z345" i="4"/>
  <c r="Q371" i="4"/>
  <c r="T59" i="4"/>
  <c r="Q484" i="4"/>
  <c r="S59" i="4"/>
  <c r="R345" i="4"/>
  <c r="T134" i="4"/>
  <c r="Y372" i="4"/>
  <c r="L392" i="4"/>
  <c r="X92" i="4"/>
  <c r="Q391" i="4"/>
  <c r="S258" i="4"/>
  <c r="W144" i="4"/>
  <c r="Y362" i="4"/>
  <c r="W372" i="4"/>
  <c r="W395" i="4" s="1"/>
  <c r="W485" i="4" s="1"/>
  <c r="AA395" i="4"/>
  <c r="AB372" i="4"/>
  <c r="AB395" i="4" s="1"/>
  <c r="AB362" i="4"/>
  <c r="AA258" i="4"/>
  <c r="AA144" i="4"/>
  <c r="AB59" i="4"/>
  <c r="AA59" i="4"/>
  <c r="L66" i="4"/>
  <c r="Q92" i="4"/>
  <c r="L53" i="4"/>
  <c r="Q58" i="4"/>
  <c r="V485" i="4"/>
  <c r="Q35" i="4"/>
  <c r="X409" i="4"/>
  <c r="R144" i="4"/>
  <c r="R485" i="4" s="1"/>
  <c r="Y395" i="4"/>
  <c r="L389" i="4"/>
  <c r="L36" i="4"/>
  <c r="T105" i="4"/>
  <c r="T144" i="4" s="1"/>
  <c r="T485" i="4" s="1"/>
  <c r="L405" i="4"/>
  <c r="X18" i="4"/>
  <c r="X35" i="4" s="1"/>
  <c r="S9" i="4"/>
  <c r="L244" i="4"/>
  <c r="X402" i="4"/>
  <c r="X403" i="4" s="1"/>
  <c r="X368" i="4"/>
  <c r="X257" i="4"/>
  <c r="X352" i="4"/>
  <c r="X339" i="4"/>
  <c r="X345" i="4" s="1"/>
  <c r="Q368" i="4"/>
  <c r="Q372" i="4" s="1"/>
  <c r="Q395" i="4" s="1"/>
  <c r="X42" i="4"/>
  <c r="X51" i="4"/>
  <c r="X166" i="4"/>
  <c r="Q344" i="4"/>
  <c r="Q134" i="4"/>
  <c r="Q352" i="4"/>
  <c r="X105" i="4"/>
  <c r="L131" i="4"/>
  <c r="X119" i="4"/>
  <c r="X361" i="4"/>
  <c r="X362" i="4" s="1"/>
  <c r="Q402" i="4"/>
  <c r="Q403" i="4" s="1"/>
  <c r="X371" i="4"/>
  <c r="X143" i="4"/>
  <c r="L148" i="4"/>
  <c r="Q166" i="4"/>
  <c r="Q119" i="4"/>
  <c r="L43" i="4"/>
  <c r="Q51" i="4"/>
  <c r="L137" i="4"/>
  <c r="L263" i="4"/>
  <c r="Q339" i="4"/>
  <c r="X125" i="4"/>
  <c r="X134" i="4"/>
  <c r="X388" i="4"/>
  <c r="Q257" i="4"/>
  <c r="Q361" i="4"/>
  <c r="L348" i="4"/>
  <c r="Q144" i="4" l="1"/>
  <c r="AB485" i="4"/>
  <c r="AA485" i="4"/>
  <c r="Q362" i="4"/>
  <c r="X372" i="4"/>
  <c r="X395" i="4" s="1"/>
  <c r="X59" i="4"/>
  <c r="X258" i="4"/>
  <c r="Q258" i="4"/>
  <c r="Q345" i="4"/>
  <c r="X144" i="4"/>
  <c r="Q59" i="4"/>
  <c r="Q485" i="4" l="1"/>
  <c r="X485" i="4"/>
  <c r="F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 Cirlig</author>
    <author>Daniela Ionela Cirlig</author>
  </authors>
  <commentList>
    <comment ref="E137" authorId="0" shapeId="0" xr:uid="{00000000-0006-0000-0100-000001000000}">
      <text>
        <r>
          <rPr>
            <b/>
            <sz val="9"/>
            <color indexed="81"/>
            <rFont val="Tahoma"/>
            <family val="2"/>
          </rPr>
          <t>Daniela Cirlig:</t>
        </r>
        <r>
          <rPr>
            <sz val="9"/>
            <color indexed="81"/>
            <rFont val="Tahoma"/>
            <family val="2"/>
          </rPr>
          <t xml:space="preserve">
ca in SMIS</t>
        </r>
      </text>
    </comment>
    <comment ref="E155" authorId="0" shapeId="0" xr:uid="{00000000-0006-0000-0100-000002000000}">
      <text>
        <r>
          <rPr>
            <b/>
            <sz val="9"/>
            <color indexed="81"/>
            <rFont val="Tahoma"/>
            <family val="2"/>
          </rPr>
          <t>Daniela Cirlig:</t>
        </r>
        <r>
          <rPr>
            <sz val="9"/>
            <color indexed="81"/>
            <rFont val="Tahoma"/>
            <family val="2"/>
          </rPr>
          <t xml:space="preserve">
s-a modificat valoarea CF prin act aditional</t>
        </r>
      </text>
    </comment>
    <comment ref="E186" authorId="0" shapeId="0" xr:uid="{00000000-0006-0000-0100-000003000000}">
      <text>
        <r>
          <rPr>
            <b/>
            <sz val="9"/>
            <color indexed="81"/>
            <rFont val="Tahoma"/>
            <family val="2"/>
          </rPr>
          <t>Daniela Cirlig:</t>
        </r>
        <r>
          <rPr>
            <sz val="9"/>
            <color indexed="81"/>
            <rFont val="Tahoma"/>
            <family val="2"/>
          </rPr>
          <t xml:space="preserve">
s-a modificat valoarea CF prin act aditional</t>
        </r>
      </text>
    </comment>
    <comment ref="E189" authorId="1" shapeId="0" xr:uid="{00000000-0006-0000-0100-000004000000}">
      <text>
        <r>
          <rPr>
            <b/>
            <sz val="9"/>
            <color indexed="81"/>
            <rFont val="Tahoma"/>
            <family val="2"/>
            <charset val="238"/>
          </rPr>
          <t>Daniela Ionela Cirlig:</t>
        </r>
        <r>
          <rPr>
            <sz val="9"/>
            <color indexed="81"/>
            <rFont val="Tahoma"/>
            <family val="2"/>
            <charset val="238"/>
          </rPr>
          <t xml:space="preserve">
curs euro in 16 febr = 4,5226</t>
        </r>
      </text>
    </comment>
    <comment ref="Q202" authorId="0" shapeId="0" xr:uid="{00000000-0006-0000-0100-000005000000}">
      <text>
        <r>
          <rPr>
            <b/>
            <sz val="9"/>
            <color indexed="81"/>
            <rFont val="Tahoma"/>
            <family val="2"/>
          </rPr>
          <t>Daniela Cirlig:</t>
        </r>
        <r>
          <rPr>
            <sz val="9"/>
            <color indexed="81"/>
            <rFont val="Tahoma"/>
            <family val="2"/>
          </rPr>
          <t xml:space="preserve">
a fost inainte 12.900.771.49 
sa modifica si neelig...</t>
        </r>
      </text>
    </comment>
    <comment ref="V202" authorId="0" shapeId="0" xr:uid="{00000000-0006-0000-0100-000006000000}">
      <text>
        <r>
          <rPr>
            <b/>
            <sz val="9"/>
            <color indexed="81"/>
            <rFont val="Tahoma"/>
            <family val="2"/>
          </rPr>
          <t>Daniela Cirlig:</t>
        </r>
        <r>
          <rPr>
            <sz val="9"/>
            <color indexed="81"/>
            <rFont val="Tahoma"/>
            <family val="2"/>
          </rPr>
          <t xml:space="preserve">
de verificat cum este in SMIS</t>
        </r>
      </text>
    </comment>
    <comment ref="E212" authorId="0" shapeId="0" xr:uid="{00000000-0006-0000-0100-000007000000}">
      <text>
        <r>
          <rPr>
            <b/>
            <sz val="9"/>
            <color indexed="81"/>
            <rFont val="Tahoma"/>
            <family val="2"/>
          </rPr>
          <t>Daniela Cirlig:</t>
        </r>
        <r>
          <rPr>
            <sz val="9"/>
            <color indexed="81"/>
            <rFont val="Tahoma"/>
            <family val="2"/>
          </rPr>
          <t xml:space="preserve">
s-a modificat valoarea CF prin act aditional</t>
        </r>
      </text>
    </comment>
    <comment ref="E214" authorId="0" shapeId="0" xr:uid="{00000000-0006-0000-0100-000008000000}">
      <text>
        <r>
          <rPr>
            <b/>
            <sz val="9"/>
            <color indexed="81"/>
            <rFont val="Tahoma"/>
            <family val="2"/>
          </rPr>
          <t>Daniela Cirlig:</t>
        </r>
        <r>
          <rPr>
            <sz val="9"/>
            <color indexed="81"/>
            <rFont val="Tahoma"/>
            <family val="2"/>
          </rPr>
          <t xml:space="preserve">
s-a modificat valoarea CF prin act aditional</t>
        </r>
      </text>
    </comment>
    <comment ref="E231" authorId="0" shapeId="0" xr:uid="{00000000-0006-0000-0100-000009000000}">
      <text>
        <r>
          <rPr>
            <b/>
            <sz val="9"/>
            <color indexed="81"/>
            <rFont val="Tahoma"/>
            <family val="2"/>
          </rPr>
          <t>Daniela Cirlig:</t>
        </r>
        <r>
          <rPr>
            <sz val="9"/>
            <color indexed="81"/>
            <rFont val="Tahoma"/>
            <family val="2"/>
          </rPr>
          <t xml:space="preserve">
s-a modificat valoarea CF prin act aditional</t>
        </r>
      </text>
    </comment>
    <comment ref="E286" authorId="0" shapeId="0" xr:uid="{00000000-0006-0000-0100-00000A000000}">
      <text>
        <r>
          <rPr>
            <b/>
            <sz val="9"/>
            <color indexed="81"/>
            <rFont val="Tahoma"/>
            <family val="2"/>
          </rPr>
          <t>Daniela Cirlig:</t>
        </r>
        <r>
          <rPr>
            <sz val="9"/>
            <color indexed="81"/>
            <rFont val="Tahoma"/>
            <family val="2"/>
          </rPr>
          <t xml:space="preserve">
s-a modificat valoarea CF prin act aditional</t>
        </r>
      </text>
    </comment>
    <comment ref="E295" authorId="0" shapeId="0" xr:uid="{00000000-0006-0000-0100-00000B000000}">
      <text>
        <r>
          <rPr>
            <b/>
            <sz val="9"/>
            <color indexed="81"/>
            <rFont val="Tahoma"/>
            <family val="2"/>
          </rPr>
          <t>Daniela Cirlig:</t>
        </r>
        <r>
          <rPr>
            <sz val="9"/>
            <color indexed="81"/>
            <rFont val="Tahoma"/>
            <family val="2"/>
          </rPr>
          <t xml:space="preserve">
trebuie modificat in SMIS
A FOST MODIF VAL CF prin notificare</t>
        </r>
      </text>
    </comment>
    <comment ref="E377" authorId="0" shapeId="0" xr:uid="{00000000-0006-0000-0100-00000C000000}">
      <text>
        <r>
          <rPr>
            <b/>
            <sz val="9"/>
            <color indexed="81"/>
            <rFont val="Tahoma"/>
            <family val="2"/>
          </rPr>
          <t>Daniela Cirlig:</t>
        </r>
        <r>
          <rPr>
            <sz val="9"/>
            <color indexed="81"/>
            <rFont val="Tahoma"/>
            <family val="2"/>
          </rPr>
          <t xml:space="preserve">
s-a modificat valoarea CF prin act aditional</t>
        </r>
      </text>
    </comment>
  </commentList>
</comments>
</file>

<file path=xl/sharedStrings.xml><?xml version="1.0" encoding="utf-8"?>
<sst xmlns="http://schemas.openxmlformats.org/spreadsheetml/2006/main" count="4803" uniqueCount="2339">
  <si>
    <t>TOTAL</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</si>
  <si>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</si>
  <si>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</si>
  <si>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</si>
  <si>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</si>
  <si>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</si>
  <si>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</si>
  <si>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</si>
  <si>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</si>
  <si>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</si>
  <si>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</si>
  <si>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</si>
  <si>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</si>
  <si>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</si>
  <si>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</si>
  <si>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</si>
  <si>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</si>
  <si>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</si>
  <si>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</si>
  <si>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</si>
  <si>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</si>
  <si>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</si>
  <si>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</si>
  <si>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</si>
  <si>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</si>
  <si>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</si>
  <si>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</si>
  <si>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</si>
  <si>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</si>
  <si>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</si>
  <si>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</si>
  <si>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</si>
  <si>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</si>
  <si>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</si>
  <si>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</si>
  <si>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</si>
  <si>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</si>
  <si>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</si>
  <si>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</si>
  <si>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</si>
  <si>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</si>
  <si>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</si>
  <si>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</si>
  <si>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</si>
  <si>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</si>
  <si>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</si>
  <si>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</si>
  <si>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</si>
  <si>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</si>
  <si>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</si>
  <si>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</si>
  <si>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</si>
  <si>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</si>
  <si>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</si>
  <si>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</si>
  <si>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</si>
  <si>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</si>
  <si>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</si>
  <si>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</si>
  <si>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</si>
  <si>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</si>
  <si>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</si>
  <si>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</si>
  <si>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</si>
  <si>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</si>
  <si>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</si>
  <si>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</si>
  <si>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</si>
  <si>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</si>
  <si>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</si>
  <si>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</si>
  <si>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</si>
  <si>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</si>
  <si>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</si>
  <si>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</si>
  <si>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</si>
  <si>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</si>
  <si>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</si>
  <si>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</si>
  <si>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</si>
  <si>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</si>
  <si>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</si>
  <si>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</si>
  <si>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</si>
  <si>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</si>
  <si>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</si>
  <si>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</si>
  <si>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</si>
  <si>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</si>
  <si>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</si>
  <si>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</si>
  <si>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</si>
  <si>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</si>
  <si>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</si>
  <si>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</si>
  <si>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</si>
  <si>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</si>
  <si>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</si>
  <si>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</si>
  <si>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</si>
  <si>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</si>
  <si>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</si>
  <si>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</si>
  <si>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</si>
  <si>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</si>
  <si>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</si>
  <si>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</si>
  <si>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</si>
  <si>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</si>
  <si>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</si>
  <si>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</si>
  <si>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</si>
  <si>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</si>
  <si>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</si>
  <si>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</si>
  <si>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</si>
  <si>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</si>
  <si>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</si>
  <si>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</si>
  <si>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</si>
  <si>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</si>
  <si>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</si>
  <si>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</si>
  <si>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</si>
  <si>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</si>
  <si>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</si>
  <si>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</si>
  <si>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</si>
  <si>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</si>
  <si>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</si>
  <si>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</si>
  <si>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</si>
  <si>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</si>
  <si>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</si>
  <si>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</si>
  <si>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</si>
  <si>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</si>
  <si>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</si>
  <si>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</si>
  <si>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</si>
  <si>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</si>
  <si>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</si>
  <si>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</si>
  <si>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</si>
  <si>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</si>
  <si>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</si>
  <si>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</si>
  <si>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</si>
  <si>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</si>
  <si>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</si>
  <si>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</si>
  <si>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</si>
  <si>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</si>
  <si>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</si>
  <si>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</si>
  <si>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</si>
  <si>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</si>
  <si>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</si>
  <si>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</si>
  <si>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</si>
  <si>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</si>
  <si>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</si>
  <si>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</si>
  <si>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</si>
  <si>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</si>
  <si>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</si>
  <si>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</si>
  <si>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</si>
  <si>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</si>
  <si>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</si>
  <si>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</si>
  <si>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</si>
  <si>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</si>
  <si>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</si>
  <si>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</si>
  <si>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</si>
  <si>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</si>
  <si>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</si>
  <si>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</si>
  <si>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</si>
  <si>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</si>
  <si>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</si>
  <si>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</si>
  <si>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</si>
  <si>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</si>
  <si>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</si>
  <si>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</si>
  <si>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</si>
  <si>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</si>
  <si>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</si>
  <si>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</si>
  <si>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</si>
  <si>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</si>
  <si>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</si>
  <si>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</si>
  <si>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</si>
  <si>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</si>
  <si>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</si>
  <si>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</si>
  <si>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</si>
  <si>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</si>
  <si>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</si>
  <si>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</si>
  <si>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</si>
  <si>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</si>
  <si>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</si>
  <si>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</si>
  <si>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</si>
  <si>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</si>
  <si>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</si>
  <si>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</si>
  <si>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</si>
  <si>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</si>
  <si>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</si>
  <si>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</si>
  <si>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</si>
  <si>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</si>
  <si>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</si>
  <si>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</si>
  <si>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</si>
  <si>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</si>
  <si>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</si>
  <si>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</si>
  <si>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</si>
  <si>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</si>
  <si>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</si>
  <si>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</si>
  <si>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</si>
  <si>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</si>
  <si>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</si>
  <si>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</si>
  <si>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</si>
  <si>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</si>
  <si>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</si>
  <si>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</si>
  <si>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</si>
  <si>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</si>
  <si>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4/19.10.2016</t>
  </si>
  <si>
    <t>7/05.12.2016</t>
  </si>
  <si>
    <t>8/06.12..2016</t>
  </si>
  <si>
    <t>9/15.12.2016</t>
  </si>
  <si>
    <t>12/21.12.2016</t>
  </si>
  <si>
    <t>13/22.12.2016</t>
  </si>
  <si>
    <t>15/27.12.2016</t>
  </si>
  <si>
    <t>16/30.12.2016</t>
  </si>
  <si>
    <t>17/30.12.2016</t>
  </si>
  <si>
    <t>18/03.01.2017</t>
  </si>
  <si>
    <t>19/06.02.2017</t>
  </si>
  <si>
    <t>20/06.02.2017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</si>
  <si>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</si>
  <si>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</si>
  <si>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</si>
  <si>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</si>
  <si>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</si>
  <si>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</si>
  <si>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</si>
  <si>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</si>
  <si>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</si>
  <si>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</si>
  <si>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</si>
  <si>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</si>
  <si>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</si>
  <si>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</si>
  <si>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</si>
  <si>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</si>
  <si>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</si>
  <si>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</si>
  <si>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</si>
  <si>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</si>
  <si>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</si>
  <si>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</si>
  <si>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</si>
  <si>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</si>
  <si>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</si>
  <si>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</si>
  <si>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</si>
  <si>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</si>
  <si>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</si>
  <si>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</si>
  <si>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</si>
  <si>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</si>
  <si>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</si>
  <si>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</si>
  <si>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</si>
  <si>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</si>
  <si>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</si>
  <si>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</si>
  <si>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</si>
  <si>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</si>
  <si>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</si>
  <si>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</si>
  <si>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</si>
  <si>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</si>
  <si>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</si>
  <si>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</si>
  <si>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</si>
  <si>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</si>
  <si>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</si>
  <si>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</si>
  <si>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</si>
  <si>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</si>
  <si>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</si>
  <si>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</si>
  <si>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</si>
  <si>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</si>
  <si>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</si>
  <si>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</si>
  <si>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</si>
  <si>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</si>
  <si>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</si>
  <si>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</si>
  <si>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</si>
  <si>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</si>
  <si>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</si>
  <si>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</si>
  <si>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</si>
  <si>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</si>
  <si>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</si>
  <si>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</si>
  <si>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</si>
  <si>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</si>
  <si>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</si>
  <si>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</si>
  <si>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</si>
  <si>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</si>
  <si>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</si>
  <si>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</si>
  <si>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</si>
  <si>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</si>
  <si>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</si>
  <si>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</si>
  <si>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</si>
  <si>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</si>
  <si>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</si>
  <si>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</si>
  <si>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</si>
  <si>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</si>
  <si>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</si>
  <si>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</si>
  <si>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</si>
  <si>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</si>
  <si>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</si>
  <si>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</si>
  <si>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</si>
  <si>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</si>
  <si>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</si>
  <si>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</si>
  <si>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</si>
  <si>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</si>
  <si>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</si>
  <si>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</si>
  <si>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</si>
  <si>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</si>
  <si>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</si>
  <si>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</si>
  <si>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</si>
  <si>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</si>
  <si>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</si>
  <si>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</si>
  <si>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</si>
  <si>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</si>
  <si>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</si>
  <si>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</si>
  <si>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</si>
  <si>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</si>
  <si>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</si>
  <si>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Act aditional NR.</t>
  </si>
  <si>
    <t>Contributie privata</t>
  </si>
  <si>
    <t>public</t>
  </si>
  <si>
    <t>ONG</t>
  </si>
  <si>
    <t>privat</t>
  </si>
  <si>
    <t>in implementare</t>
  </si>
  <si>
    <t>NA</t>
  </si>
  <si>
    <t>01.05.2016</t>
  </si>
  <si>
    <t>31.12.2019</t>
  </si>
  <si>
    <t>01.10.2016</t>
  </si>
  <si>
    <t>31.10.2021</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</si>
  <si>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</si>
  <si>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</si>
  <si>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</si>
  <si>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</si>
  <si>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</si>
  <si>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</si>
  <si>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</si>
  <si>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</si>
  <si>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</si>
  <si>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</si>
  <si>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</si>
  <si>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</si>
  <si>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</si>
  <si>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</si>
  <si>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</si>
  <si>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</si>
  <si>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</si>
  <si>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</si>
  <si>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</si>
  <si>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</si>
  <si>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</si>
  <si>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</si>
  <si>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</si>
  <si>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</si>
  <si>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</si>
  <si>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</si>
  <si>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</si>
  <si>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</si>
  <si>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</si>
  <si>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</si>
  <si>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</si>
  <si>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</si>
  <si>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</si>
  <si>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</si>
  <si>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</si>
  <si>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</si>
  <si>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</si>
  <si>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</si>
  <si>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</si>
  <si>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</si>
  <si>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</si>
  <si>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</si>
  <si>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</si>
  <si>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</si>
  <si>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</si>
  <si>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</si>
  <si>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</si>
  <si>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</si>
  <si>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</si>
  <si>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</si>
  <si>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</si>
  <si>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</si>
  <si>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</si>
  <si>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</si>
  <si>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</si>
  <si>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</si>
  <si>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</si>
  <si>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</si>
  <si>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</si>
  <si>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</si>
  <si>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</si>
  <si>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</si>
  <si>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</si>
  <si>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</si>
  <si>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</si>
  <si>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</si>
  <si>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</si>
  <si>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</si>
  <si>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</si>
  <si>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</si>
  <si>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</si>
  <si>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</si>
  <si>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</si>
  <si>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</si>
  <si>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Scopul proiectului este continuarea si finalizarea lucrarilor privind extinderea si reabilitarea infrastructurii de apa si apa uzata in aglomerarile Targoviste, Moreni, Gaesti, Pucioasa, Fieni si Titu, lucrari care au fost incepute in cadrul POS Mediu 2007-2013.</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</si>
  <si>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</si>
  <si>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</si>
  <si>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</si>
  <si>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</si>
  <si>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</si>
  <si>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</si>
  <si>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</si>
  <si>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</si>
  <si>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Obiectiv general:
- Imbunatatirea serviciilor de apa–canalizare din judetul Alba;
- Cresterea accesului populatiei la serviciile de apa si canalizare;
- Indeplinirea standardelor UE privind epurarea corespunzatoare a apelor uzate urbane,</t>
  </si>
  <si>
    <t>31/08/2017</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</si>
  <si>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</si>
  <si>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</si>
  <si>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</si>
  <si>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</si>
  <si>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</si>
  <si>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</si>
  <si>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</si>
  <si>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</si>
  <si>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</si>
  <si>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</si>
  <si>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</si>
  <si>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</si>
  <si>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</si>
  <si>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</si>
  <si>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</si>
  <si>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</si>
  <si>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</si>
  <si>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</si>
  <si>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</si>
  <si>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</si>
  <si>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</si>
  <si>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</si>
  <si>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</si>
  <si>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</si>
  <si>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</si>
  <si>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</si>
  <si>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</si>
  <si>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</si>
  <si>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</si>
  <si>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</si>
  <si>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</si>
  <si>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</si>
  <si>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</si>
  <si>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</si>
  <si>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</si>
  <si>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</si>
  <si>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</si>
  <si>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</si>
  <si>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</si>
  <si>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</si>
  <si>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</si>
  <si>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</si>
  <si>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</si>
  <si>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</si>
  <si>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</si>
  <si>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</si>
  <si>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</si>
  <si>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</si>
  <si>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</si>
  <si>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</si>
  <si>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</si>
  <si>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</si>
  <si>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</si>
  <si>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</si>
  <si>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</si>
  <si>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</si>
  <si>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</si>
  <si>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</si>
  <si>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</si>
  <si>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</si>
  <si>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</si>
  <si>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</si>
  <si>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</si>
  <si>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</si>
  <si>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</si>
  <si>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</si>
  <si>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</si>
  <si>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</si>
  <si>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</si>
  <si>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</si>
  <si>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</si>
  <si>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</si>
  <si>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</si>
  <si>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</si>
  <si>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</si>
  <si>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</si>
  <si>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</si>
  <si>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</si>
  <si>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</si>
  <si>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</si>
  <si>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</si>
  <si>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</si>
  <si>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</si>
  <si>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</si>
  <si>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</si>
  <si>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</si>
  <si>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</si>
  <si>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</si>
  <si>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</si>
  <si>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</si>
  <si>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</si>
  <si>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</si>
  <si>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</si>
  <si>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</si>
  <si>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</si>
  <si>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</si>
  <si>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</si>
  <si>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</si>
  <si>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</si>
  <si>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</si>
  <si>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</si>
  <si>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</si>
  <si>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</si>
  <si>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</si>
  <si>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</si>
  <si>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</si>
  <si>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</si>
  <si>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</si>
  <si>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</si>
  <si>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</si>
  <si>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</si>
  <si>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</si>
  <si>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</si>
  <si>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</si>
  <si>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</si>
  <si>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</si>
  <si>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</si>
  <si>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</si>
  <si>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</si>
  <si>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</si>
  <si>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</si>
  <si>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</si>
  <si>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</si>
  <si>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</si>
  <si>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</si>
  <si>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</si>
  <si>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</si>
  <si>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</si>
  <si>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</si>
  <si>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</si>
  <si>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</si>
  <si>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</si>
  <si>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</si>
  <si>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</si>
  <si>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</si>
  <si>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</si>
  <si>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</si>
  <si>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</si>
  <si>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</si>
  <si>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</si>
  <si>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</si>
  <si>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</si>
  <si>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</si>
  <si>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</si>
  <si>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</si>
  <si>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</si>
  <si>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</si>
  <si>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</si>
  <si>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</si>
  <si>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</si>
  <si>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</si>
  <si>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</si>
  <si>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</si>
  <si>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</si>
  <si>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</si>
  <si>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</si>
  <si>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</si>
  <si>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</si>
  <si>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</si>
  <si>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</si>
  <si>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</si>
  <si>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</si>
  <si>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</si>
  <si>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</si>
  <si>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</si>
  <si>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</si>
  <si>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</si>
  <si>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</si>
  <si>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</si>
  <si>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</si>
  <si>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</si>
  <si>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</si>
  <si>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</si>
  <si>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</si>
  <si>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</si>
  <si>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</si>
  <si>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</si>
  <si>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</si>
  <si>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</si>
  <si>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</si>
  <si>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</si>
  <si>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</si>
  <si>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</si>
  <si>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</si>
  <si>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</si>
  <si>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</si>
  <si>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</si>
  <si>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</si>
  <si>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</si>
  <si>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</si>
  <si>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</si>
  <si>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</si>
  <si>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</si>
  <si>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</si>
  <si>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</si>
  <si>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</si>
  <si>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</si>
  <si>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</si>
  <si>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</si>
  <si>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</si>
  <si>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</si>
  <si>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</si>
  <si>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</si>
  <si>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</si>
  <si>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</si>
  <si>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</si>
  <si>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</si>
  <si>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</si>
  <si>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</si>
  <si>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</si>
  <si>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</si>
  <si>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</si>
  <si>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</si>
  <si>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</si>
  <si>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</si>
  <si>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</si>
  <si>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</si>
  <si>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</si>
  <si>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</si>
  <si>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</si>
  <si>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</si>
  <si>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</si>
  <si>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</si>
  <si>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</si>
  <si>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</si>
  <si>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</si>
  <si>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</si>
  <si>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</si>
  <si>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</si>
  <si>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</si>
  <si>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</si>
  <si>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</si>
  <si>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</si>
  <si>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</si>
  <si>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</si>
  <si>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</si>
  <si>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</si>
  <si>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</si>
  <si>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</si>
  <si>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</si>
  <si>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</si>
  <si>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</si>
  <si>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</si>
  <si>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</si>
  <si>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</si>
  <si>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</si>
  <si>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</si>
  <si>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</si>
  <si>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</si>
  <si>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</si>
  <si>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</si>
  <si>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</si>
  <si>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</si>
  <si>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</si>
  <si>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</si>
  <si>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</si>
  <si>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</si>
  <si>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</si>
  <si>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</si>
  <si>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</si>
  <si>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</si>
  <si>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</si>
  <si>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</si>
  <si>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</si>
  <si>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</si>
  <si>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</si>
  <si>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</si>
  <si>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</si>
  <si>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</si>
  <si>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</si>
  <si>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</si>
  <si>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</si>
  <si>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</si>
  <si>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</si>
  <si>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</si>
  <si>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</si>
  <si>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</si>
  <si>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</si>
  <si>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</si>
  <si>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</si>
  <si>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</si>
  <si>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</si>
  <si>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</si>
  <si>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</si>
  <si>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</si>
  <si>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</si>
  <si>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</si>
  <si>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</si>
  <si>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</si>
  <si>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</si>
  <si>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</si>
  <si>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</si>
  <si>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</si>
  <si>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</si>
  <si>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</si>
  <si>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</si>
  <si>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</si>
  <si>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</si>
  <si>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</si>
  <si>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</si>
  <si>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</si>
  <si>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</si>
  <si>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</si>
  <si>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</si>
  <si>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</si>
  <si>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</si>
  <si>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</si>
  <si>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</si>
  <si>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</si>
  <si>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</si>
  <si>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</si>
  <si>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</si>
  <si>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</si>
  <si>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</si>
  <si>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</si>
  <si>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</si>
  <si>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</si>
  <si>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</si>
  <si>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</si>
  <si>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</si>
  <si>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</si>
  <si>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</si>
  <si>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</si>
  <si>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</si>
  <si>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</si>
  <si>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</si>
  <si>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</si>
  <si>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</si>
  <si>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</si>
  <si>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</si>
  <si>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</si>
  <si>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</si>
  <si>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</si>
  <si>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</si>
  <si>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</si>
  <si>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</si>
  <si>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</si>
  <si>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</si>
  <si>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</si>
  <si>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</si>
  <si>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</si>
  <si>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</si>
  <si>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</si>
  <si>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</si>
  <si>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N/A</t>
  </si>
  <si>
    <t>AA2</t>
  </si>
  <si>
    <t>Implementarea unui sistem de monitorizare a consumului de energie la AZUR S.A.</t>
  </si>
  <si>
    <t>AZUR S.A</t>
  </si>
  <si>
    <t>170/30.03.2018</t>
  </si>
  <si>
    <t>30.08.2016 (CF semnat in 30.03.2018)</t>
  </si>
  <si>
    <t>011,012,015,017</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</si>
  <si>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</si>
  <si>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</si>
  <si>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</si>
  <si>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</si>
  <si>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</si>
  <si>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</si>
  <si>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</si>
  <si>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</si>
  <si>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</si>
  <si>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</si>
  <si>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</si>
  <si>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</si>
  <si>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</si>
  <si>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</si>
  <si>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</si>
  <si>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</si>
  <si>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</si>
  <si>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</si>
  <si>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</si>
  <si>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</si>
  <si>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</si>
  <si>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</si>
  <si>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</si>
  <si>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</si>
  <si>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</si>
  <si>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</si>
  <si>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</si>
  <si>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</si>
  <si>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</si>
  <si>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</si>
  <si>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</si>
  <si>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</si>
  <si>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</si>
  <si>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</si>
  <si>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</si>
  <si>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</si>
  <si>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</si>
  <si>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</si>
  <si>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</si>
  <si>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</si>
  <si>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</si>
  <si>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</si>
  <si>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</si>
  <si>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</si>
  <si>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</si>
  <si>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</si>
  <si>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</si>
  <si>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</si>
  <si>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</si>
  <si>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</si>
  <si>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</si>
  <si>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</si>
  <si>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</si>
  <si>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</si>
  <si>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</si>
  <si>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</si>
  <si>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</si>
  <si>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</si>
  <si>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</si>
  <si>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</si>
  <si>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</si>
  <si>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</si>
  <si>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</si>
  <si>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</si>
  <si>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</si>
  <si>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</si>
  <si>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</si>
  <si>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</si>
  <si>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</si>
  <si>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</si>
  <si>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</si>
  <si>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</si>
  <si>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</si>
  <si>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</si>
  <si>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</si>
  <si>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</si>
  <si>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</si>
  <si>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</si>
  <si>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</si>
  <si>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</si>
  <si>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</si>
  <si>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</si>
  <si>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</si>
  <si>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</si>
  <si>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</si>
  <si>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</si>
  <si>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</si>
  <si>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</si>
  <si>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</si>
  <si>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</si>
  <si>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</si>
  <si>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</si>
  <si>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</si>
  <si>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</si>
  <si>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</si>
  <si>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</si>
  <si>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</si>
  <si>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</si>
  <si>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</si>
  <si>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</si>
  <si>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</si>
  <si>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</si>
  <si>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</si>
  <si>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</si>
  <si>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</si>
  <si>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</si>
  <si>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</si>
  <si>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</si>
  <si>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</si>
  <si>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</si>
  <si>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</si>
  <si>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</si>
  <si>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</si>
  <si>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</si>
  <si>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</si>
  <si>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</si>
  <si>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</si>
  <si>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</si>
  <si>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</si>
  <si>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</si>
  <si>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</si>
  <si>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</si>
  <si>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</si>
  <si>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</si>
  <si>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</si>
  <si>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</si>
  <si>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</si>
  <si>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</si>
  <si>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</si>
  <si>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</si>
  <si>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</si>
  <si>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</si>
  <si>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</si>
  <si>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</si>
  <si>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</si>
  <si>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</si>
  <si>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</si>
  <si>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</si>
  <si>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</si>
  <si>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</si>
  <si>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</si>
  <si>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</si>
  <si>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</si>
  <si>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</si>
  <si>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</si>
  <si>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</si>
  <si>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</si>
  <si>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</si>
  <si>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</si>
  <si>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</si>
  <si>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</si>
  <si>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</si>
  <si>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</si>
  <si>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</si>
  <si>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</si>
  <si>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</si>
  <si>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</si>
  <si>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</si>
  <si>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</si>
  <si>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</si>
  <si>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</si>
  <si>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</si>
  <si>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</si>
  <si>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</si>
  <si>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</si>
  <si>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</si>
  <si>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</si>
  <si>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</si>
  <si>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</si>
  <si>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</si>
  <si>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</si>
  <si>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</si>
  <si>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</si>
  <si>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</si>
  <si>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</si>
  <si>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</si>
  <si>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</si>
  <si>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</si>
  <si>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</si>
  <si>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</si>
  <si>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</si>
  <si>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</si>
  <si>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</si>
  <si>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</si>
  <si>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</si>
  <si>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</si>
  <si>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</si>
  <si>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</si>
  <si>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</si>
  <si>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</si>
  <si>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</si>
  <si>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</si>
  <si>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</si>
  <si>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</si>
  <si>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</si>
  <si>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</si>
  <si>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</si>
  <si>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</si>
  <si>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</si>
  <si>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</si>
  <si>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</si>
  <si>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</si>
  <si>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</si>
  <si>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</si>
  <si>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</si>
  <si>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</si>
  <si>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</si>
  <si>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</si>
  <si>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</si>
  <si>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</si>
  <si>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</si>
  <si>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</si>
  <si>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</si>
  <si>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</si>
  <si>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</si>
  <si>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</si>
  <si>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</si>
  <si>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</si>
  <si>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</si>
  <si>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</si>
  <si>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</si>
  <si>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</si>
  <si>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</si>
  <si>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</si>
  <si>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</si>
  <si>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</si>
  <si>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</si>
  <si>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</si>
  <si>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</si>
  <si>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</si>
  <si>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</si>
  <si>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</si>
  <si>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</si>
  <si>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</si>
  <si>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</si>
  <si>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</si>
  <si>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</si>
  <si>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</si>
  <si>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</si>
  <si>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</si>
  <si>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</si>
  <si>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</si>
  <si>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</si>
  <si>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Total OS 6.4</t>
  </si>
  <si>
    <t>Creșterea eficienței energetice operaționale la SC AMBRO SA Suceava prin implementarea unei instalații de cogenerare de înaltă eficiență</t>
  </si>
  <si>
    <t>194/31.07.2018</t>
  </si>
  <si>
    <t>SC AMBRO S.A.</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</si>
  <si>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</si>
  <si>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</si>
  <si>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</si>
  <si>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</si>
  <si>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</si>
  <si>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</si>
  <si>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</si>
  <si>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</si>
  <si>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</si>
  <si>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</si>
  <si>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</si>
  <si>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</si>
  <si>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</si>
  <si>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</si>
  <si>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</si>
  <si>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</si>
  <si>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</si>
  <si>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</si>
  <si>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</si>
  <si>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</si>
  <si>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</si>
  <si>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</si>
  <si>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</si>
  <si>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</si>
  <si>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</si>
  <si>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</si>
  <si>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</si>
  <si>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</si>
  <si>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</si>
  <si>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</si>
  <si>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</si>
  <si>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</si>
  <si>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</si>
  <si>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</si>
  <si>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</si>
  <si>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</si>
  <si>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</si>
  <si>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</si>
  <si>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</si>
  <si>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</si>
  <si>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</si>
  <si>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</si>
  <si>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</si>
  <si>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Autostrada București-Brașov, secțiunea București-Plkoiești, sector 1, km 0+000 - km 3 +325; Nod Centura București km 6+500 și Nod Moara Vlasiei km 19+500</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</si>
  <si>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</si>
  <si>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</si>
  <si>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</si>
  <si>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</si>
  <si>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</si>
  <si>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</si>
  <si>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</si>
  <si>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</si>
  <si>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</si>
  <si>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</si>
  <si>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</si>
  <si>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</si>
  <si>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</si>
  <si>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</si>
  <si>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</si>
  <si>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</si>
  <si>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</si>
  <si>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</si>
  <si>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</si>
  <si>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</si>
  <si>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</si>
  <si>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</si>
  <si>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</si>
  <si>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</si>
  <si>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</si>
  <si>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</si>
  <si>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</si>
  <si>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</si>
  <si>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</si>
  <si>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</si>
  <si>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</si>
  <si>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</si>
  <si>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</si>
  <si>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</si>
  <si>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</si>
  <si>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</si>
  <si>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</si>
  <si>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</si>
  <si>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</si>
  <si>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</si>
  <si>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</si>
  <si>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</si>
  <si>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</si>
  <si>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</si>
  <si>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</si>
  <si>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</si>
  <si>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</si>
  <si>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</si>
  <si>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</si>
  <si>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</si>
  <si>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</si>
  <si>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</si>
  <si>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</si>
  <si>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</si>
  <si>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</si>
  <si>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</si>
  <si>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</si>
  <si>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</si>
  <si>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</si>
  <si>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</si>
  <si>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</si>
  <si>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</si>
  <si>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</si>
  <si>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</si>
  <si>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</si>
  <si>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</si>
  <si>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</si>
  <si>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</si>
  <si>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</si>
  <si>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</si>
  <si>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</si>
  <si>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</si>
  <si>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</si>
  <si>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</si>
  <si>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</si>
  <si>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</si>
  <si>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</si>
  <si>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</si>
  <si>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</si>
  <si>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</si>
  <si>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</si>
  <si>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</si>
  <si>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</si>
  <si>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</si>
  <si>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</si>
  <si>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</si>
  <si>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</si>
  <si>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</si>
  <si>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</si>
  <si>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</si>
  <si>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</si>
  <si>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</si>
  <si>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</si>
  <si>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</si>
  <si>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Regiune Centru</t>
  </si>
  <si>
    <t>20/05.10.2018</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</si>
  <si>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</si>
  <si>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</si>
  <si>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</si>
  <si>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</si>
  <si>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</si>
  <si>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</si>
  <si>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</si>
  <si>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</si>
  <si>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</si>
  <si>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</si>
  <si>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</si>
  <si>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</si>
  <si>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</si>
  <si>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</si>
  <si>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</si>
  <si>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</si>
  <si>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</si>
  <si>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</si>
  <si>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</si>
  <si>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</si>
  <si>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</si>
  <si>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</si>
  <si>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</si>
  <si>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</si>
  <si>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</si>
  <si>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</si>
  <si>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</si>
  <si>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</si>
  <si>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CLUJ</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</si>
  <si>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</si>
  <si>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</si>
  <si>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</si>
  <si>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</si>
  <si>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</si>
  <si>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</si>
  <si>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</si>
  <si>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</si>
  <si>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</si>
  <si>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</si>
  <si>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</si>
  <si>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</si>
  <si>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</si>
  <si>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</si>
  <si>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</si>
  <si>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</si>
  <si>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</si>
  <si>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</si>
  <si>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</si>
  <si>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</si>
  <si>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</si>
  <si>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</si>
  <si>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</si>
  <si>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</si>
  <si>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</si>
  <si>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</si>
  <si>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</si>
  <si>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</si>
  <si>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</si>
  <si>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</si>
  <si>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</si>
  <si>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</si>
  <si>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</si>
  <si>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</si>
  <si>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</si>
  <si>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</si>
  <si>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</si>
  <si>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</si>
  <si>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</si>
  <si>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</si>
  <si>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</si>
  <si>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</si>
  <si>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Concept modern integrat pentru managementul situațiilor de urgență - VIZIUNE 2020 - I</t>
  </si>
  <si>
    <t>Necompetitiv (cu depunere continuă, pe bază de liste de proiecte preidentificate)/19.04.2016/01.02.2018</t>
  </si>
  <si>
    <t>085, 089</t>
  </si>
  <si>
    <t>233/14.12.2018</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</si>
  <si>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</si>
  <si>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</si>
  <si>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</si>
  <si>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</si>
  <si>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</si>
  <si>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Studiu de sustenabilitate si eficientizare a retelei feroviare din Romania</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</si>
  <si>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</si>
  <si>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</si>
  <si>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</si>
  <si>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</si>
  <si>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 xml:space="preserve">18.05.2014 </t>
  </si>
  <si>
    <t>31.12.2018-  - contract finalizat</t>
  </si>
  <si>
    <t>09.12.2017 -contract finalizat</t>
  </si>
  <si>
    <t>31.12.2018  -contract finalizat</t>
  </si>
  <si>
    <t>20/12/2018 contract finalizat</t>
  </si>
  <si>
    <t>12/31/2017 - contract finalizat</t>
  </si>
  <si>
    <t>31.08.2021</t>
  </si>
  <si>
    <t>31.03.2021</t>
  </si>
  <si>
    <t>30.11.2020</t>
  </si>
  <si>
    <t>01.03.2023</t>
  </si>
  <si>
    <t>31.01.2021</t>
  </si>
  <si>
    <t>01.09.2020</t>
  </si>
  <si>
    <t>15.01.2022</t>
  </si>
  <si>
    <t>07.03.2023</t>
  </si>
  <si>
    <t>01.03.2021</t>
  </si>
  <si>
    <t>31.12.2021</t>
  </si>
  <si>
    <t>31.05.2017 -contract finalizat</t>
  </si>
  <si>
    <t>„Elaborare Studiu de Fezabilitate și Proiect Tehnic pentru „Drum de mare viteză Bacău-Pașcani””</t>
  </si>
  <si>
    <t>27/14.02.2019</t>
  </si>
  <si>
    <t>Obiectivul general al proiectului, ca parte din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Bacau - Pascani contribuie la indicatorul de rezultat 2S81 – Cerere de finanțare transmisă, spre analiză și aprobare la Organismul Independent pentru Evaluare.</t>
  </si>
  <si>
    <t>Nord-Est</t>
  </si>
  <si>
    <t>Bacău, Iaşi, Neamţ</t>
  </si>
  <si>
    <t>Varianta de ocolire Ștei”</t>
  </si>
  <si>
    <t>28/14.02.2019</t>
  </si>
  <si>
    <t>Obiectivul general al acestui proiect îl reprezintă extinderea infrastructurii de transport rutier de interes național în vederea asigurării conexiunii la rețeaua TEN-T a zonelor deficitare din punct de vedere a oportunităților de transport în vederea asigurării accesibilității la oportunități de muncă prin construirea variantei de ocolire  Ștei.
Obiectivul principal al proiectului este de a crea un traseu modern de comunicare, cu implicații în dezvoltarea regională a zonei Stei - Beius, respectiv construirea unei variante de  ocolire cu o lungime de 27,23 km, cu 13 poduri, 5 pasaje, 2 viaducte, 2 parcari si 37 podete (24 de podețe aflate pe varianta de ocolire si 13 podete aflate pe bretelele nodurilor de pe varianta de ocolire).
Obiectivele specifice ale proiectului sunt:
• Creșterea accesibilității relative cu 7%, în primul an de operare (2021);
• construirea a 27,23 km de drum nou.
Principalele obiective socio-economice ale proiectelor sunt:
- îmbunătățirea eficienței traficului prin reducerea timpului de călătorie;
- îmbunătățirea eficienței transportului prin reducerea costurilor de operare și de întreținere (atât pentru utilizatori, cât și pentru operatorii de infrastructură);
- îmbunătățirea siguranței traficului;
- reducerea impactului asupra mediului;
- accesibilitate îmbunătățita</t>
  </si>
  <si>
    <t>Completarea nivelului de cunoaștere a biodiversității prin implementarea sistemului de monitorizare a stării de conservare a speciilor și habitatelor de interes comunitar din România și raportarea în baza articolului 17 al Directivei Habitate 92/43/CEE</t>
  </si>
  <si>
    <t>238/11.03.2019</t>
  </si>
  <si>
    <t>017, 018, 021, 041</t>
  </si>
  <si>
    <t>Sprijin pentru pregătirea aplicației de finanțare și a documentațiilor de atribuire pentru proiectul regional de dezvoltare a infrastructurii de apă și apă uzată în județul Mehedinți în perioada 2014-2020</t>
  </si>
  <si>
    <t>SECOM S.A.</t>
  </si>
  <si>
    <t>239/11.03.2019</t>
  </si>
  <si>
    <t>01.01.2016 (CF a fost semnat in 11.03.2019)</t>
  </si>
  <si>
    <t>Proiectul regional de dezvoltare a infrastructurii de apă și apă uzată din județul Timiș, în perioada 2014-2020</t>
  </si>
  <si>
    <t>243/18.03.2019</t>
  </si>
  <si>
    <t>Remorcher multifuncțional cu clasă de gheață, având zona de navigație 3 - căi navigabile interioare (2 buc.) și Remorcher multifuncțional cu clasă de gheață, având zona de navigație maritim costieră (2 buc.)</t>
  </si>
  <si>
    <t>29/22.03.2019</t>
  </si>
  <si>
    <t>REGIA AUTONOMA ADMINISTRATIA FLUVIALA A DUNARII DE JOS GALATI RA/SERVICIUL IPFE</t>
  </si>
  <si>
    <t>Obiectiv General: Creşterea gradului de siguranta si securitate a navigatiei pe întreg sectorul românesc al Dunării și reducerea impactului acesteia asupra mediului. Obiective Specifice:  
Achizitionarea a două remorchere remorchere maritime multifuncționale și două remorchere fluviale multifuncționale cu clasă de gheață, moderne, vor da posibilitatea Adminstrației de a interveni cu promptitudine în punctele critice, în cazul producerii fenomenului de gheață, pentru asigurarea fluenței navigației pe sectorul românesc al Dunării. De asemenea cu aceste nave se va putea interveni pentru dezeşuarea navelor maritime şi a convoaielor fluviale, se va putea participa la acţiuni de stins incendiul la bordul navelor și la instalațiile de cheu. Remorcherele cu clasă de gheață, deținute în prezent de AFDJ-RA Galați, au o vechime cuprinsă între 26 și 37 de ani, motiv pentru care sunt uzate atât din punct de vedere fizic cât și moral, Ca urmare a vechimii lor și a depășirii duratei normale de funcționare, remorcherele sunt menținute la standarde de funcționare prin reparații periodice costisitoare, atât din punct de vedere al timpului efectuării lor, cât și financiar, una din principalele probleme fiind dispariția pieselor de schimb, aspect ce duce la dificultăți mari în exploatare. Acestea au un randament diminuat, consumuri de combustibil foarte ridicate și emisii de noxe ce depășesc limitele admise. 
Crearea de 48 noi locuri de muncă în vederea operării celor patru remorchere, la finalul implementării proiectului.</t>
  </si>
  <si>
    <t>Sud-Est</t>
  </si>
  <si>
    <t>Obiectivul proiectului este corelat cu O.S. 8.2 şi este reprezentat de creşterea gradului de interconectare a SNT cu alte state vecine, respectiv cu R. Moldova şi îmbunătăţirea aprovizionării cu gaze naturale a regiunii de Nord-Est a României. Prin construirea conductelor şi a staţiilor de comprimare la standarde ridicate de calitate se asigură: • capacităţi crescute de schimb transfrontalier prin asigurarea fluxului de gaze la debite şi presiuni optime în regim bidirectional • creşterea calităţii serviciilor furnizate • eficienţă energetică sporită a SNT • cresterea flexibilitatii echilibrarii SNT in zona de Nord-Est a Romaniei • creşterea securităţii în transportul gazelor naturale • protecţia mediului şi a populaţiei Proiectul crează premizele apariţiei unei noi pieţe de desfacere pentru resursele de gaze naturale actuale şi viitoare din exploatările conventionale din România şi pentru rezervele off-shore din Marea Neagra şi contribuie prin adaptarea cerinţelor de debit pentru asigurarea fluxului de gaze în ambele sensuri cu R. Moldova la rezultatul final al O.S. 8.2: dezvoltarea unei pieţe comune a energiei în Europa</t>
  </si>
  <si>
    <t>Elaborare Studiu de Fezabilitate si Proiect Tehnic pentru “Drum de mare viteza Focsani - Bacau”</t>
  </si>
  <si>
    <t>30/26.03.2019</t>
  </si>
  <si>
    <t>APARARI DE MALURI PE CANALUL SULINA-ETAPA FINALA</t>
  </si>
  <si>
    <t>Necompetitv cu depunerea continua 11.01.2018-31.12.2022</t>
  </si>
  <si>
    <t>024, 027, 028, 039, 041, 043, 087</t>
  </si>
  <si>
    <t>REGIUNEA Nord-Vest</t>
  </si>
  <si>
    <t>31/12.04.2019</t>
  </si>
  <si>
    <t>27.07.2017</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</si>
  <si>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</si>
  <si>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</si>
  <si>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</si>
  <si>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</si>
  <si>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Proiectul regional de dezvoltare a infrastructurii de apă și apă uzată în județul Dolj, în perioada 2014-2020</t>
  </si>
  <si>
    <t>COMPANIA DE APA OLTENIA S.A.</t>
  </si>
  <si>
    <t>dolj</t>
  </si>
  <si>
    <t>248/14.05.2019</t>
  </si>
  <si>
    <t>Măsuri active de protecţie şi conservare a biodiversităţii şi peisajului din arealul Parcului Natural Porţile de Fier</t>
  </si>
  <si>
    <t>R.N.P. ROMSILVA - ADMINISTRAŢIA PARCULUI NATURAL PORŢILE DE FIER R.A.</t>
  </si>
  <si>
    <t>Regiunea 4 Sud-Vest; Regiunea 5 Vest</t>
  </si>
  <si>
    <t>Caras Severin; Mehedinti</t>
  </si>
  <si>
    <t>017, 018, 021, 042</t>
  </si>
  <si>
    <t>Retehnologizarea sistemului centralizat de termoficare din Municipiul Timișoara în vederea conformării la normele de protecția mediului privind emisiile poluante în aer și pentru creșterea eficienței în alimentarea cu căldură urban Etapa II</t>
  </si>
  <si>
    <t>Municipiul Timișoara</t>
  </si>
  <si>
    <t>timis</t>
  </si>
  <si>
    <t>014</t>
  </si>
  <si>
    <t>247/09.05.2019</t>
  </si>
  <si>
    <t>01.01.2017(CF semnat 09.05.2019)</t>
  </si>
  <si>
    <t>249/14.05.2019</t>
  </si>
  <si>
    <t>01.06.2016 (CF semnat in 14.05.2019)</t>
  </si>
  <si>
    <t>Total OS 2.4</t>
  </si>
  <si>
    <t>Axa Prioritară 2. Dezvoltarea unui sistem de transport multimodal, de calitate, durabil şi eficient, Obiectivul Specific 2.4 (OS)Creșterea volumului de mărfuri tranzitate prin terminale intermodale și porturi/4/Creșterea volumului de mărfuri tranzitate prin terminale intermodale și porturi</t>
  </si>
  <si>
    <t>Modernizarea Portului Tulcea - de la Mm 38+1530 - la Mm 38+800</t>
  </si>
  <si>
    <t>32/14.05.2019</t>
  </si>
  <si>
    <t>UAT JUDEŢUL TULCEA</t>
  </si>
  <si>
    <t>Obiectivul general al proiectului/Scopul proiectului In conformitate cu: 􀀀 obiectivele strategice la nivel european si national in ceea ce priveste dezvoltarea sustenabila a transporturilor,􀀀 tendintele inregistrate in evolutia cererii de transport naval de marfuri si pasageri la nivelul Portului Tulcea (luand in considerare si potentialul local), 􀀀 obligatiile ce revin UAT Judetul Tulcea, in calitate de proprietar al infrastructurii portuare, obiectivul proiectului consta in modernizarea si dezvoltarea infrastructurii portuare care deserveste traficul cu nave de marfuri si traficul cu nave de pasageri, conform volumului actual si previzionat al cererii, in scopul cresterii eficientei si sigurantei operatiunilor portuare. Indirect, modernizarea infrastructurii portuare creeaza premisele pentru dezvoltarea serviciilor de transport naval de pasageri, prin cresterea numarului de curse zilnice si, dupa caz, a capacitatii navelor. Conform POIM, proiectul este relevant intrucat contributie la cresterea utilizarii infrastructurii portuare de catre pasageri, in contextul in care, in aria de implementare a proiectului, transportul naval este singurul mod de dplasare.</t>
  </si>
  <si>
    <t>12/31/2022</t>
  </si>
  <si>
    <t>Conservarea pădurii CARAORMAN</t>
  </si>
  <si>
    <t>Administrația Rezervației Biosferei Delta Dunării Tulcea</t>
  </si>
  <si>
    <t>017, 018, 021, 043</t>
  </si>
  <si>
    <t>Varianta de ocolire Barlad</t>
  </si>
  <si>
    <t>Autostrada Bucuresti - Brasov, tronson Comarnic - Brasov, Lot 2: sector Predeal - Cristian, km 162+300 - km 168+600 si drum de legatura</t>
  </si>
  <si>
    <t>Pod suspendat peste Dunare in zona Braila</t>
  </si>
  <si>
    <t>Actualizarea documentației tehnico - economice pentru proiectul de Electrificare a liniei de cale ferată Cluj-Napoca - Episcopia Bihor (TENT Comprehensive)</t>
  </si>
  <si>
    <t>Obiectivul general al proiectului este orientat pe implementarea pachetului integrat de reformă a sectorului de transport feroviar identificat în cadrul MPGT, în deplină corelare cu obiectivele europene de promovare durabilă a modurilor prietenoase de transport, cuprinzând o serie de măsuri de reformă și investiţii orientate spre eficientizarea, comercializarea și competitivizarea transportului feroviar. Prezentul proiect este selectat a fi finantat in cadrul POIM, Axa Prioritară 2 - Dezvoltarea unui sistem de transport multimodal, de calitate, durabil şi eficient Obiectivul Specific 2.7 - Creşterea sustenabilităţii şi calităţii transportului feroviar. Pricipalul obiectiv in concordanta cu programul operational este indeplinirea cerintelor tehnice pentru infrastructura feroviara stabilita in Regulamentul nr. 1315/2013 al Parlamentului European si al Comisiei CAPITOLUL III Articolul 39. Cerințe de infrastructură: 1. electrificarea completă a firelor de cale ferată și, în măsura în care acest lucru este necesar pentru operațiunile trenurilor electrice, a liniilor secundare; Urmare a implementarii acestui proiect, va rezulta un studiu actualizat de fezabilitate care va duce la lucrări de electrificare şi modernizare a liniilor cale ferată existente, pentru a permite viteze maxime 80 km/h (pentru trenurile de marfă) şi 120 km/h (pentru trenurile de călători), în conformitate cu previziunile cererii de trafic de călători şi de marfă naţional şi internaţional. De asemenea, implementarea ulterioara a lucrarilor va permite un grad ridicat de utilizare a retelei feroviare precum si o sustenabilitate crescuta a acesteia.</t>
  </si>
  <si>
    <t>Nord - Vest</t>
  </si>
  <si>
    <t>Salaj, 
Cluj
Bihor</t>
  </si>
  <si>
    <t>Modernizarea şi dezvoltarea infrastructurii de transport aerian la Aeroportul Internaţional “George Enescu” Bacău</t>
  </si>
  <si>
    <t>34/20.05.2019</t>
  </si>
  <si>
    <t>Proiectul propus pentru modernizarea si dezvoltarea infrastructurii de la Aeroportul International "George Enescu" Bacau are ca obiectiv asigurarea conditiilor de siguranta, securitate si un nivel de confort adecvat pentru traficul actual de pasageri. Obiectivul strategic al proiectului este cresterea conectivitatii si mobilitatii zonei printr-un volum crescut al pasagerilor care vor tranzita aeroportul. Trecerea certificatului de exploatare a aeroportului pe legislatia europeana, a obligat aeroportul se rezolve o serie de neconformitati. Mentinerea acestor neconformitati ar fi putut scadea categoria de referinta a Aeroportului, prin limitatea numarului de pasageri, astfel incat traficul acestuia nesustinand nici macar cheltuielile curente, determinand inchiderea acestuia.</t>
  </si>
  <si>
    <t>Nord - Est</t>
  </si>
  <si>
    <t>contract finalizat</t>
  </si>
  <si>
    <t>Sistem de contorizare avansată pentru reducerea consumurilor energetice la CELCO SA – Fabrica de var</t>
  </si>
  <si>
    <t>CELCO SA</t>
  </si>
  <si>
    <t>251/07.06.2019</t>
  </si>
  <si>
    <t>Optimizarea consumurilor de energie primară în cadrul CEMACON SA prin instalarea unei centrale de cogenerare de înaltă eficiență</t>
  </si>
  <si>
    <t>CEMACON - S.A.</t>
  </si>
  <si>
    <t>252/07.06.2019</t>
  </si>
  <si>
    <t>02.08.2017-30.06.2021 (CF semnat in 07 iunie 2019)</t>
  </si>
  <si>
    <t>01.08.2018(CF semnat in 07.06.2019)</t>
  </si>
  <si>
    <t>Revizuirea planului de management și a regulamentului RBDD</t>
  </si>
  <si>
    <t>253/18.06.2019</t>
  </si>
  <si>
    <t>30.06.2022</t>
  </si>
  <si>
    <t>01.07.2016 ( CF semnta in 18.06.2019)</t>
  </si>
  <si>
    <t>33/20.05.2019</t>
  </si>
  <si>
    <t>37/29.05.2019</t>
  </si>
  <si>
    <t>Sud-Est
Nord-Est</t>
  </si>
  <si>
    <t>Vrancea
Bacau</t>
  </si>
  <si>
    <t>Sud -Est</t>
  </si>
  <si>
    <t>Tulcea
Braila</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</si>
  <si>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Focsani - Bacau contribuie la indicatorul de rezultat 2S81 – Cerere de finanțare transmisă, spre analiză și aprobare la Organismul Independent pentru Evaluare.</t>
  </si>
  <si>
    <t xml:space="preserve">Obiectivul general al proiectului de constructie a variantei de ocolire Barlad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Barlad contribuie la atingerea indicatorului de rezultat 2S11 – Timpul mediu de călătorie pe rețeaua rutieră TEN-T.
1	Constructia variantei ocolitoare a municipiului Barlad cu o lungime de 11,281 km (Varianta de Est)
2	4 poduri
3	3 pasaje
4	2 intersectii
5	2 parcari 
</t>
  </si>
  <si>
    <t>Principalul obiectiv al proiectului „Autostrada Bucuresti - Brasov, tronson Comarnic - Brasov, Lot 2: sector Predeal - Cristian, km 162+300 - km 168+600 si drum de legatura” îl reprezintă realizarea unei legături rapide și în siguranță între DN73 (Rasnov) si DN73 (Brasov) ocolind astfel Orasul Rasnov si Comuna Cristian, prin transonul de Autostrada Rasnov - Cristian, parte a sectuini Predeal - Cristian.
1	construirea a 6,3 km de autostrada ;
2	3,56 km drum de legatura;
3	2 Pasaje peste autostrada, 1 Pod pe drum de legatura; 3 Pasaje peste autostrada.
4	reducerea timpului de călătorie între Râșnov și Cristian de la 11 minute la 4 minute;
5	reducerea costurilor de operare a vehiculelor cu aproximativ 15%;
6	reducerea numărului de accidente, urmare a evitării traversării zonelor urbane;
7	îmbunătățirea condițiilor de mediu, urmare a reducerii cantitățiilor de emisii poluante, zgomot și a poluări locale a aerului.</t>
  </si>
  <si>
    <t>The general objective of the project, part of the Moldova-Dobrogea inter-corridor, as defined in the GTMP, is to contribute to the regional development of Dobrogea by providing a modern link to the national connectivity corridor 3 (Bucharest-Moldova) as well as improved transit conditions for international traffic towards Bulgaria and Turkey. The new link will reduce travel times, vehicle operating costs, and exposure of inhabitants to air and noise pollutants and improve the quality of life for local residents along the access routes to Danube crossing points in Braila and Galati. The project is part of the Sustainable Development Strategy for Braila ( 2008 -2013). Total length of new build road = 23,461 km The specific objectives of the project are: - The building of a bridge over the Danube in the Braila area with a length of 1,974.30 m - 2 access viaducts of 90m = 180m - 16,940 km of new road between Braila and Jijila (5,746 km - 2x2 lanes; 11,155 km - 2x1 lane) - 4,366 km of 2x1 lanes link road to Macin - Construction of 1 overpass, 12 bridges, 1 interchange, 7 intersections (5 roundabouts and 2 T intersections),1 maintenance and coordination centre, and 1 tolling station. The project contributes to the achievement of the Specific Objective2.1 by reducing the travel time with 81.99 minutes. The completion of the project will achieve the following general objectives, which are typical for projects of this kind and are consistent with EU, national, regional and local objectives: • Improvement of infrastructure, which is an essential condition for improving quality of life, physical and living environment; • Contribution to establishment of appropriate conditions for sustainable economic growth in the region; • Support for regional and social development and cohesion; • Integration of the national transport system into the transport network of the EU by providing access to key TEN-T core network; • Improvement of performance of the national and TEN-T road network by increasing travel speeds and reducing travel time and operating costs; • Provision of sufficient capacity to cater for the predicted increase in transport of passengers and goods, international and local; • Ensuring safe and comfortable travel as a result of improved infrastructure and removing transit traffic from the urban areas.</t>
  </si>
  <si>
    <t>Obiectivul general al proiectului vizează cresterea atractivitatii transportului naval pe reteaua TEN-T prin imbunatatirea conditiilor de navigatie pe Canalul Sulina şi prevenirea riscurilor, în vederea creşterea calităţii serviciilor oferite operatorilor de transport naval si manipularii unui volum crescut de marfa in acord cu potentialul existent. Scopul investiţiei este acela de stopare a fenomenelor de eroziune a albiei fluviului Dunărea în vederea menţinerii nivelului actual al debitelor şi îmbunătăţirii siguranţei navigaţiei pe Canalul Sulina, corelat cu asigurarea protecţiei mediului şi a localităţilor, cu dinamizarea dezvoltării economice, conform prevederilor din Master Planul General de Transport al României, a obligatiilor care ii revin conform Acordului de Parteneriat 2014-2020 si legislatiei nationale specifice. Proiectul se refera la realizarea de construcții hidrotehnice pe Canalul Sulina pe sectoare de maluri afectate de eroziune din lungul Canalului Sulina, în completarea lucrărilor deja executate începând cu anul 1982, de la mila marină Mm 34+705 – până la Sulina la mila marină Mm 0 și de la mila marină Mm 0 până la Hm 80. Construcțiile hidrotehnice includ pe lângă apărările de maluri, reabilitarea a 5 estacadelor existente si execuția a 6 estacade noi, precum si lucrările de consolidare a molurilor de dirijare de la Ceatal Sfântu Gheoghe si pentru protecția accesului la lacul Fortuna, precum si consolidarea jetelelor de nord si sud existente pentru direcționarea șenalului navigabil in Marea Neagra.</t>
  </si>
  <si>
    <t>35/21.05.2019</t>
  </si>
  <si>
    <t>250/27.05.2019</t>
  </si>
  <si>
    <t>Giurgiu; Ialomita; Ilfov</t>
  </si>
  <si>
    <t>Cluj, Salaj</t>
  </si>
  <si>
    <t>Brasov si Sibiu</t>
  </si>
  <si>
    <t>Studiu de fezabilitate pentru modernizarea liniei de cale ferată București Nord – Jilava – Giurgiu Nord – Giurgiu Nord Frontieră</t>
  </si>
  <si>
    <t>38/15.07.2019</t>
  </si>
  <si>
    <t>Obiectivele specifice ale proiectului sunt: 1. Elaborarea studiului de fezabilitate în conformitate cu legislația în vigoare și cu cerințele caietului de sarcini. 2. Asistența acordată beneficiarului în procesul de avizare, conform legislației în vigoare, pentru obținerea indicatorilor tehnico-economici sau a reaprobării acestora, dacă este cazul. 3. Pregătirea documentației de atribuire pentru contractul de lucrări, precum și asigurarea asistenței beneficiarului pe durata procedurii de achiziție publică. 4. Cerere de finanțare transmisă, spre analiză și aprobare.</t>
  </si>
  <si>
    <t>10.10.2017(CF semnat 15.07.2019)</t>
  </si>
  <si>
    <t>Bucuresti - Ilfov
Sud - Muntenia</t>
  </si>
  <si>
    <t>Bucuresti, Ilfov, Giurgiu</t>
  </si>
  <si>
    <t>Implementarea unor sisteme de monitorizare a consumurilor de energie la consumatorii industriali</t>
  </si>
  <si>
    <t>HEINEKEN ROMANIA SA</t>
  </si>
  <si>
    <t>260/15.07.2019</t>
  </si>
  <si>
    <t>Sprijin pentru pregătirea aplicației de finanțare și a documentațiilor de atribuire pentru proiectul regional de dezvoltare a infrastructurii de apă și apă uzată din județul Botosani, în perioada 2014-2020</t>
  </si>
  <si>
    <t>261/30.07.2019</t>
  </si>
  <si>
    <t>SC NOVA APASERV SA</t>
  </si>
  <si>
    <t>27.02.2019  ( CF SEMNAT IN 14.05.2019)</t>
  </si>
  <si>
    <t>01.09.2019  ( CF SEMNAT IN 30.07.2019)</t>
  </si>
  <si>
    <t>Organisme publice cf legii 64/2011</t>
  </si>
  <si>
    <t>„Revizuirea Studiului de Fezabilitate pentru modernizarea liniei de cale ferata București Nord – Aeroport International Henri Coandă București”</t>
  </si>
  <si>
    <t>39/25.07.2019</t>
  </si>
  <si>
    <t xml:space="preserve">Obiectivul proiectului este reactualizarea studiului de fezabilitate pentru modernizarea liniei de cale ferată Bucuresti Nord – Aeroport Internațional Henri Coandă București.
•Scopul acestui studiu  de fezabilitate este de a evalua caracteristicile tehnice şi operaţionale ale liniei de cale ferată existente şi de a propune investiţiile necesare, de a analiza mediul socio-economic, instituţional şi juridic şi de a prezenta scenariile de dezvoltare pentru modernizarea liniei de cale ferată Bucuresti Nord – Aeroport Internațional Henri Coandă București.
•Urmare acestei realizări se vor îmbunătăţi condiţiile de circulaţie feroviară, va creşte viteza de circulaţie, atât pentru trenurile de călători cât şi pentru cele de marfă, asigurându-se totodată o siguranţă sporită în transportul feroviar şi  protejarea mediului.
In acelasi timp, proiectul va avea ca indicator de realizare imediată 2S82 – 1 set respectiv - Documentații suport pentru elaborarea aplicației de finanțare, prin aceasta înțelegându-se că, Consultantul va livra toata documentația suport pentru depunerea aplicației de finanțare (Studiu de fezabilitate, Analiza cost – beneficiu, evaluarea impactului asupra mediului, etc.); 
•Totodată real acestui proiect va conduce la atingerea ind de rezultat 2S81 respectiv – Cerere de finanțare transmisă, spre analiză și aprobare, la Comisia Europeană  / Organismsmul Independent pentru Evaluare elaborată pentru lucrările de investiții.
•Astfel, obiectivele specifice proiectului sunt:
1.Elabor St de Fez in conf  cu legislatia in vigoare si cu cerintele caietului de sarcini.
2. Elab doc pentru ach serv aferent et următ, resp Specifi teh pentru PTh + Ex lucr (aferentă proiectantului).
3. Studii si doc cadastrale 
4. Doc suport ptr elab aplicației de fin (SF, Analiza Cost Beneficiu, Evaluarea imp asupra med)
</t>
  </si>
  <si>
    <t>1.08.2018 (CF semnat 25.07.2019)</t>
  </si>
  <si>
    <t>Bucuresti - Ilfov</t>
  </si>
  <si>
    <t>01.03.2019 -   contract finalizat</t>
  </si>
  <si>
    <t>31.05.2019 - contract finalizat</t>
  </si>
  <si>
    <t xml:space="preserve">31.01.2017( CF semnat in data de 17.05.2018) - </t>
  </si>
  <si>
    <t xml:space="preserve">Modernizarea şi extinderea staţiei de epurare cu scopul de a elimina poluarea râului Bega Reabilitarea şi extinderea reţelei de canalizare pentru a opri poluarea suprafeţei solului şi contaminarea rezervei de apă subterană prin apele uzate infiltrat.
Obiective
Reabilitarea şi extinderea reţelelor de apă şi canalizare în Timişoara, Sânnicolau Mare, Jimbolia, Deta, Buziaş, Recaş, Făget, Ciacova, Gătaia şi Săcălaz Construcţia de staţii de tratare apă în Sânnicolau Mare, Gătaia şi Recaş;
 Construcţia de staţii de epurare în Sânnicolau Mare, Făget Buziaş, Recaş, Jimbolia, Deta şi Ciacova; Tratarea avansată a nămolului în staţia de epurare ape uzate din Timişoara; Asistenţa Tehnică de management al Proiectului şi Asistenţă de supervizare lucrări.
Rezultate: 
Staţia de epurare a apelor uzate Timişoara conformă cu prevederile Directivei 91/271/CEE 
Reabilitarea a 5,62 km reţea de canalizare existent şi extinderea reţelei de canalizare cu 9,12 km.
</t>
  </si>
  <si>
    <t>Obiectivul  general al proiectului:  consta in continuarea dezvoltării infrastructurii de apă şi apă uzată din judetul Dolj, prin creşterea nivelului de colectare şi epurare a apelor uzate urbane, precum şi a gradului de asigurare a alimentarii cu apă potabilă a populaţiei, în scopul  îndeplinirii cerinţelor aquis-ului de mediu al Uniunii Europene si a angajamentelor asumate prin sectorul de mediu,in contextul Axei Prioritare 3 POIM/Obiectiv Tematic 6ii.</t>
  </si>
  <si>
    <t>Sprijin pentru pregatirea aplicatiei de finantare si a documentatiilor de atribuire pentru proiectul regional de dezvoltare a infrastructurii de apa si apa uzata din judetul Botosani, in perioada 2014-2020</t>
  </si>
  <si>
    <t>a)Proiectul vizează îmbunătăţirea conservării, restaurării şi utilizării durabile a sistemelor biologice şi ecologice diversitatea peisagistică prin armonizarea mai eficientă a gestionării partajului natural patrimoniul, habitatele şi speciile, precum şi păstrarea şi promovarea în comun a valorilor naturale ale Carpaţi într-un cadru transnaţional. b)În scopul îmbunătăţirii armonizării planurilor de management, proiectul urmăreşte furnizarea de informaţii comune standarde şi la încurajarea şi sprijinirea acordurilor de cooperare. c)Pentru a sprijini dezvoltarea regională durabilă, proiectul promovează valoarea economică a zonelor cu un nivel ridicat biodiversitate, inclusiv turismul durabil şi alte forme de externalităţi pozitive şi are drept scop creşterea conştientizarea importanţei unui management integrat al Carpaţilor activele naturale ca factor de dezvoltare. d)Dezvoltarea şi promovarea inventarelor regionale ale speciilor şi habitatelor vor sprijini implementarea Natura 2000 în Carpaţi şi promovarea conectivităţii ecologice.
Rezultate:
)Managementul integrat al valorilor naturale şi al ariilor naturale protejate din Carpaţi, focusat pe zona de frontieră b) Creşterea gradului de conştientizare asupra importanţei unui management integrat al valorilor naturale ale Carpaţilor, ca un factor de dezvoltare. c) Implementarea unor măsuri comune de management integrat, prin intermediul zonelor pilot stabilite. În cazul PN Porţile de Fier au fost elaborate 3 studii: Studiu privind ameninţările asupra zonelor umede din zona tranfrontalieră – Parcul Natural Porţile de Fier şi Parcul Naţional Djerdap, Studiu privind dezvoltarea ecoturismului în zona transfrontalieră – Parcul Natural Porţile de Fier şi Parcul Naţional Djerdap, Metodologie de evaluare a peisajului în zona transfrontalieră  – Parcul Natural Porţile de Fier şi Parcul Naţional Djerdap. d) Întărirea conectivităţii ecologice în concordanţă cu cerinţele Natura2000 şi ale reţelei Ecologice Pan-Europene e)Elaborarea Listei Roşii a speciilor şi habitatelor naturale specifice Munţilor Carpaţi, precum şi elaborarea listei de specii invazive. f)Activităţi de comunicare, diseminare a rezultatelor.</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</si>
  <si>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</si>
  <si>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Rezultate: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</si>
  <si>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 xml:space="preserve">Obiective
extinderea capavitatii de productie a varului a SC CELCO SA
Rezultate:
extinderea capavitatii de productie a varului a SC CELCO SA
</t>
  </si>
  <si>
    <t>Obiectivul general al proiectului/Scopul proiectului
Obiective proiect
Obiectivul general: IMPLEMENTAREA UNOR SISTEME DE MONITORIZARE A CONSUMURILOR DE ENERGIE LA CONSUMATORII INDUSTRIALI  la S.C. HEINEKEN ROMÂNIA S.A.. Obiectivul este amplasat în LOC. CRAIOVA, STR. SEVERINULUI, NR. 50, JUD. DOLJ., identificarea si implementarea de masuri de eficienta energetica în vederea înregistrarii de economii în consumul de energie si evitarea emsiilor de gaze cu efect de sera la nivelul societatii. Pentru Indicatorul suplimentar de realizare, Contributia proiectului la Intensitatea energetica in industrie (IEE), unitate de masura este kgep/1000 euro Valoare referinta este 29,500  kgep/1000 euro  iar valoarea tinta este 29,166  kgep/1000 euro Intensitatea energetica economisita de societate dupa implementarea proiectului va fi de 0,33 kgep/1000 Euro dupa implementarea proiectului. IEE dupa 5 ani se reduce cu 0,00033 tep/mii euro IEE dupa 5 ani  se reduce cu 0,33 kgep/mii euro.
Rezultate:
1. Implementare sistem de contorizare consumuri de utilitati
2. Diminuarea consumului de energie electrica cu 1,13% echivalent a 133,20 MWh  ca urmare a implementarii sistemului de contorizare consumuri de utilitati. 3. Efectele pozitive ale implementarii sistemului de masurare online duc la diminuarea emisiilor de CO2. Nivelul de emisii de CO2 pe care societatea il estimeaza ca îl va economisi in 5 ani de la punerea in functiune a sistemului este de  43,956 t</t>
  </si>
  <si>
    <t>Obiective proiect
Prin obiectivul propus, proiectul este in concordanta cu obiectivele liniei de finantare POIM 6.4 ce promoveaza utilizarea energiei curate si implementarea masurilor de eficienta energetice in vederea sustinerii unei economii cu emisii scazute de carbon deoarece propune o investitie in sectorul de energie curata si eficienta energetica in vederea asigurarii contributiei la obiectivele Strategiei Europa 2020 (20/20/20) privind consumul final de energie cresterea eficientei energetice.
Fiindca solicitantul nu detine in prezent o instalatie de cogenerare, proiectul promoveaza actiunile de reducere a emisiilor de carbon si de crestere a eficientei energetice prin instalarea unei unitati de cogenerare de inalta eficienta, contribuind la Obiectivul specific 6.4.: cresterea economiilor in consumul de energie primara produsa in sisteme de cogenerare de inalta eficienta, precum si la obiectivele de mediu ale organizatiei Cemacon.
Principalele rezultate ale proiectului de fata raspund obiectivelor de program, solicitantul asumandu-si o serie de indicatori in ceea ce priveste realizarea unor economii in consumul de combustibili / energie primara prin procese de cogenerare de inalta eficienta precum si evitarea emisiilor de carbon aferente combustibililor fosili (efect de cogenerare) detaliati la sectiunea „Indicatori prestabiliti”.
Asadar, rezultatul final al implementarii proiectului va fi, pe de o parte, cresterea puterii instalate la nivelul organizatiei Cemacon (companie incadarata in categoria de mari consumatori energetici ce inregistreaza un consum de peste 1000 tep/ an), iar pe de alta parte obtinerea unei economii anuale de energie primară, obiectiv in concordanta cu POIM 6.4.
Rezultate:
1. Rezultat 1:
O centrala de cogenerare de inalta eficienta instalata pana la finalul proiectului
Rezultatul este asociat OS1.
2. Rezultat 2:
Economie anuala de energie obtinuta ca urmare a instalarii centralei de cogenerare de 31.60% dupa implementarea proiectului.
Rezultatul este asociat OS2. 3. Rezultat 3:
Emisii de C02 reduse ca urmare a implementarii proiectului cu 2.771,90 tone/ an (contribuind la ţinta POIM cu 0,51%).
Rezultatul este asociat OS3. 4. Rezultat 4:
O investitie productiva realizata - companie sprijinita
Rezultatul este asociat OS4.</t>
  </si>
  <si>
    <t>Sprijin pentru pregatirea documentatiei tehnice aferente proiectului de infrastructura rutiera Autostrada Tg. Mures -Tg. Neamt</t>
  </si>
  <si>
    <t>40/09.08.2019</t>
  </si>
  <si>
    <t>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Completarea Studiului de Fezabilitate «Autostrada Târgu Mureș- Târgu Neamț», în conformitate cu reglementările tehnice și legislația în vigoare contribuie la indicatorul de rezultat 2S81 – Cerere de finanțare transmisă, spre analiză și aprobare, la AMPOIM/OIT.</t>
  </si>
  <si>
    <t>Centru
Nord-Est</t>
  </si>
  <si>
    <t>Harghita, Mures, Neamt</t>
  </si>
  <si>
    <t>Modernizare Ax LEA 20 kV Mofleşti - Melineşti şi axul derivaţiilor 20 kV Fratostita şi Pojaru, judeţul Dolj în vederea creşterii capacităţii de distribuţie pentru preluarea puterii debitate de Centralele Electrice Fotovoltaice</t>
  </si>
  <si>
    <t>Modernizare Ax LEA 20kV Parangu – Sadu 2B - Novaci si Ax LEA 20kV Carbunesti - Novaci, in vederea cresterii capacitatii de distributie pentru preluarea puterii debitate de Centralele Hidroelectrice de Mica Putere din zona de N-E a Judetului Gorj</t>
  </si>
  <si>
    <t>262/14.08.2019</t>
  </si>
  <si>
    <t>263/14.08.2019</t>
  </si>
  <si>
    <t>Obiectivul general al proiectului îl constituie modernizarea axului LEA 20 kV Moflești-Melinești și a axului Derivațiilor 20 kV Fratoștița și Pojaru în vederea creșterii capacității de distribuție pentru preluarea puterii debitate de centralele electrice fotovoltaice (CEF). Aceste instalații electrice de medie tensiune au ca funcțiune principală distribuția energiei electrice la consumatorii din zonă și evacuarea energiei electrice din centralele electrice fotovoltaice racordate în aceste linii.</t>
  </si>
  <si>
    <t xml:space="preserve">Obiectivul general al proiectului îl constituie modernizarea Axului LEA 20kV Parângu – Sadu 2B – Novaci si Ax LEA 20kV Cărbunești – Novaci în vederea creșterii capacitații de distribuție pentru preluarea puterii debitate de centralele electrice hidroelectrice de mică putere din zona de N – E a Județului Gorj. 
Aceste instalații electrice de medie tensiune au ca funcțiune principală distribuția energiei electrice la consumatorii din zona și evacuarea energiei electrice din centralele hidroelectrice racordate în aceste linii.
</t>
  </si>
  <si>
    <t>Regiunea 4 Sud VEST</t>
  </si>
  <si>
    <t>012</t>
  </si>
  <si>
    <t>Elaborare studiu de fezabilitate pentru obiectivul Autostrada Timisoara - Moravita</t>
  </si>
  <si>
    <t>41/20.08.2019</t>
  </si>
  <si>
    <t>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Timisoara - Moravita contribuie la indicatorul de rezultat 2S81 – Cerere de finanțare transmisă, spre analiză și aprobare la Organismul Intermediar pentru Transport.
Descrierea obiectivelor specifice ale proiectului
1	Studiu de Fezabilitate elaborat</t>
  </si>
  <si>
    <t>Vest</t>
  </si>
  <si>
    <t>AA1/16.05.2019</t>
  </si>
  <si>
    <t>AA1 /28.03.2019</t>
  </si>
  <si>
    <t>AA1/29.08.2019</t>
  </si>
  <si>
    <t>AA2/08.08.2019</t>
  </si>
  <si>
    <t>AA1/23.04.2019</t>
  </si>
  <si>
    <t>AA5/27.06.2019</t>
  </si>
  <si>
    <t>Elaborare documentatie pentru obiectivul Autostrada Brasov - Bacau</t>
  </si>
  <si>
    <t>43/23.08.2019</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</si>
  <si>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Brasov- Bacau contribuie la indicatorul de rezultat 2S81 – Cerere de finanțare transmisă, spre analiză și aprobare la Organismul Intermediar pentru Transport.
Descrierea obiectivelor specifice ale proiectului
1	Studiu de Fezabilitate elaborat
2	Proiect Tehnic elaborat</t>
  </si>
  <si>
    <t xml:space="preserve">Centru
Nord-Est
</t>
  </si>
  <si>
    <t>Brasov
Bacau
Covasna</t>
  </si>
  <si>
    <t>Revizuire / Actualizare Studiu de Fezabilitate si Elaborare Proiect Tehnic pentru "Drum de legătură între A1 şi DN7 (DJ 711A)"-Largire la 4 benzi de circulatie"</t>
  </si>
  <si>
    <t>42/20.08.2019</t>
  </si>
  <si>
    <t>Obiectivul general este de a sprijini cresterea economica in Romania prin imbunatatirea infrastructurii rutiere si implicit de a imbunatati viata si conditiile de mediu ale cetatenilor din localitatile adiacente drumului de legatura si a conditiilor traficului de marfuri ce va asigura acces rapid la autostrada A1 si DN7 (localitatea Titu), cu sprijinul financiar al Comisiei Europene din Fonduri Externe Nerambursabile. Realizarea prezentului proiect - faza revizuire/actualizare Studiu de Fezabilitate si elaborare Proiect Tehnic pentru “Drum de legătură între A1 şi DN 7 (DJ 711 A) - Largire la 4 benzi de circulatie” contribuie la indicatorul de rezultat 2S81 - Cerere de finanțare transmisă, spre analiză și aprobare la AMPOIM/OIT.
Descrierea obiectivelor specifice ale proiectului
1	Expertiza tehnica;
2	Revizuire/actualizare Studiu de Fezabilitate;
3	Elaborare Proiect  pentru autorizarea executarii lucrarilor de construire;
4	Elaborare Proiect Tehnic de executie pentru acest sector de drum;
5	Document suport aferent proiectului “A1 - Titu - Baldana - Targoviste - Sinaia ”, in vederea sustinerii cererii/cererilor de finantare a proiectului din FEDR, in conformitate cu structura de prezentare a informatiilor pentru proiecte majore ceruta de Ghidul Solicitantului POIM - Condiții specifice de accesare a fondurilor – Dezvoltarea infrastructurii rutiere (februarie 2017) si in conformitate cu legislatia europeana relevanta pentru finantarea proiectului, cu mentiunea ca acest document va trebui sa abordeze in mod unitar sectorul de drum “A1 - Titu - Baldana - Targoviste - Sinaia”, cu luarea in considerare a tuturor documentelor disponibile pentru fiecare dintre sectiunile acestui obiectiv. 
6	Acordarea de asistenta pentru Beneficiar atat pe parcursul procesului de pregatire a cererilor de finatare, cat si in perioada de evaluare a acestora de catre toate institutiile implicate in acest proces (MT-DGOIT si Comisia Europeana);
7	Pregatirea documentatiei de atribuire a contractului de executie lucrari si asigurarea asistentei tehnice Beneficiarului in perioada derularii procedurilor de licitatii pentru executie lucrari;
8	Asigurarea asistentei tehnice Beneficiarului pe parcursul executiei lucrarii pana la Receptia la terminarea lucrarilor.</t>
  </si>
  <si>
    <t>Sud - Muntenia</t>
  </si>
  <si>
    <t>Dambovita
Giurgiu</t>
  </si>
  <si>
    <t>AA1/02.07.2019</t>
  </si>
  <si>
    <t>AA2/06.08.2019</t>
  </si>
  <si>
    <t>AA2/15.042019</t>
  </si>
  <si>
    <t>AA2/04.07.2019</t>
  </si>
  <si>
    <t>AA1/26.06.2019</t>
  </si>
  <si>
    <t>AA1/15.04.2019</t>
  </si>
  <si>
    <t>AA2/16.04.2019</t>
  </si>
  <si>
    <t>AA2/01.07.2019</t>
  </si>
  <si>
    <t>AA3/16.04.2019</t>
  </si>
  <si>
    <t>AA3/12.04.2019</t>
  </si>
  <si>
    <t>AA2/15.04.2019</t>
  </si>
  <si>
    <t>AA1/12.04.2019</t>
  </si>
  <si>
    <t>AA2/02.07.2019</t>
  </si>
  <si>
    <t>AA2/09.08.2019</t>
  </si>
  <si>
    <t>AA3/23.08.2019</t>
  </si>
  <si>
    <t>Sprijin pentru pregatirea aplicatiei de finantare si a documentatiilor de atribuire pentru Proiectul regional de dezvoltare a infrastructurii de apa si apa uzata din judetul Covasna, în perioada 2014-2020</t>
  </si>
  <si>
    <t>GOSPODARIE COMUNALA SA SFÂNTU GHEORGHE</t>
  </si>
  <si>
    <t>COVASNA</t>
  </si>
  <si>
    <t>264/22.08.2019</t>
  </si>
  <si>
    <t>11.05.2019(( CF SEMNAT IN 22.08.2019)</t>
  </si>
  <si>
    <t>30.08.2021</t>
  </si>
  <si>
    <t>Organisme publice cf legii 64/2012</t>
  </si>
  <si>
    <t>Modernizarea infrastructurii hardware si software a Platformei Comune TETRA</t>
  </si>
  <si>
    <t>Serviciul de Telecomunicatii Speciale</t>
  </si>
  <si>
    <t>Necompetitiv (cu depunere continuă, pe bază de liste de proiecte preidentificate)/19.04.2016/01.02.2019</t>
  </si>
  <si>
    <t>085, 090</t>
  </si>
  <si>
    <t>265/23.08.2019</t>
  </si>
  <si>
    <t>26.09.2017  (CF semnat in 26 sept 2017)</t>
  </si>
  <si>
    <t>15.07.2019 (CF semnat in 23 aug 2019)</t>
  </si>
  <si>
    <t>30.07.2019</t>
  </si>
  <si>
    <t>01.01.2019(CF a fost semnat in 18.03.2019)</t>
  </si>
  <si>
    <t>15 mai 20198((CF semnat in 127.05.2019)</t>
  </si>
  <si>
    <t>02.12.2020</t>
  </si>
  <si>
    <t>30.12.2022</t>
  </si>
  <si>
    <t>Modernizare stații de transformare din gestiunea Delgaz Grid în scopul preluării energiei electrice produse din surse regenerabile în condiții de siguranță funcționării la SEN - stațiile Huși, Stănilești, Vetrișoaia, Fălciu, Murgeni</t>
  </si>
  <si>
    <t>VASLUI</t>
  </si>
  <si>
    <t>266/09/09/2019</t>
  </si>
  <si>
    <t>21.08.2018 (CF semnat in 09.09.2019</t>
  </si>
  <si>
    <t>1/7/2019 (CF semnat in 14.08.2019</t>
  </si>
  <si>
    <t>Îmbunătățirea condițiilor hidrologice în habitatele naturale acvatice din Rezervația Biosferei Delta Dunării pentru conservarea biodiversității și a resurselor halieutice - Complexele lacustre Gorgova-Uzlina, Roșu-Puiu</t>
  </si>
  <si>
    <t>ARBDD</t>
  </si>
  <si>
    <t>TULCEA</t>
  </si>
  <si>
    <t>273/27.09.2019</t>
  </si>
  <si>
    <t>01.01.2018 (CF semnat 27.09.2019)</t>
  </si>
  <si>
    <t>Îmbunătățirea condițiilor hidrologice în habitatele naturale acvatice din RBDD pentru conservarea biodiversității și a resurselor halieutice - Complexele lacustre Șontea-Furtuna, Matița-Merhei, Somova</t>
  </si>
  <si>
    <t>Îmbunătățirea condițiilor hidrologice în habitatele naturale acvatice din Rezervația Biosferei Delta Dunării pentru conservarea biodiversității și a resurselor halieutice - Complexele lacustre Dunăvăț-Dranov, Razim-Sinoie; Zona Sinoie-Istria-Nuntași</t>
  </si>
  <si>
    <t>274/27.09.2019</t>
  </si>
  <si>
    <t>275/27.09.2019</t>
  </si>
  <si>
    <t>01.01.2018</t>
  </si>
  <si>
    <t>Elaborare Studiu de fezabilitate si Proiect Tehnic de Executie pentru obiectivul Drum Expres Suceava - Siret</t>
  </si>
  <si>
    <t>Elaborare Studiu de Fezabilitate si Proiect Tehnic de Executie pentru Drum Expres Pașcani - Suceava</t>
  </si>
  <si>
    <t>44/25.09.2019</t>
  </si>
  <si>
    <t>45/25.09.2019</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</si>
  <si>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AM POIM / Organismul Intermediar pentru transport.
Descrierea obiectivelor specifice ale proiectului
1        Studiu de Fezabilitate elaborat
2        Proiect Tehnic elaborat</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</si>
  <si>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Organismul Independent pentru Evaluare.
Descrierea obiectivelor specifice ale proiectului
1	Studiu de Fezabilitate elaborat
2	Proiect Tehnic elaborat</t>
  </si>
  <si>
    <t>Suceava
Iasi</t>
  </si>
  <si>
    <t>Municipiul Iași</t>
  </si>
  <si>
    <t>36/21.05.2019</t>
  </si>
  <si>
    <t>Revizuire Studiu de Fezabilitate pentru Autostrada Sibiu - Fagaras</t>
  </si>
  <si>
    <t>46/03.10.2019</t>
  </si>
  <si>
    <t>Măsuri pentru asigurarea unui statut favorabil de protecție și conservare a habitatelor și a speciilor periclitate din RBDD în context internațional</t>
  </si>
  <si>
    <t>Constanta; Tulcea</t>
  </si>
  <si>
    <t>277/08.10.2019</t>
  </si>
  <si>
    <t>14.07.2016</t>
  </si>
  <si>
    <t>30.09.2023</t>
  </si>
  <si>
    <t>COMPANIA NATIONALA DE TRANSPORT AL ENERGIEI ELECTRICE "TRANSELECTRICA" SA</t>
  </si>
  <si>
    <t>276/03.10.2019</t>
  </si>
  <si>
    <t>22.11.2017( CF semant in 03.10.2019)</t>
  </si>
  <si>
    <t>LEA 400kV d.c. Gutinas-Smardan</t>
  </si>
  <si>
    <t>Regiunea 1 Nord-Est; Regiunea 2 Sud-Est</t>
  </si>
  <si>
    <t>Bacau; Galati; Vrancea</t>
  </si>
  <si>
    <t>30/06/2018-  contract finalizat</t>
  </si>
  <si>
    <t xml:space="preserve"> contract finalizat</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</si>
  <si>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revizuire Studiu de Fezabilitate al Autostrazii Sibiu - Fagaras contribuie la indicatorul de rezultat 2S81 - Cerere de finanțare transmisă, spre analiză și aprobare la AMPOIM/OIT.
Descrierea obiectivelor specifice ale proiectului
1	Studiul de Fezabilitate revizuit.</t>
  </si>
  <si>
    <t>23.04.2018(CF semnat in 27.09.2019)</t>
  </si>
  <si>
    <t>Sprijin pentru pregatirea aplicatiei de finantare si a documentatiilor de atribuire pentru  Proiectul regional de dezvoltare a infrastructurii de apa si apa uzata din judetul Covasna, în perioada 2014-2020</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</si>
  <si>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</si>
  <si>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</si>
  <si>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 xml:space="preserve"> Obiectivul proiectului: Creşterea capacităţii de răspuns şi a managementului informaţiei geospaţiale (alocare şi planificare resurse, zone de responsabilitate, informaţia de localizare a evenimentelor) a SNUAU, în ansamblul eforturilor naţionale la solicitările cetăţenilor aflaţi în situaţii de urgenţă în orice punct de pe teritoriul naţional. Obiectivul proiectului a fost atins prin îndeplinirea următoarelor obiective specifice: dezvoltarea serviciilor SNUAU 112 aflate la dispoziţia agenţiilor specializate de intervenţie; planificarea optimă a resurselor de intervenţie; partajarea accesului la resursele de intervenţie la nivelul agenţiilor specializate de intervenţie; optimizarea activităţiilor privind achiziţia şi actualizarea datelor; eficientizarea activităţii de generare de analize, statistici şi rapoarte bazate pe interogări inteligente de date; optimizarea proceselor de corectare a hărţilor; realizarea unui sistem expert pentru întocmirea unor planuri de intervenţie operativă în situaţii critice (inundaţii, alunecări de teren, cutremur, etc.) pe baza hărţilor de risc pentru zonele care prezintă hazard. Proiectul a asigurat accesul cetăţeanului la serviciile de urgenţă de către stat în condiţii mult mai eficiente dar şi o optimizare a activităţilor interne ale agenţiilor specialiozate de intervenţie prin utilizarea mijloacelor specifice TIC</t>
  </si>
  <si>
    <t>mbunatatirea infrastructurii de distributie a gazelor naturale operate de E.ON Gaz Distributie in vederea reducerii numarului de intreruperi, dezvoltarea unei infrastructuri energetice la nivelul standardelor europene si reducerea costurilor de mentenanta ale acesteia.</t>
  </si>
  <si>
    <t>Obiectiv general: Creşterea competitivităţii întreprinderii Yazaki Component Technology pe piaţa internaţională de componente electronice, în industria automotive. Obiectiv specific: Dezvoltarea unei noi linii automate de producţie SMT pentru realizarea subansamblelor electronice care cuprinde 6 categorii de echipamente.</t>
  </si>
  <si>
    <t>Total OS 8.1</t>
  </si>
  <si>
    <t>Obiectiv general: cresterea gradului de eficienta energetica si de siguranta in functionare a Sistemului de Transport al Energiei Electrice prin modernizarea statiei electrice de transformare si conexiuni de inalta tensiune 400/110 kV Brasov, in contextul combaterii schimbarilor climatice. Obiective specifice: marirea gradului de siguranta in exploatarea statiei 400/110 kV Brasov; reducerea cheltuielilor de exploatare a statiei 400/110 kV Brasov prin telecomandarea acesteia centralizat, de la nivelul Dispecerului Energetic National si minimizarea riscului de eroare umana; optimizarea mentenantei instalatiilor din statie prin reducerea cheltuielilor de mentenanta si cresterea perioadei intre doua actiuni de mentenanta a instalatiilor energetice; cresterea gradului de disponibilitate a instalatiilor energetice din aceasta statie.</t>
  </si>
  <si>
    <t>Axa prioritară 8 
Obiectiv specific 8.1 OS 8.1 Creşterea capacităţii Sistemului Energetic Naţional pentru preluarea energiei produse din resurse regenerabile - Transelectrica</t>
  </si>
  <si>
    <t>Sprijin pentru VO Bistrita</t>
  </si>
  <si>
    <t>47/11.10.2019</t>
  </si>
  <si>
    <t>Obiectivul general al proiectului este asigurarea unei capacitati de circulatie adecvate si conditii corespuzatoare in vederea sporirii gradului de accesibilitate a zonei Municipiului Bistrita la reteaua TEN-T globala, cu efecte negative minime la nivelul mediului si ale ocuparii de terenuri. Realizarea proiectului va duce la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a variantei de ocolire Bistrita contribuie la indicatorul de rezultat 2S81 – Cerere de finanțare transmisă, spre analiză și aprobare, la AMPOIM/OIT.
Descrierea obiectivelor specifice ale proiectului
1	Elaborare Studiu de fezabilitate, in conformitate cu HG 907/2016</t>
  </si>
  <si>
    <t>Bistrita-Nasaud</t>
  </si>
  <si>
    <t>Pregatirea proiectului de Autostrada Sibiu - Pitesti si constructia Sectiunilor 1, 4 si 5</t>
  </si>
  <si>
    <t>48/04.11.2019</t>
  </si>
  <si>
    <t>The general objective of Sibiu - Pitesti motorway as defined in the MPGT, is to improve the economic efficiency of the Romanian transport network by improving the traveling time between Sibiu and Pitesti and implicitly improving the connectivity at the regional level.
The specific objectives of the project are:
- the construction of 53.38 km of 2x2 new motorway section, including including 6 road junctions, 28 bridges and overpasses, 10 viaducts, 1 tunnel, 1 parking area, 2 service areas, 3 Coordination and Maintenance Center.
Descrierea obiectivelor specifice ale proiectului
1	Section 1, Sibiu - Boita: construction of 13.170 km of 2x2 new motorway section, including 2 road junctions, 4 bridges, 3 overpasses, 3 viaducts, 1 service area, 1 Coordination and Maintenance Center;
2	Section 4, Tigveni – Curtea de Arges: construction of 9,86 km of 2x2 new motorway section, including 1 road junction, 4 bridges, 2 overpasses, 6 viaducts, 1 tunnel;
3	Section 5, Curtea de Arges - Pitesti: construction of 30.351 km of 2x2 new motorway section, including 3 road junctions, 12 bridges, 3 overpasses, 1 viaduct, 1 parking area, 1 service area, 2 Coordination and Maintenance Center;</t>
  </si>
  <si>
    <t>Centru
Sud-Vest Oltenia
Sud - Muntenia</t>
  </si>
  <si>
    <t>Sibiu
Valcea
Arges</t>
  </si>
  <si>
    <t>oradea</t>
  </si>
  <si>
    <t>Proiectul regional de dezvoltare a infrastructurii de apă și apă uzată din județul Satu Mare/Regiunea Nord-Vest în perioada 2014-2020</t>
  </si>
  <si>
    <t>S.C. APASERV SATU MARE S.A.</t>
  </si>
  <si>
    <t>278/19.11.2019</t>
  </si>
  <si>
    <t>30.10.2019</t>
  </si>
  <si>
    <t>Satu MARE</t>
  </si>
  <si>
    <t>Organisme publice cf legii 64/2013</t>
  </si>
  <si>
    <t>Organisme publice cf legii 64/2014</t>
  </si>
  <si>
    <t>Dezvoltarea infrastructurii de apa si apa uzata in judetul Olt in perioada 2014-2020</t>
  </si>
  <si>
    <t>OLT</t>
  </si>
  <si>
    <t>Reabilitarea sistemului de termoficare urbană la nivelul Municipiului Oradea pentru perioada 2009 - 2028 în scopul conformării la legislația de mediu și creșterii eficienței energetice - Etapa III</t>
  </si>
  <si>
    <t>Municipiul Oradea</t>
  </si>
  <si>
    <t>282/26.11.2019</t>
  </si>
  <si>
    <t>24.11.2017</t>
  </si>
  <si>
    <t>Cu depunere continua, pe baza de liste proiecte preidentificate/09.06.2016/31.12.2018</t>
  </si>
  <si>
    <t>50/26.11.2019</t>
  </si>
  <si>
    <t>Obiectivul general al investitiei propuse este acela de a facilita traficul de tranzit pentru persoane si marfuri, in conditii
aliniate la standardele europene de siguranta, rapiditate si eficienta.
Ca obiective specifice, astfel concepute incat sa asigure maximizarea contributiei proiectului la atingerea obiectivelor
programului sectorial, proiectul vizeaza:
 reducerea degradarii structurii rutiere situate in interiorul localitatii, in special ca urmare a utilizarii variantei de
ocolire de catre camioane (acestea fiind cele care contribuie cel mai mult la deteriorarea infrastructurii rutiere);
 imbunatatirea calitatii mediului si a sanatatii populatiei, prin reducerea poluarii aerului si a nivelului de zgomot in
interiorul localitatii, precum si prin reducerea cantitatii de CO2 (care exercita o influenta negativa asupra
schimbarilor climatice);
 reducerea numarului de accidente in localitatea Bacau, pe sectorul reprezentat de drumul national care traverseaza
localitatea, prin devierea traficului de tranzit;
 reducerea duratei calatoriei pentru traficul de tranzit, prin furnizarea unei alternative de drum national care permite o
crestere a vitezei.</t>
  </si>
  <si>
    <t>Varianta de ocolire BACAU</t>
  </si>
  <si>
    <t>Elaborare Studiu de fezabilitate si Proiect Tehnic de Executie pentru obiectivul Drum Expres Braila (Jijila) - Tulcea (Cataloi)</t>
  </si>
  <si>
    <t>52/29.11.2019</t>
  </si>
  <si>
    <t>Avand in vedere ca transporturile reprezinta motorul economiei, la nivel national si european, se doreste sustinerea unei dezvoltari economice sustenabile plecand de la asigurarea unei infrastructuri corespunzatoare.
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Braila (Jijila) - Tulcea (Cataloi) contribuie la indicatorul de rezultat 2S81 – Cerere de finanțare transmisă, spre analiză și aprobare la AM POIM / Organismul Intermediar pentru Transport.
Descrierea obiectivelor specifice ale proiectului
1        Studiu de Fezabilitate elaborat
2        Proiect Tehnic de Executie elaborat</t>
  </si>
  <si>
    <t xml:space="preserve">Sud-Est
</t>
  </si>
  <si>
    <t>Amenajarea punctului internațional de trecere a frontierei de stat româno –ucrainiene pentru pasageri și marfă în regim de bac între localitățile Isaccea (România) și Orlivka (Ucraina)</t>
  </si>
  <si>
    <t>NAVROM BAC SRL</t>
  </si>
  <si>
    <t>Obiectivul general al proiectului este dezvoltarea portului Isaccea prin amenajarea punctului de trecere a frontierei pentru pasageri și marfă în regim bac între localitățile Isaccea (Romania) și Orlivka (Ucraina) pe terenul portuar aferent și facilitând creșterea volumului de mărfuri în porturile din România. Portul Isaccea este port a cărui importanță este recunoscută la nivel internațional și național, iar modernizarea lui este necesară și în contextul intensificării relațiilor româno-ucrainiene, aspect confirmat de adoptarea HG 184/2018. Dezvoltarea portului Isaccea este unul dintre proiectele incluse în lista proiectelor din Anexa 8 la Ghidul solicitantului, proiectul depus de NAVROM BAC SRL fiind complementar cu cel depus de CN APDM SA Galați. Prin acest obiectiv general proiectul contribuie la realizarea obiectivelor propuse prin POIM 2014-2020, Axa Prioritară 2 Dezvoltarea unui sistem de transport multimodal, de calitate, durabil şi eficient, Obiectivul specific 2.4 Creşterea volumului de mărfuri tranzitate prin terminale intermodale şi porturi. Proiectul contribuie la îndeplinirea indicatorului de program 2S19 Porturi non-TENT modernizate. De asemenea, ca urmare a accesului şi operării unor nave prin punctul vamal Isaccea, va creşte volumul de mărfuri transportate proiectul contribuind astfel la atingerea indicatorului derezultat în cadrul OS 2.4, 2S69 Mărfuri transportate pe căi navigabile interioare. Proiectul "Amenajarea punctului internațional de trecere a frontierei de stat Româno-Ucrainiene pentru pasageri și marfă, în regim de bac între localitățile Isaccea (România) și Orlivka (Ucraina)", contribuie la realizarea Priorității nr. 1 a SUERD: Interconectarea regiunii Dunării, îmbunătățirea mobilității și a multimodalității pentru conectarea regiunii Dunării cu Europa, atât din punct de vedere al conectării mediului de afaceri, protejării mediului (prin creșterea volumului de mărfuri tranzitate pe căi fluviale în detrimentul celor transportate pe căi rutiere), cât și din punct de vedere al oamenilor. Coeziunea teritorială este realizată prin conectivitate, mobilitate și valorificarea diversității oamenilor din regiune - COM(2010) 715 final. Mai mult decât atât, proiectul face posibilă asigurarea conectivității cu teritorii din afara granițelor actuale ale Uniunii Europene, deopotrivă oameni și mărfuri având posibilitatea să treacă în Ucraina și în teritorii mai îndepărtate, folosind punctul de trecere a frontierei de la Isaccea.</t>
  </si>
  <si>
    <t>Lucrări de reabilitare pentru poduri, podețe și tuneluri de cale ferată Sucursala Regională C.F. Cluj</t>
  </si>
  <si>
    <t>49/26.11.2019</t>
  </si>
  <si>
    <t>Proiectul de lucrari de reabilitare a podurilor, podetelor si tunelurilor (2 tuneluri, 2 poduri si 8 podete) administrate de SRCF Cluj este propus spre finantare în cadrul POIM 2014 – 2020. Obiectivul general al proiectului este stabilit în directa corelare cu OS 2.7. si cu actiunile selectate spre finantare. Obiectivul face referire la cresterea mobilitatii pe reteaua feroviara TEN-T sau la eficientizarea, comercializarea si competitivizarea transportului feroviar, dupa caz. 
Structurile de cale ferata care fac obiectul prezentului proiect sunt amplasate în judetele: Bihor ( 1 pod, 1 tunel, 1 podeț), Bistrița Năsăud (1 poduri si 2 podețe), Maramureș (1 tunel),  Sălaj ( 5 podețe). 
Județul Bihor 
1. Pod Km 651+564, CF 300, Bucuresti - Ep. Bihor, între statiile Oradea Est – Oradea –TEN-T Cuprinzător 0, 023 km 
2. Tunel km 598+930 - 599+201, CF 300, Bucuresti-Ep. Bihor, între staþiile Bratca-Suncuius –TEN-T Cuprinzător 0,271 km
3. Podeț Km 597+715, CF 300, Bucuresti - Ep. Bihor, între statiile Bratca-Suncuius ––TEN-T Cuprinzător  0,025 km
Județul Bistrița - Năsăud
4. Podeț Km 41+719, CF 416B, Beclean - Ilva Mica, între statiile Feldru - Ilva Mica –TEN-T Principal 0,014 km
5. Podeț Km 23+210, CF 422, Salva - Viseu de Jos, între statiile Telciu - Fiad – în afara rețelei TEN-T - 0,033 km
6. Pod Km 47+128, CF 418A, Beclean-Saratel, între statiile Magherus-Saratel- TEN-T Cuprinzător- lungime 0,108 km
Judetul Maramures
7.Tunel km 239+679 -239+731, CF 422A, Sighetul Marmatiei - Valea Viseului, între statiile Bocicoi -Valea Viseului –în afara rețelei TEN-T - lungime 0,052 km
Judetul Salaj
8. Podeț Km 544+080, CF 300, Bucuresti - Ep. Bihor, între statiile Stana – Huedin – TEN-T Cuprinzător 0,032 km
9. Podeț Km 544+677, CF 300, Bucuresti - Ep. Bihor, între statiile Stana – Huedin – TEN-T Cuprinzător 0,038 km
10. Podeț Km 544+976, CF 300, Bucuresti - Ep. Bihor, între statiile Stana – Huedin – TEN-T Cuprinzător 0,022 km
11. Podeț Km 545+100, CF 300, Bucuresti - Ep. Bihor, între statiile Stana – Huedin – TEN-T Cuprinzător 0,028 km 
12. Podeț Km 543+830, CF 300, Bucuresti - Ep. Bihor, între statiile Stana – Huedin – TEN-T Cuprinzător 0,032 km
Pentru valorile in metri liniari (ml) se vor avea ca referinta valorile din cadrul documentelor de aprobare a indicatorilor tehnico-economici a obiectivelor de investitii.
In ceea ce priveste valorile exacte ale indicatorilor prestabiliti de realizare si a indicatorilor suplimentari de realizare se vor avea in vedere valorile din cadrul Anexei 1.1 B.</t>
  </si>
  <si>
    <t>Maramures
Bihor
Salaj
Bistrita-Nasaud</t>
  </si>
  <si>
    <t>024, 026, 025</t>
  </si>
  <si>
    <t>Elaborarea planului de management pentru situl Natura 2000 ROSCI0201 Podișul Nord Dobrogean (partea care se suprapune cu ROSPA0073 Măcin-Niculitel și partea care nu se suprapune, situată la nord de ROSPA0091 Pădurea Babadag) și rezervațiile naturale IV.57</t>
  </si>
  <si>
    <t>R.N.P. ROMSILVA - ADMINISTRAȚIA PARCULUI NAȚIONAL MUNȚII MĂCINULUI RA</t>
  </si>
  <si>
    <t>283/28.11.2019</t>
  </si>
  <si>
    <t>01.12.2019</t>
  </si>
  <si>
    <t>30.11.2022</t>
  </si>
  <si>
    <t>284/28.11.2019</t>
  </si>
  <si>
    <t>14.06.2018</t>
  </si>
  <si>
    <t>Implementarea de măsuri active de conservare pe teritoriul Parcului Național Munții Măcinului pentru îmbunătățirea stării de conservare a habitatelor forestiere de cvercinee și a habitatelor de pajiște stepică și îmbunătățirea infrastructurii de management</t>
  </si>
  <si>
    <t>01.09.2018</t>
  </si>
  <si>
    <t>143/23.11.2017</t>
  </si>
  <si>
    <t>Autostrada Transilvania - Sectiunea 3C, Subsectiunea 3C3 Biharia - Bors, km 59+100 - km 64+450</t>
  </si>
  <si>
    <t>53/03.11.2019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</si>
  <si>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Descrierea obiectivelor specifice ale proiectului
1	Realizarea Autostrazii Transilvania - Sectiunea 3C, Subsectiunea 3C3 Biharia - Bors, km 59+100 - km 64+450 (lungime drum nou construit TEN-T: 5,35 km);
2	Pasaje: 5
3	Noduri rutiere: 1</t>
  </si>
  <si>
    <t>AA1
AA2/19.04.2019
AA3/19.11.2019
AA4/13.12.2019</t>
  </si>
  <si>
    <t>AA1/19.04.2019
AA2/18.11.2019</t>
  </si>
  <si>
    <t>AA1-27.11.2018
AA2/19.04.2019
AA3/04.11.2019</t>
  </si>
  <si>
    <t>Management și conservarea biodiversității în aria naturală protejată ROSCI 0325 Munții Metaliferi</t>
  </si>
  <si>
    <t>Asociația EDUCATIO</t>
  </si>
  <si>
    <t>285/04.12.2019</t>
  </si>
  <si>
    <t>31.11.2022</t>
  </si>
  <si>
    <t>01.06.2017 (data semnare CF 04.12.2019)</t>
  </si>
  <si>
    <t>Managementul conservativ şi durabil al biodiversităţii siturilor ROSCI0314 Lozna, ROSPA014 Cursul Mijlociu al Someşului şi ROSCI0435 Someşul între Rona şi Ţicău şi ariilor protejate care se suprapun cu acestea</t>
  </si>
  <si>
    <t>Universitatea Babes Bolyai</t>
  </si>
  <si>
    <t>Maramures; Salaj</t>
  </si>
  <si>
    <t>286/05.12.2019</t>
  </si>
  <si>
    <t>01.01.2019</t>
  </si>
  <si>
    <t>31.10.2022</t>
  </si>
  <si>
    <t>Elaborarea instrumentelor pentru managementul adaptativ al capitalului natural din ariile protejate Parcul Natural Apuseni, ROSCI0002 Apuseni, ROSPA0081 Munții Apuseni – Vlădeasa și ROSCI0016 Buteasa</t>
  </si>
  <si>
    <t>R.N.P. ROMSILVA – Administrația Parcului Natural Apuseni RA</t>
  </si>
  <si>
    <t>Regiunea 6 Nord-Vest; Regiunea 7 Centru</t>
  </si>
  <si>
    <t>Alba; Bihor; Cluj</t>
  </si>
  <si>
    <t>287/05.12.2019</t>
  </si>
  <si>
    <t>Proiectul Extinderea si reabilitarea sistemelor de apa si apa uzata in judetul Olt reprezinta o primă etapa a Planului de investitii pe termen lung pentru dezvoltarea sistemelor de apa si canalizare din judetul Olt. Obiectivul general al investitiei il constituie imbunatatirea infrastructurii in sectorul de apa in beneficiul populatiei si al mediului din judetul Olt in scopul indeplinirii obligatiilor din Tratatul de Aderare si al obiectivelor POS MED in ceea ce priveste apa potabila. Proiectul include componenete de investiţii privind tratarea si distributia apei potabile, precum si colectarea si tratarea apelor uzate pentru cinci orase situate in judetul Olt. Zona de proiect acopera urmatoarele aglomerari, toate acestea beneficiind de masuri de investitii in acest proiect: Slatina, Draganesti-Olt, Piatra-Olt, Scornicesti si Potcoava</t>
  </si>
  <si>
    <t>Obiectivul general al măsurii este îmbunătăţirea infrastructurii de mediu din Satu Mare, oraş situat în România, cu scopul de a îndeplini obligaţiile prevăzute ca stat membru al Uniunii Europene.
Obiective în domeniul sistemului de alimentare cu apă: • asigurarea pentru locuitorii oraşului Satu Mare, a unui serviciu de calitate în ceea ce priveşte furnizarea apei potabile, care să îndeplinească cerinţele Directivei UE pentru Apă Potabilă 98/83/EC; • furnizarea continuă şi la presiune constantă a apei şi evitarea contaminării reţelei de distribuţie a apei potabile; • reducerea folosirii ineficiente a apei şi a pierderilor de apă; • îmbunătăţirea sănătăţii populaţiei oraşului; • reducerea costurilor de exploatare, întreţinere şi reparare a sistemului de furnizare a apei potabil</t>
  </si>
  <si>
    <t>Proiectul va contribui la conservarea biodiversității, monitorizarea calității aerului și decontaminarea siturilor poluate istoric, vizând prioritatea de investiții 6d „Protejarea și refacerea biodiversității și a solurilor și promovarea unor servicii ecosistemice, inclusiv prin Natura 2000 și de infrastructură ecologică” și urmărind, prin asocierea cu Obiectivul Specific 4.1 “Creșterea gradului de protecție și conservare a biodiversității și refacerea ecosistemelor degradate”, promovarea măsurilor de conservare a biodiversității în conformitate cu Cadrul de Acțiuni Prioritare pentru Natura 2000, Strategia Europeană pentru Biodiversitate 2020 și cu Strategia Națională și Planul de Acțiune pentru Conservarea Biodiversității 2014 – 2020.</t>
  </si>
  <si>
    <t>Extinderea și reabilitarea infrastructurii de apă și apă uzată în zonele Ghidigeni, Olteniței, Cheile Turzii și Henri Coandă din Municipiul București</t>
  </si>
  <si>
    <t>Elaborarea planurilor de management pentru siturile Natura 2000 ROSCI0393 Someșul Mare, ROSCI0232 Someșul Mare Superior, ROSCI0400 Sieu – Budac, ROSCI0437 Someșul Mare între Mica și Beclean, ROSCI0095 La Sărătură, ROSCI0396 Dealul Pădurea Murei</t>
  </si>
  <si>
    <t>Implementarea unor măsuri de management conservativ în situl Ciomad-Balvanyos</t>
  </si>
  <si>
    <t>Managementul participativ al siturilor Natura 2000 Pricop-Huta-Certeze, Tisa Superioară și al ariei naturale protejate Pădurea Ronișoara</t>
  </si>
  <si>
    <t>Dezvoltarea infrastructurii de apă și apă uzată din Județul Suceava în perioada 2014 - 2020</t>
  </si>
  <si>
    <t>Elaborarea planurilor de management pentru siturile de importanță comunitară ROSCI 0042 Codru Moma, ROSCI 0055 Dealul Cetății Lempeș - Mlaștina Hărman, ROSCI 0170 Pădurea și mlaștinile eutrofe de la Prejmer, ROSCI 0195 Piatra Mare și ROSCI 0207 Postăvarul</t>
  </si>
  <si>
    <t>Proiectul regional de dezvoltare a infrastructurii de apa si apa uzata din judetul Buzau, in perioada 2014-2020</t>
  </si>
  <si>
    <t>S.C. Compannia de apa S.A. Buzau</t>
  </si>
  <si>
    <t>ACET S.A.</t>
  </si>
  <si>
    <t>295/16.12.2019</t>
  </si>
  <si>
    <t>Organisme publice cf legii 64/2015</t>
  </si>
  <si>
    <t>Organisme publice cf legii 64/2016</t>
  </si>
  <si>
    <t>Organisme publice cf legii 64/2017</t>
  </si>
  <si>
    <t>301/23.12.2019</t>
  </si>
  <si>
    <t>31.05.2023</t>
  </si>
  <si>
    <t>16.06.2016 (CF semnat in 23.12.2019)</t>
  </si>
  <si>
    <t>299/20.12.2019</t>
  </si>
  <si>
    <t>01.01.2014 (CF semnat in 20.12.2019)</t>
  </si>
  <si>
    <t>AGENȚIA PENTRU PROTECȚIA MEDIULUI BISTRIȚA-NĂSĂUD/APM BN</t>
  </si>
  <si>
    <t>Bistrita Nasaud; Cluj</t>
  </si>
  <si>
    <t>297/17.12.2019</t>
  </si>
  <si>
    <t>Asociația "Vinca Minor"</t>
  </si>
  <si>
    <t>298/19.12.2019</t>
  </si>
  <si>
    <t>01.11.2019(CF semnat in 19.12.2019)</t>
  </si>
  <si>
    <t>ASOCIATIA HEIDENROSLEIN</t>
  </si>
  <si>
    <t>Maramures; Satu Mare</t>
  </si>
  <si>
    <t>300/20.12.2019</t>
  </si>
  <si>
    <t>01.02.2020</t>
  </si>
  <si>
    <t>FUNDATIA CARPATI</t>
  </si>
  <si>
    <t>296/17.12.2019</t>
  </si>
  <si>
    <t>Varianta de ocolire Timisoara Sud</t>
  </si>
  <si>
    <t>54/17.12.2019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</si>
  <si>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Timisoara pe o varianta de ocolire.
Realizarea prezentului proiect de construire a variantei de ocolire Timisoara Sud contribuie la atingerea indicatorului de rezultat 2S1 – Timpul mediu de calatorie pe reteaua rutiera TEN-T centrala.
Descrierea obiectivelor specifice ale proiectului
1        construirea a 25,69 km de drum national (varianta de ocolire), 4 intersectii la nivel , 2 noduri rutiere , 12 pasaje/poduri si 2 parcari utilate
2        reducerea timpului de calatorie cu aprox. 20% in primul an de operare - 2022.
3        cresterea confortului si siguranta traficului
4        dezvoltarea zonelor pe care varianta de ocolire le va deservi</t>
  </si>
  <si>
    <t>ELABORARE STUDIU DE FEZABILITATE , PROIECT TEHNIC , DETALII DE EXECUTIE SI D.T.A.C. PENTRU LUCRAREA „Alternativa Techirghiol "</t>
  </si>
  <si>
    <t>55/18.12.2019</t>
  </si>
  <si>
    <t xml:space="preserve">Scopul prezentului proiect este de proiectare la nivel de faza de proiectare Studiu de Fezabilitate, Proiect Tehnic, Detalii de executie si DTAC pentru "Alternativa Techirghiol", avand ca principal scop fluidizarea traficului spre sudul litoralului, in special in perioada sezonului estival, in conditiile unui trafic cu valori in crestere in ultimii ani.
Descrierea obiectivelor specifice ale proiectului
1	Studiu de Fezabilitate elaborat 
2	Proiect Tehnic elaborat
3	Detalii de executie elaborate </t>
  </si>
  <si>
    <t>Echipamente de detecție explozibil standard 3 de tip CTX</t>
  </si>
  <si>
    <t>57/20.12.2019</t>
  </si>
  <si>
    <t>AEROPORTUL INTERNAŢIONAL AVRAM IANCU CLUJ RA</t>
  </si>
  <si>
    <t xml:space="preserve">Obiectivul general al acestui proiect contribuie la cresterea conectivitatii si mobilitatii zonei, printr-un volum crescut al pasagerilor care vor tranzita aeroportul. Realizarea acestui proiect va contribui la imbunatatirea conditiilor de securitate si de siguranta atat pentru pasageri si insotitorii acestora, cat si pentru intreg personalul care isi desfasoara activitatea in perimetrul aeroportului. 
Pentru atingerea obiectivului general al proiectului, a fost stabilit urmatorul obiectiv tehnic: Conformarea la Reglementările UE în vigoare, Reg. 1998/2015, Art. 12.4.2.6., echipamentele EDS trebuie să corespundă Standardului 3 până cel târziu la 1 septembrie 2020. 
In vederea atingerii acestui obiectiv, vor fi  inlocuite echipamentele de control de securitate al bagajelor de cală EDS (Explosive Detection System) Standard 2, cu echipamente de detectie explozibil Standard 3 de tip CTX (computer tomograf cu radiații X), și sistemele auxiliare necesare funcționării lor, ca urmare a reglementărilor comunitare pentru a ne alinia normelor europene.
Descrierea obiectivelor specifice ale proiectului
1	Proiectul „Echipamente de detectie explozibil Standard 3 de tip CTX” contribuie la realizarea Obiectivului Specific 2.3 al POIM 2014-2020 - Cresterea gradului de utilizare sustenabila a aeroporturilor, intrucat contribuie la dezvoltarea si imbunatatirea sistemului de transport aerian al unuia dintre cele 21 de aeroporturi din Romania.
2	Indeplinirea cerintelor comunitare in domeniul aviatiei civile prevăzute în Regulamentul(CE)1998/2015, privind implementarea obligatorie a standardului 3 in ceea ce priveste utilizarea echipamentelor de detectie explozibili (EDS) pentru controlul de securitate al bagajelor de cala, pana la data de 1 septembrie 2020. 
3	Acest proiect se incadreaza in tipul de actiuni finantabile - proiecte noi de investitii in infrastructura aeroportuara care vizeaza activitati de natura non-economica din domeniul sigurantei si securitatii, care nu face obiectul ajutorului de stat avand ca obiectiv achizitionarea de echipamente de detectie explozibil Standard 3 de tip CTX, insotite de masuri de protectie a mediului. 
Proiectul contribuie la realizarea indicatorului stabilit prin Ghidul solicitantului, cel de program, 2S17 - modernizarea aeroportului, indicator care este reprezentat prin echipamentele de securitate care se vor achizitiona in cadrul proiectului.
</t>
  </si>
  <si>
    <t>Cale de rulare paralelă cu pista</t>
  </si>
  <si>
    <t>56/20.12.2019</t>
  </si>
  <si>
    <t>Obiectivul strategic al proiectului este cresterea conectivitatii si mobilitatii zonei deservite de Aeroportul International Avram Iancu Cluj RA printr-un numar mare al aeronavelor, aeroportul urmarind in acest fel sa-si pastreze pozitia de primul aeroport regional din Romania. Acest proiect contribuie la rezultatele pe care statut membru cauta sa le obtina prin sprijinul din partea Uniunii prin faptul ca Proiectul vizează modernizarea aeroportului situat pe reţeaua TEN-T, contribuind la obiectivele de creştere a accesibilităţii şi mobilităţii regionale, prin investiţii în infrastructura aeroportuară şi în infrastructura care asigură conexiunea acestora la reţeaua terestră rutieră, în condiţii de siguranţă şi în acord cu obiectivele de protecţie a mediului.
Descrierea obiectivelor specifice ale proiectului
1	Imbunatatirea nivelului de siguranta in desfasurarea activitatii operationale
2	Inchiderea Documentului de acceptare si de actiune privind abaterile DAAD-LRCL-07 aferent Certificatului de Aerodrom R0-07
3	Scaderea timpului de ocupare a pistei de decolare-aterizare 07-25 si a suprafetei de manevra a aeroportului
4	Cresterea suprafetelor de miscare aeroportuare cu PCN corespunzator rularii aeronavelor litera de cod ”C”, ”D” 
5	Realizare Obiectul 1: Cale de rulare paralela cu pista intre caile de rulare existente Foxtrot si Golf.
Obiectul 1 se realizeaza la distanta de 190m fata de axul pistei de decolare aterizare, in conformitate cu CS-ADR-DSN.D.260 – Tabel D-1 – aeronave categorie „D”. Calea de rulare paralela cu pista va avea o lungime de 1455m si o latime portanta de 23m, fiind incadrata de acostamente de 7.50m (conform CS.ADR.DSN.D.245, D.305).
6	Realizare Obiectul 2: Cale de rulare intre platforma Apron 1 si calea de rulare paralela cu pista
Obiectul 2 va avea lungimea de 361m. Calea de rulare va realiza accesul pe plaforma, pe latura estica a acesteia, ce asigura un PCN 65 si va avea dimensiuni similare cu calea de rulare paralela cu pista.</t>
  </si>
  <si>
    <t>Nord -Vest</t>
  </si>
  <si>
    <t>CONTRACT REZILIAT</t>
  </si>
  <si>
    <t>279/19.11.2019</t>
  </si>
  <si>
    <t>20.01.2020</t>
  </si>
  <si>
    <t>20.12.2023</t>
  </si>
  <si>
    <r>
      <rPr>
        <u/>
        <sz val="10"/>
        <rFont val="Trebuchet MS"/>
        <family val="2"/>
      </rPr>
      <t>Obiective</t>
    </r>
    <r>
      <rPr>
        <b/>
        <sz val="10"/>
        <rFont val="Trebuchet MS"/>
        <family val="2"/>
      </rPr>
      <t xml:space="preserve">
</t>
    </r>
    <r>
      <rPr>
        <b/>
        <u/>
        <sz val="10"/>
        <rFont val="Trebuchet MS"/>
        <family val="2"/>
      </rPr>
      <t>Obiectivul general</t>
    </r>
    <r>
      <rPr>
        <b/>
        <sz val="10"/>
        <rFont val="Trebuchet MS"/>
        <family val="2"/>
      </rPr>
      <t xml:space="preserve">
• asigurarea unei protecþii adecvate al sitului Natura 2000 Ciomad-Balvanyos în scopul conservarii habitatelor, specimenelor de
flora si fauna de importanþa comunitara.
Obiective specifice
• elaborarea Planului de management al sitului Natura 2000 Ciomad-Balvanyos
• îmbunataþirea gradului de informare si constientizare a localnicilor precum si a factorilor interesaþi, dezvoltarea educaþiei
ecologice a elevilor din localitaþiile din jurul sitului, precum si în tot judeþul</t>
    </r>
  </si>
  <si>
    <t>Investiþiile propuse formeaza un proiect integrat pe doua componente, alimentare cu apa si colectarea apelor uzate, proiect ce va contribui
la realizarea obiectivelor si rezultatelor specifice Programului Operaþional Infrastructura Mare – Axa Prioritara 3 Dezvoltarea infrastructurii
de mediu în condiþii de management eficient al resurselor/ Prioritatea de investiþii 6.ii - Investiþii în sectorul apei, pentru a îndeplini cerinþele
acquis-ului de mediu al Uniunii Europene si pentru a raspunde unor nevoi de investiþii identificate de statele membre care depasesc
aceste cerinþe/ Obiectiv Specific 3.2. Cresterea nivelului de colectare si epurare a apelor uzate urbane, precum si a gradului de asigurare
a alimentarii cu apa a populaþiei.</t>
  </si>
  <si>
    <t>imbunatatirea infrastructurii de mediu in municipiul Buzau, realizarea obligatiilor stabilite in parteneriatul de aderare.
- economii substantiale privind costurile de operare in gestionarea serviciilor de apa si apa uzata datorita modernizarii echipamentelor
electrice si mecanice pentru sistemele de alimentare cu apa si canalizare.
- Cresterea eficientei utilizarii apei prin reducerea pierderilor si imbunatatirea gestionarii resurselor, in concordanta cu cererea existenta;
- Concordanta cu standardele directivei 91/271/EEC privind epurarea apelor uzate urbane si descarcarea in cursurile de apa nesensibile;
- Reducerea riscurilor privind sanatatea in municipiul Buzau prin extinderea retelei de canalizare, astfel incat populatia sa fie conectata la
aceasta in proportie de 100%.</t>
  </si>
  <si>
    <t>31.03.2022</t>
  </si>
  <si>
    <t>01.07.2020</t>
  </si>
  <si>
    <t>20.09.2020</t>
  </si>
  <si>
    <t>01.08.2019</t>
  </si>
  <si>
    <t>31.08.2019</t>
  </si>
  <si>
    <t>30.11.2017</t>
  </si>
  <si>
    <t>01.04.2014</t>
  </si>
  <si>
    <t>Conservarea biodiversității în Situl Natura 2000 ROSPA0062, Lacurile de acumulare de pe Argeș–esență a Planului de management</t>
  </si>
  <si>
    <t>302/07.01.2020</t>
  </si>
  <si>
    <t>FUNDAȚIA ECO-MONTAN 2000</t>
  </si>
  <si>
    <t>01.01.2017 (CF semnat in 07.01.2020)</t>
  </si>
  <si>
    <t>31.10.2023</t>
  </si>
  <si>
    <t>Managementul biodiversității prin realizarea planului de management al ariei naturale protejate ROSPA0065 Lacurile Fundata Amara</t>
  </si>
  <si>
    <t>304/09.01.2020</t>
  </si>
  <si>
    <t>UAT AMARA</t>
  </si>
  <si>
    <t>01.04.2018( CF semnat in 09.01.2020)</t>
  </si>
  <si>
    <t>Dezvoltarea infrastructurii de apă și apă uzată în municipiul Onești în perioada 2014-2020</t>
  </si>
  <si>
    <t>303/09.01.2020</t>
  </si>
  <si>
    <t>01.05.2018 (Cf semnat 09.01.2020)</t>
  </si>
  <si>
    <t>Asistenta tehnica pentru pregatirea Aplicatiei de Finantare si a documentatiilor de atribuire pentru Proiectul INFRAMETEO</t>
  </si>
  <si>
    <t>305/14.01.2020</t>
  </si>
  <si>
    <t>ADMINISTRATIA NATIONALA DE METEOROLOGIE RA</t>
  </si>
  <si>
    <t>31.01.2023</t>
  </si>
  <si>
    <t>Bucuresti; Ilfov</t>
  </si>
  <si>
    <t>“Suplimentarea capacitatilor de operare pentru pista de decolare aterizare si platforma de stationare a aeronavelor de la Aeroportul Iasi”</t>
  </si>
  <si>
    <t>Echipamente scanare bagaje de mână standard C3 cu sistem integrat automat de management / returnare a tăvilor</t>
  </si>
  <si>
    <t>Cresterea sigurantei si securitatii pasagerilor pe Aeroportul ”Delta Dunarii” Tulcea - siguranta si cresterea sigurantei pasagerilor pe Aeroportul ”Delta Dunarii” Tulcea</t>
  </si>
  <si>
    <t>Implementarea unor masuri de management conservativ în ariile protejate din regiunea Sóvidék</t>
  </si>
  <si>
    <t>Asociaţia Microregională Sóvidék</t>
  </si>
  <si>
    <t>306/30.01.2020</t>
  </si>
  <si>
    <t>31.08.2022</t>
  </si>
  <si>
    <t>26.04.2018 (CF a fpst semnat 30.01.20200</t>
  </si>
  <si>
    <t>01.05.2018 (CF semnat 11.03.2019)</t>
  </si>
  <si>
    <t>59/30.01.2020</t>
  </si>
  <si>
    <t>Obiectivul general vizeaza modernizarea aeroportului International ,,Avram Iancu” Cluj, aeroport situat pe reteaua TEN-T, cresterea accesibilitatii si mobilitatii regionale, prin investitii in infrastructura aeroportuara, dar si cresterea conectivitatii si mobilitatii zonei deservite de Aeroportul International ,,Avram Iancu” Cluj RA printr-un volum crescut al pasagerilor care vor tranzita aeroportul. Realizarea acestui proiect va contribui la imbunatatirea conditiilor de siguranta si de Securitate nu numai pentru pasageri ci si pentru intreg personalul care isi desfasoara activitatea in perimetrul aeroportului.</t>
  </si>
  <si>
    <t>60/31.01.2020</t>
  </si>
  <si>
    <t xml:space="preserve">Obiectivul general al proiectului este atat cel de crestere a gradului de utilizare sustenabila a Aeroportului ”Delta Dunarii” Tulcea prin cresterea sigurantei pasagerilor si bagajelor în conformitate cu respectarea cerintelor Regulamentului (UE) nr.139 al Comisiei de stabilire a cerintelor tehnice si a procedurilor administrative referitoare la aerodromuri în temeiul Regulamentului (CE) nr. 216/2008 al Parlamentului European si al Consiliului si Annex to ED Decision 2016/027/R Certification Specifications and Guidance Material for Aerodromes Design CS-ADR-DSN Issue 4 din 8 decembrie 2017, cat si de conformare la prevederile politicilor de protectie a mediului, aspect primordial al dezvoltarii infrastructurii aeroportuare.
Indicatorii suplimentari de realizare ai proiectului sunt următorii:
-	Degivror aeronave – 1 buc; 
-	Echipament de deszăpezire compact și degivror de pistă – 1 buc;
-	Freză aeroportuară de zăpadă – 1 buc; </t>
  </si>
  <si>
    <t>31/11/2017</t>
  </si>
  <si>
    <t>Tiulcea</t>
  </si>
  <si>
    <t>SALAJ</t>
  </si>
  <si>
    <t>SUCEAVA</t>
  </si>
  <si>
    <t>Sprijin pentru pregatirea documentatiei tehnice aferente proiectului de infrastructura rutiera pentru Varianta de Ocolire Vaslui</t>
  </si>
  <si>
    <t>61/26.02.2020</t>
  </si>
  <si>
    <t>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Descrierea obiectivelor specifice ale proiectului
1	Revizuirea Studiului de Fezabilitate (incluzând Studii de Evaluare a Impactului asupra Mediului (SEIM), Studii de Evaluare Adecvată, (SEA) și alte (S.SpM) necesare sau impuse de către Autoritățile competente pentru protecția mediului sau alte Autorități implicate). Se vor parcurge toate etapele procedurilor de avizare și se vor obține Acordurile de Mediu, precum și toate documentele de reglementare necesare. Se vor obtine toate avizele si acordurile necesare obtinerii Autorizatiei de construire.
2	Elaborarea Proiectului pentru Autorizarea Executării Lucrărilor si a Proiectului Tehnic (inclusiv Detaliile de Executie); se va realiza astfel corelarea cu legislatia in vigoarea privind autorizarea executarii lucrarilor de constructii prevazute de Legea nr.50/1991, actualizata, cu prevederile Legii nr.10/1995 privind calitatea in constructii si cu normativele tehnice specifice in vigoare la data elaborarii Proiectului Tehnic. 
Asistența tehnică acordată Beneficiarului în vederea promovarii Hotararii de Guvern privind aprobarea Indicatorilor Tehnico-Economici; in vederea emiterii Hotararii de Guvern cu celeritate, se va micsora timpul de obtinere a avizelor C.T.E. - C.N.A.I.R. S.A., C.T.E. - M.T., Consiliului Interministerial, pentru a raspunde prompt la observatiile acestora.
3	Asistenta acordata Beneficiarului privind Aplicatia de Finantare.</t>
  </si>
  <si>
    <t>AA3/20.12.2019</t>
  </si>
  <si>
    <t>AA1/04.11.2019</t>
  </si>
  <si>
    <t>AA1/13.12.2019</t>
  </si>
  <si>
    <t>AA1/19.07.2019
AA2/26.11.2019
AA3/23.12.2019</t>
  </si>
  <si>
    <t>AA1/20.09.2019</t>
  </si>
  <si>
    <t>AA2/20.06.2019
AA3/13.02.2020</t>
  </si>
  <si>
    <t>AA2/23.04.2019
AA3/28.02.2020</t>
  </si>
  <si>
    <t>AA2/23.04.2019
AA3/13.02.2020</t>
  </si>
  <si>
    <t>AA1/23.04.2019
AA2/05.02.2020</t>
  </si>
  <si>
    <t>AA1
AA2/23.04.2019
AA3/28.02.2020</t>
  </si>
  <si>
    <t>AA1/12.04.2019
AA2/30.01.2020</t>
  </si>
  <si>
    <t>AA2/08.04.2019
AA3/25.09.2019</t>
  </si>
  <si>
    <t>AA1/28.12.2018
AA2/11.10.2019
AA3/17.12.2019</t>
  </si>
  <si>
    <t>AA1/21.12.2018
AA2/12.09.2019
AA3/31.12.2019</t>
  </si>
  <si>
    <t>AA1/19.09.2019</t>
  </si>
  <si>
    <t>CONTRACT FINALIZAT</t>
  </si>
  <si>
    <t>Sistem de monitorizare a consumurilor energetice din cadrul S.C Industrializarea Cărnii KOSAROM S.A.</t>
  </si>
  <si>
    <t>S.C Industrializarea Cărnii KOSAROM S.A.</t>
  </si>
  <si>
    <t>312/03.03.2020</t>
  </si>
  <si>
    <t>01.05.2019 (CF SEMNAT 03.03.2020)</t>
  </si>
  <si>
    <t>Implementarea Planului de Management pentru aria naturală protejată ROSPA 0075 Măgura Odobești</t>
  </si>
  <si>
    <t>313/09.03.2020</t>
  </si>
  <si>
    <t>INSTITUTUL NAȚIONAL DE CERCETARE-DEZVOLTARE ÎN SILVICULTURĂ "MARIN DRĂCEA"</t>
  </si>
  <si>
    <t>26.06.2016 (CF semnat in 09.03.2020)</t>
  </si>
  <si>
    <t>Proiectul regional de dezvoltare a infrastructurii de apă și apă uzată din județul Bistrița-Năsăud</t>
  </si>
  <si>
    <t>AQUABIS SA</t>
  </si>
  <si>
    <t>314/24.03.2020</t>
  </si>
  <si>
    <t>01.02.2020 (CF SEMNAT IN 24.03.20200</t>
  </si>
  <si>
    <t>VIZIUNE 2020</t>
  </si>
  <si>
    <t>315/25.03.2020</t>
  </si>
  <si>
    <t>01.10.2017(cf SEMNAT IN 25.03.2020)</t>
  </si>
  <si>
    <t>085, 091</t>
  </si>
  <si>
    <t>63/17.03.2020</t>
  </si>
  <si>
    <t>62/17.03.2020 </t>
  </si>
  <si>
    <t>Elaborare Studiu de fezabilitate și Proiect Tehnic de Execuție pentru Drum Expres Găești - Ploiești”</t>
  </si>
  <si>
    <t> 126809</t>
  </si>
  <si>
    <t xml:space="preserve"> Achiziția echipamentelor pentru verificarea calității lucrărilor de construcție, reabilitate și modernizare a infrastructurii rutiere in vederea asigurării viabilității și siguranței traficului</t>
  </si>
  <si>
    <t>Obiectivul general al proiectului este de a spori eficiența economică a rețelei de transport din România si de a aduce îmbunătățiri în ceea ce privește viteza de călătorie între Găești și Ploiești, îmbunătățind astfel și conectivitatea la nivel regional. Proiectul asigură de asemenea, un traseu de bună calitate pentru vehiculele de transport mărfuri între centrul industrial Craiova, Pitești și Ploiești și Galați – Brăila. Analiza fluxurilor de trafic din Modelul Național de Transport arată că standardul potrivit pentru acest proiect este cel de drum expres.
Descrierea obiectivelor specifice ale proiectului
1	Realizarea Studiului de Fezabilitate, tinand cont de aplicabilitatea in totalitate a legislatiei in vigoare (norme, normative, standarde, legi etc.);
2	Realizarea Proiectului pentru Autorizarea Executarii Lucrarilor de Construire (PAC) și asistență tehnică până la obținerea autorizației de construcție de către Beneficiar (CNAIR);
3	Proiectul Tehnic de Execuție (PTE), tinand cont de aplicabilitatea in totalitate a legislatiei in vigoare (norme, normative, standarde, legi etc.);
4	Pregatirea documentatiei de atribuire a contractului/lor de lucrari si a Rapoartelor financiare intermediare pentru asistenta tehnica acordata Beneficiarului in perioada derularii procedurii/lor de licitatii pentru lucrari; 
5	Intocmirea documentatiei suport si asistenta asistenta tehnica acordata Beneficiarului pentru depunerea si aprobarea aplicatiei de finantare.</t>
  </si>
  <si>
    <t>Sud-Muntenia</t>
  </si>
  <si>
    <t>Prahova
Dambovita</t>
  </si>
  <si>
    <t>Obiectivul general al acestui proiect îl reprezintă implementarea măsurilor care contribuie la îmbunătăţirea siguranţei traficului şi securităţii transporturilor, în conformitate cu strategiile naţionale în domeniu şi cu planurile de dezvoltare urbană: Obiectivele specifice ale proiectului sunt: • reducerea cu 20% până la sfârșitul anului 2020 a numărului de decese înregistrate în urma accidentelor rutiere la un milion de locuitori pe autostrăzi și drumuri naționale,a căror cauză o reprezintă înfrastructura, după implementarea măsurilor propuse de investigațiile realizate de către echipamentele achiziționate, astfel sa se obtina pentru indicatorul de rezultat specific POIM 2S15 - "Decese înregistrate în urma accidentelor rutiere la un milion de locuitori pe reteaua DN si Autostrazi" o valoare de 42 decese / 1 mil. locuitori. • eliminarea a 13 puncte negre de pe reteaua de DN-uri si autostrazi din Romania cu scopul indeplinirii indicatorului de program 2S20 - "Puncte negre rutiere eliminate din reteaua DN si Autostrazi" ; • Achiziționarea unui număr de 25 de echipamente pentru investigarea infrastructurii rutiere, pânăîn luna iunie anul 2019, după cum urmează: - echipament pentru masurarea planeitatii si rugozitatii suprafetei de rulare a drumurilor: 3 bucati; - echipament pentru determinarea planeitatii (longitudinal/ transversal), rugozitatii si a geometriei drumurilor: 2 bucati; - echipament pentru determinarea rugozitatii suprafetei de rulare a drumurilor prin masurarea coeficientului de frecare GRIP NUMBER: 8 bucati; - echipament pentru determinarea capacitatii portante tip Falling Weight Deflectometer: 3 bucati; - echipament pentru evaluarea starii de degradare cu sistem de prelucrare automata/ manuala a imaginilor: 2 bucati; - echipament pentru determinarea continua a coeficientului de luminanta retroreflectata RL a marcajelor rutiere: 2 bucati; - echipament pentru determinarea vizibilitatii pe timp de noapte pentru indicatoarele de semnalizare rutiera: 5 bucati.
Descrierea obiectivelor specifice ale proiectului
1	Achiziționarea unui număr de 25 de echipamente pentru investigarea infrastructurii rutiere, pâna în luna iunie 2019.</t>
  </si>
  <si>
    <t>01.09.2019</t>
  </si>
  <si>
    <t>Sud-Vest Oltenia
Centru
Vest
Sud-Est
Nord-Est
Nord-Vest</t>
  </si>
  <si>
    <t>Dolj
Brasov
Timis
Constanta
Iasi
Cluj</t>
  </si>
  <si>
    <t>Sistem inteligent de monitorizare a consumurilor energetice in cadrul CEMACON SA        </t>
  </si>
  <si>
    <t>01.06.2017</t>
  </si>
  <si>
    <t>CEMACON S.A</t>
  </si>
  <si>
    <t>316/31.03.2020</t>
  </si>
  <si>
    <t>N-V</t>
  </si>
  <si>
    <t>Necompetitiv (cu depunere continuă, pe bază de liste de proiecte preidentificate)/19.04.2016/01.02.2020</t>
  </si>
  <si>
    <t>31.12.2019
contract finalizat</t>
  </si>
  <si>
    <t>finalizat</t>
  </si>
  <si>
    <t>02.07.2023</t>
  </si>
  <si>
    <t>27.12.2020</t>
  </si>
  <si>
    <t>25.10.2020</t>
  </si>
  <si>
    <t>26.10.2021</t>
  </si>
  <si>
    <t>27.11.2020</t>
  </si>
  <si>
    <t>23.03.2021</t>
  </si>
  <si>
    <t xml:space="preserve">31.10.2021  </t>
  </si>
  <si>
    <t>30.09.2022</t>
  </si>
  <si>
    <t>17.05.2022</t>
  </si>
  <si>
    <t>30.04.2022</t>
  </si>
  <si>
    <t>31.11.2023</t>
  </si>
  <si>
    <t>23.12.2020</t>
  </si>
  <si>
    <t xml:space="preserve">31.12.2019 
AA3 in lucru </t>
  </si>
  <si>
    <t>31.12.2018-
 contract finalizat</t>
  </si>
  <si>
    <t>30.11.2019-
 contract finalizat</t>
  </si>
  <si>
    <t>ELABORARE STUDIU DE FEZABILITATE SI PROIECT TEHNIC DE EXECUTIE PENTRU DRUM EXPRES BUZĂU – BRĂILA</t>
  </si>
  <si>
    <t>66/14.04.2020</t>
  </si>
  <si>
    <t>Asigurarea de capacitatea de circulatie necesara si conditii corespuzatoare de circulatiei aferente retelei rutiere TEN-T Comprehensive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drumului exprex Buzau-Braila contribuie la indicatorul de rezultat 2S81 – Cerere de finanțare transmisă, spre analiză și aprobare la Organismul Independent pentru Evaluare.</t>
  </si>
  <si>
    <t>Buzau
Braila</t>
  </si>
  <si>
    <t>Elaborare Studiu de Fezabilitate si Proiect Tehnic de Executie pentru Drum expres Focsani - Braila</t>
  </si>
  <si>
    <t>64/01.04.2020</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</si>
  <si>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ELABORAREA STUDIULUI DE FEZABILITATE SI A PROIECTULUI TEHNIC DE EXECUTIE PENTRU DRUM EXPRES FOCSANI - BRAILA contribuie la indicatorul de rezultat 2S81 – Cerere de finanare transmisa, spre analiza si aprobare la Organismul Independent pentru Evaluare.
Descrierea obiectivelor specifice ale proiectului
1	Elaborarea Studiului de Fezabilitate si a Proiectului tehnic de executie pentru obiectivul Drum Expres Focsani - Braila</t>
  </si>
  <si>
    <t>12/31/2019</t>
  </si>
  <si>
    <t>Vrancea
Braila</t>
  </si>
  <si>
    <t>Dezvoltare Port Isaccea - Reabilitare si modernizare infrastructura portuara</t>
  </si>
  <si>
    <t>65/14.04.2020</t>
  </si>
  <si>
    <t>Necompetitiv                             (cu depunere continuă, pe bază de liste de proiecte preidentificate)/ 29 august 2016/01.02.2019</t>
  </si>
  <si>
    <t>COMPANIA NAŢIONALĂ ADMINISTRAŢIA PORTURILOR DUNĂRII MARITIME SA</t>
  </si>
  <si>
    <t>Obiectivul general al proiectului este modernizarea portului Isaccea pana in anul 2023, prin reabilitarea si modernizarea infrastructurii existente si realizarea de lucrari de dragaj in vederea asigurarii adancimii minime de navigatie la danele de acostare. Proiectul reprezinta o solutie tehnica, functionala si organizatorica pentru eliminarea blocajelor existente in operarea si dezvoltarea portului.
Proiectul contribuie direct la indicatorul POIM ”2S6 Mărfuri transportate pe căi navigabile interioare”, prin cresterea volumului de marfuri transportate prin portul Isaccea, de la 0.2 milioane tone pe an la 0.4 milioane tone  pe an pana 2023. Scopul proiectului este astfel si in directa corelare cu scopul schemei de ajutor de stat, prin care se urmareste atingerea țintei de operare a 32,20 mil. tone/an de mărfuri pe căile navigabile interioare in Romania</t>
  </si>
  <si>
    <t>14.03.2018(contract semnat in 11.05.2018)</t>
  </si>
  <si>
    <t>01.02.2019</t>
  </si>
  <si>
    <t>28.02.2019</t>
  </si>
  <si>
    <t>01.06.2019</t>
  </si>
  <si>
    <t>01.11.2019</t>
  </si>
  <si>
    <t>31.07.2023</t>
  </si>
  <si>
    <t>22.12.2021</t>
  </si>
  <si>
    <t>31.06.2023</t>
  </si>
  <si>
    <t>05.12.2021</t>
  </si>
  <si>
    <t>31.12.2018</t>
  </si>
  <si>
    <t>28.12.2019</t>
  </si>
  <si>
    <t>28.02.2020
act aditional in lucru</t>
  </si>
  <si>
    <t>Elaborare Studiu de Fezabilitate pentru Drum Expres Caransebes - Resita - Voiteg</t>
  </si>
  <si>
    <t>67/28.04.2020</t>
  </si>
  <si>
    <t>Obiectivul general al proiectului este de a spori eficiența tehnico-economică a rețelei de transport din România si de a aduce îmbunatatiri în ceea ce privește viteza de călătorie, îmbunatatind de asemenea conectivitatea la nivel regional si conditiile traficului de marfuri ce va fi asigurat prin drumui expres Caransebes-Resita-Voiteg. Asigurarea de capacitate de circulatie necesara si conditii corespunzatoare de circulatie aferente retelei rutiere TEN – T cu efecte negative minime la nivelul mediului si ale ocuparii de terenuri. Imbunatatirea conditiilor de circulatie la nivel de retea rutiera nationala de transport inclusiv sub aspect de siguranta rutiera, reducerea emisiilor poluante, reducerea costurilor de operare, raspunzand astfel cerintelor de dezvoltare economica concretizata prin adaptarea retelei rutiere nationale la cererea reala de transport. Realizarea prezentului proiect - faza Studiu de Fezabilitate pentru Drum expres Caransebes – Resita)– Voiteg contribuie la indicatorul de rezultat 2S81 – Cerere de finantare transmisa, spre analiza si aprobare la AM POIM / Organismul Intermediar pentru Transport.</t>
  </si>
  <si>
    <t>Timis
Caras-Severin</t>
  </si>
  <si>
    <t xml:space="preserve">Obiectivul general al proiectului vizează dezvoltarea și consolidarea capacității de răspuns la dezastre și la evenimente HILP (High Impact Low Probability) a autorităților responsabile, prin dezvoltarea pilonilor strategici: terestru, maritim, aerian respectiv comandă și control.
Obiectivele specifice ale proiectului vizează:
1. Creșterea capacității de răspuns a IGSU, IGAv respectiv SABIF la situații de urgență generate de manifestarea tipurilor de risc și la eventimente HILP (High Impact Low Probability) - 3 direcții de acțiune:
1.1. Consolidarea capacității terestre de răspuns prin achiziția de mijloace tehnice și echipamente;
1.2. Consolidarea capacității maritime de răspuns prin achiziția de nave și șalupe multirol;
1.3. Consolidarea capacității aeriene de răspuns și de pregătire a piloților din cadrul IGAv prin achiziția de elicoptere special echipate pentru intervenții în situații de urgență.
2. Dezvoltarea capacității de conducere și coordonare operativă a acțiunilor de răspuns la dezastre și evenimente HILP.
</t>
  </si>
  <si>
    <t>Elaborare Studiu de fezabilitate si Proiect Tehnic de Executie pentru Drum Expres Pitesti - Brasov - Sector: Pitesti (A1 Centura Pitesti) - Mioveni (Centura Sud) - Etapa 1</t>
  </si>
  <si>
    <t>68/13.05.2020</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</si>
  <si>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de Executie al Drumului Expres Pitesti - Brasov - Sector: Pitesti (A1 Centura Pitesti) - Mioveni (Centura Sud) contribuie la indicatorul de rezultat 2S81 – Cerere de finanțare transmisă, spre analiză și aprobare la AM POIM / Organismul Intermediar pentru Transport.
Descrierea obiectivelor specifice ale proiectului
1	Studiu de Fezabilitate elaborat
2	Proiect Tehnic de Executie elaborat</t>
  </si>
  <si>
    <t>Măsuri adecvate de management pentru conservarea biodiversității, promovarea culturii tradiționale a comunităților locale și a ecoturismului în Parcul Național Cozia și în siturile Natura 2000 din zonă</t>
  </si>
  <si>
    <t>R.N.P. Romsilva - Administratia Parcului National COZIA R.A.</t>
  </si>
  <si>
    <t>317/13.05.2020</t>
  </si>
  <si>
    <t xml:space="preserve"> 31.10.2023</t>
  </si>
  <si>
    <t>01.09.2016 (CF semnat in 13.05.2020)</t>
  </si>
  <si>
    <t>VALCEA</t>
  </si>
  <si>
    <t>Regiunea 4 Sud-Vest;</t>
  </si>
  <si>
    <t>17.12.2019</t>
  </si>
  <si>
    <t>AQUACARAS</t>
  </si>
  <si>
    <t>318/22.05.2020</t>
  </si>
  <si>
    <t>Proiectul de investitii reprezinta o etapa semnificativa in cadrul extinderii si modernizarii
infrastructurii de alimentare cu apa si colectare si evacuare ape uzate din Onesti, care
apartine ariei de operare a Operatorului RAJA SA CONSTANTA, deoarece nu a
beneficiat de investitii prin programul POS Mediu.
Obiectivul general al Proiectului este continuarea strategiei locale pentru dezvoltarea infrastructurii de apa si apa uzata din municipiul
Onesti, judetul Bacau, ca parte a strategiei la nivel national dezvoltate de Romania pentru atingerea tintelor asumate prin Tratatul de
Aderare, precum si a gradului de asigurare a alimentarii cu apa potabilaa populaþiei, în scopul îndeplinirii cerinþelor aquis-ului de mediu al
Uniunii Europene si a angajamentelor asumate prin sectorul de mediu,in contextul Axei Prioritare 3 POIM/Obiectiv Tematic 6ii.</t>
  </si>
  <si>
    <t>Îmbunataþirea infrastructurii de apa si apa uzata din judeþul Bistriþa-Nasaud prin extinderea serviciului de alimentare cu apa potabila, controlata microbiologic, în condiþii de siguranþa si protecþie a sanataþii în localitaþi care au peste 50 de locuitori si asigurarea colectarii si epurarii apelor uzate pentru aglomerarile mai mari de 2000 l.e. pentru conformarea cu cerintele directivelor europene privind calitatea apei destinate consumului uman (Directiva 98/83/CE) si epurarea apelor uzate (Directiva 91/271/EEC).
Obiectivul general al Proiectului este acela de a contribui la îndeplinirea indicatorilor Axei Prioritare 3 - Dezvoltarea infrastructurii de mediu în condiþii de management eficient al resuselor din cadrul Programului Operaþional Infrastuctura Mare.</t>
  </si>
  <si>
    <t>Sprijin pentru pregatirea aplicatiei de finantare si a documentatiilor de atribuire pentru proiectul regional de dezvoltare a infrastructurii de apa si apa uzata din judetul Caras Severin/Regiunea Vest, in perioada 2014-2020</t>
  </si>
  <si>
    <t>Obiectivul general al proiectului îl reprezintă îmbunătățirea infrastructurii de apa si canalizare in localitățile din județul Suceava incluse in proiect, in vederea îndeplinirii obligațiilor stabilite prin Tratatul de Aderare si Directivele Europene relevante.</t>
  </si>
  <si>
    <t>Obiectivul general al proiectului consta în: Asigurarea starii de conservare favorabila a speciilor si habitatelor de interes comunitar din situl
Natura 2000 ROSCI0201 Podisul Nord Dobrogean (partea care se suprapune cu ROSPA0073 Macin Niculiþel si partea care nu se
suprapune, situata la nord de ROSPA0091 Padurea Babadag) si a speciilor de interes conservativ de pe teritoriul rezervaþiilor naturale IV.
57. Muntele Consul, IV.58. Dealul Sarica, IV.61. Carasan-Teke, IV.64. Edirlen, IV.71. Dealul Mândresti, IV. 72. Manastirea Cocos, în
cadrul unui proces consultativ, deschis, transparent si participativ vizând elaborarea planului de management si
informarea/constientizarea factorilor interesaþi cu privire la beneficiile conservarii sitului Natura 2000 si rezervaþiilor naturale.
Prin domeniul si tematica abordate (de întarire a managementului siturilor Natura 2000, de dezvoltare a Reþelei Natura 2000 în România
si de contribuþie la implementarea în România a Directivei 92/43/EEC privind conservarea habitatelor naturale si Directivei 2009/147/EC
privind protecþia pasarilor salbatice), prezentul proiect va contribui în mod direct la: realizarea Obiectivului Specific 4.1. al Axei Prioritare 4
a POIM 2014-2020, si anume la „Cresterea gradului de protecþie si conservare a biodiversitaþii prin masuri de management adecvate si
refacerea ecosistemelor degradate”.</t>
  </si>
  <si>
    <t>Obiectivul general al proiectului este: Imbunatatirea starii de conservare a habitatelor forestiere de cvercinee si a habitatelor de pajiste stepica din Parcul National Muntii Macinului si informarea/constientizarea factorilor interesati si dezvoltarea capacitatii Administratiei Parcului National Muntii Macinului RA.</t>
  </si>
  <si>
    <t>Obiectivul general al proiectului consta în managementul conservativ si durabil al biodiversitaþii realizat în vederea îmbunataþirii conservarii speciilor si habitatelor de interes comunitar si în cresterea gradului de constientizare privind conservarea si protejarea acestora.</t>
  </si>
  <si>
    <t>Menþinerea si îmbunataþirea starii de conservare favorabila a speciilor si habitatelor din siturile Natura 2000 ROSCI0002 Apuseni,ROSCI0016 Buteasa, ROSPA0081 Munþii Apuseni-Vladeasa si pentru Parcul Natural Apuseni, în cadrul unui proces participativ ce vizeaza elaborarea planului de management si informarea/constientizare factorilor interesaþi cu privire la beneficiile conservarii acestora. Proiectul propus are ca scop întarirea managementului unor situri Natura 2000 si implicit dezvoltarea Reþelei Natura 2000 în România si
implementarea Directivelor Habitate si Pasari, contribuind astfel, în mod direct la realizarea obiectivului specific 4.1. al Axei Prioritare 4 a POIM 2014-2020, si anume „Cresterea gradului de protecþie si conservare a biodiversitaþii prin masuri de management adecvate si refacerea ecosistemelor degradate.</t>
  </si>
  <si>
    <t>Prezentul proiect propus pentru finanþare urmareste implementarea unei acþiuni de tip A (elaborarea Planului de management) pentru siturile Natura 2000 ROSCI0393 Somesul Mare, ROSCI0232 Somesul Mare Superior, ROSCI0400 Sieu – Budac, ROSCI0437 Somesul Mare între Mica si Beclean, ROSCI0095 La Saratura, ROSCI0396 Dealul Padurea Murei – Sângeorzu Nou, ROSCI0441 Viile Tecii si ariilor protejate de interes naþional 2202 Masivul de sare de la Saraþel si 2208 La Saratura. Obiectivul general al acestui proiect consta in menþinerea si îmbunataþirea starii de conservare a speciilor si habitatelor din siturile Natura 2000 Natura 2000 ROSCI0393 Somesul
Mare, ROSCI0232 Somesul Mare Superior, ROSCI0400 Sieu – Budac, ROSCI0437 Somesul Mare între Mica si Beclean, ROSCI0095 La Saratura, ROSCI0396 Dealul Padurea Murei – Sângeorzu Nou, ROSCI0441 Viile Tecii,</t>
  </si>
  <si>
    <t>Obiectivul general al proiectului este protecþia si îmbunataþirea starii de conservare a biodiversitaþii si patrimoniului natural, prin dezvoltarea cadrului de management al siturilor ROSCI0251 Tisa Superioara, ROSPA0143 Tisa Superioara, RO04 Padurea Ronisoara si planul de management pentru ROSCI0358 Pricop - Huta - Certeze si constientizarea comunitaþilor si a autoritaþilor locale. Elaborarea studiilor necesare pentru completarea nivelului de cunoastere a biodiversitaþii: monitorizarea si evaluarea speciilor si habitatelor, cunoasterea factorilor de presiune asupra biodiversitaþii, cunoasterea speciilor invazive.
Proiectul vizeaza trei situri Natura 2000: ROSCI0358 Pricop Certeze, ROSCI0251 Tisa Superioara, ROSPA0143 Tisa Superioara, dar si o arie naturala protejata – Rezervaþia naturala RO04 Padurea Ronisoara.</t>
  </si>
  <si>
    <t>CRESTEREA GRADULUI DE PROTECTIE SI CONSERVARE A BIODIVERSITAÞII PRIN ELABORAREA SI APROBAREA A 5 PLANURI
DE MANAGEMENT PENTRU CELE 5 SITURI AFLATE ÎN CUSTODIA FUNDAÞIEI CARPAÞI SUPRAPUSE CU CELE 4 ARII NATURALE PROTEJATE DE INTERES NAÞIONAL: ROSCI0042 Codru Moma, ROSCI0055 Dealul Cetaþii Lempes-Mlastina Harman suprapus cuariile naturale protejate de interes naþional Dealu Cetaþii-Lempes (2.251.) si Mlastina Harman (2.252), ROSCI0170 Padurea si Mlastinile Eutrofe de la Prejmer suprapus cu aria naturala protejata de interes naþional Padurea si Mlastinile Eutrofe de la Prejmer (2.258.),
ROSCI0195 Piatra Mare, ROSCI0207 Postavaru suprapus cu aria naturala protejata de interes naþional Muntele Postavaru(2.253).Evoluþia politicii europene privind biodiversitatea si conservarea naturii, de la stricta protejare a speciilor, la desemnarea siturilor Natura 2000 necesita elaborarea unor masuri de management adecvate pentru a asigura conservarea optima a naturii, a speciilor si habitatelor.
Constientizând existenþa beneficiilor oferite de catre patrimoniul natural si þinând cont ca obiectivele privind conservarea naturii nu pot fi atinse decât prin implicarea activa a populaþiei locale, politicile privind conservarea naturii s-au reorientat de la protejarea speciilor la o conservarea participativa care face apel nu doar la proprietarii de terenuri, fermieri ci si la intreprinzatori economici care sunt încurajaþi sa dezvolte afaceri ecologice.</t>
  </si>
  <si>
    <r>
      <t xml:space="preserve">Obiectivul General al proiectului Proiectul vizeaza protecþia biodiversitaþii prin managementul durabil al implementarii reþelei Natura 2000.
</t>
    </r>
    <r>
      <rPr>
        <b/>
        <u/>
        <sz val="10"/>
        <rFont val="Trebuchet MS"/>
        <family val="2"/>
      </rPr>
      <t>Obiective specifice</t>
    </r>
    <r>
      <rPr>
        <b/>
        <sz val="10"/>
        <rFont val="Trebuchet MS"/>
        <family val="2"/>
      </rPr>
      <t xml:space="preserve">
1. Dezvoltarea cadrului de management si monitorizare a Lacurile de acumulare de pe Arges;
2.Protejarea Sitului Natura 2000 RO SPA 0062 prin constientizare, informare, promovare a valorilor naturale</t>
    </r>
  </si>
  <si>
    <r>
      <t xml:space="preserve">Conservarea biodiversitaþii, protecþia naturii, constientizarea si educarea publicului privind importanþa conservarii
diversitaþii biologice în aria naturala protejata ROSPA0065 Lacurile Fundata Amara.
</t>
    </r>
    <r>
      <rPr>
        <b/>
        <u/>
        <sz val="10"/>
        <rFont val="Trebuchet MS"/>
        <family val="2"/>
      </rPr>
      <t>Obiective specifice:</t>
    </r>
    <r>
      <rPr>
        <b/>
        <sz val="10"/>
        <rFont val="Trebuchet MS"/>
        <family val="2"/>
      </rPr>
      <t xml:space="preserve">
1. Intocmirea Planului de management în vederea asigurarii starii de conservare favorabila a speciilor de interes national si
comunitar din aria naturala protejata ROSPA0065 Lacurile Fundata Amara
2. Cresterea gradului de constientizare a populaþiei asupra capitalului natural din aria naturala protejata ROSPA0065 Lacurile
Fundata Amara, prin acþiuni de informare si educaþie ecologica
3. Întarirea capacitaþii adminstrative a custodelui al ariei naturale protejate ROSPA0065 Lacurile Fundata Amara</t>
    </r>
  </si>
  <si>
    <t>Planurile de management al ariilor protejate prevad masuri de conservare, care vor contribui în mod direct la conservarea biodiversitaþii si în unele cazuri la eliminarea presiunilor. Protecþia biodiversitaþii nu înseamna numai menþinerea speciilor si habitatelor de interes comunitar, dar si conservarea a peisajului si a valorilor culturale.</t>
  </si>
  <si>
    <t xml:space="preserve">Obiectivul general al proiectului il constituie: Conservarea biodiversitatii in situl Natura 2000 ROSPA0075 Magura Odobesti prin implementarea planului de management al sitului.
- Obiectiv specific 1: Asigurarea starii de conservare a speciilor pentru care a fost declarata aria naturala protejata ROSPA0075 Magura Odobesti, in sensul mentinerii, imbunatatirii si imbunatatirii starii de conservare favorabile a acestora
- Obiectiv specific 2: Cresterea nivelului de constientizare pentru grupurile interesate, prin actiuni care au ca impact conservarea biodiversitatii din aria naturala protejata ROSPA0075 Magura Odobesti
Obiectiv specifi 3: Intarirea capacitatii administrative a custodelui ariei naturale protejate ROSPA0075 Magura Odobesti
</t>
  </si>
  <si>
    <r>
      <t xml:space="preserve">OBIECTIVUL GENERAL : Cercetarea si cunoasterea capitalului natural avifaunistic din Defileul Oltului pentru realizarea unei baze a elaborarii si implementarii Planului de Management si a reþelei Natura 2000 în Parcul Naþional Cozia
</t>
    </r>
    <r>
      <rPr>
        <b/>
        <u/>
        <sz val="10"/>
        <rFont val="Trebuchet MS"/>
        <family val="2"/>
      </rPr>
      <t>Obiective Specifice:</t>
    </r>
    <r>
      <rPr>
        <b/>
        <sz val="10"/>
        <rFont val="Trebuchet MS"/>
        <family val="2"/>
      </rPr>
      <t xml:space="preserve">
Obiectivul 1.
Perfecþionarea administraþiei parcului în realizarea unei baze de date despre capitalul avifaunistic din Defileul Oltului si concretizarea acestor rezultate în realizarea de materiale stinþifice scrise si cartografice
Obiectivul 2.
O campanie de informare si constientizare publica pentru eliminarea ameninþarilor si presiunilor antropice care pot afecta în mod negativ starea de conservare a speciilor de pasari salbatice din Defileul Oltului</t>
    </r>
  </si>
  <si>
    <t>Obiectivul general al proiectului îl reprezinta pregatirea aplicaþiei de finanþare si a documentaþiilor de atribuire pentru proiectul de investiþii INFRAMETEO („Modernizarea infrastructurii de monitorizare si avertizare a fenomenelor hidro-meteorologice severe în vederea asigurarii protecþiei vieþii si a bunurilor materiale”) în vederea obþinerii finanþarii din fondurile europene destinate perioadei de programare 2014-2020.</t>
  </si>
  <si>
    <t xml:space="preserve">Obiectivele specifice ale proiectului: </t>
  </si>
  <si>
    <t>1. Capacitate întărită a S.C. Industrializarea Cărnii Kosarom S.A. de a identifica şi implementa măsuri adecvate de eficienţă energetică și de reducere a emisiilor de CO2.</t>
  </si>
  <si>
    <t xml:space="preserve">2. Contorizarea avansata a consumului energetic (energie electrica, gaz metan, abur, apa rece, apa calda) pentru identificarea pierderilor de energie si a potentialului de economisire prin implementarea unui sistem integrat de management energetic (hardware si software). </t>
  </si>
  <si>
    <t xml:space="preserve">Obiectivul general al proiectului este: reducerea consumurilor de energie în cadrul S.C. Industrializarea Cărnii Kosarom S.A. prin implementarea unui sistem de monitorizare a consumurilor energetice.
Obiectivele specifice ale proiectului: 
1. Capacitate întărită a S.C. Industrializarea Cărnii Kosarom S.A. de a identifica şi implementa măsuri adecvate de eficienţă energetică și de reducere a emisiilor de CO2.
2. Contorizarea avansata a consumului energetic (energie electrica, gaz metan, abur, apa rece, apa calda) pentru identificarea pierderilor de energie si a potentialului de economisire prin implementarea unui sistem integrat de management energetic (hardware si software). 
</t>
  </si>
  <si>
    <t>Proiectul isi propune sa imbunateasca caracteristicile materialelor ceramice produse de catre compania Cemacon Zalau prin optimizarea tehnologiei de fabricatie existente, in vederea reducerii necesarului de energie in exploatare si implicit a energiei inglobate in cladiri.</t>
  </si>
  <si>
    <t>Îmbunataþirea calitaþii infrastructurii de educaþie, respectiv „Reabilitarea, Modernizarea, Extinderea si Dotarea Scolii cu clasele I-VIII „Avram Iancu” Oradea, corp B si Corp C”, pentru asigurarea unui proces educaþional la standarde europene, a cresterii participarii populaþiei scolare si a adulþilor la procesul educaþional, de nivelul ei depinzând nivelul de trai si de calificare al viitoarei forþe de munca.</t>
  </si>
  <si>
    <t>Obiectivul general al proiectului îl constituie îmbunataþirea infrastructurii publice urbane – artere de circulaþie rutiera - în municipiul Timisoara – nucleul Polului de crestere, în vederea stimularii dezvoltarii socio-economice durabile si a cresterii calitaþii vieþii locuitorilor din aceasta zona.</t>
  </si>
  <si>
    <t>30.05.2020
FINALIZAT</t>
  </si>
  <si>
    <t>11.10.2020</t>
  </si>
  <si>
    <t>Sistem de management integrat al deșeurilor în județul Galați</t>
  </si>
  <si>
    <t>Judetul Galati</t>
  </si>
  <si>
    <t>319/18.06.2020</t>
  </si>
  <si>
    <t xml:space="preserve"> Galati</t>
  </si>
  <si>
    <t>Educație rutieră - modelarea factorului uman prin responsabilizarea participanților la trafic pentru creșterea gradului de siguranța rutieră</t>
  </si>
  <si>
    <t>69/23.06.2020</t>
  </si>
  <si>
    <t>INSPECTORATUL GENERAL AL POLITIEI ROMANE</t>
  </si>
  <si>
    <t xml:space="preserve">Obiectivul general al proiectului “Educație rutieră - modelarea factorului uman prin responsabilizarea participanților la trafic pentru creșterea gradului de siguranța rutieră” îl reprezintă creșterea gradului de siguranță rutieră prin modelarea factorului uman, pentru responsabilizarea sa în calitate de utilizator al drumului, indiferent de categoria de participant la trafic din care face parte. Proiectul va contribui in mod direct la Obiectivul Specific 2.5 (OS) din cadrul POIM, respectiv “Creșterea gradului de siguranță și securitate pe toate modurile de transport și reducerea impactului transporturilor asupra mediului”, activitatile incluse in cadrul acestuia vizand implementarea de măsuri de îmbunătăţire a siguranţei traficului şi securităţii pentru transportul rutier.
Descrierea obiectivelor specifice ale proiectului
1	Imbunătățirea nivelului de cunoaştere şi respectare a normelor rutiere, precum și  conştientizarea pericolelor la care se expun cei care încalcă regulile de circulație prin organizarea a  6 campanii de informare si a 135 activitati preventiv-educative
2	Creșterea capacității instituționale a Poliției Române de a desfășura activități preventiv-educative prin achizitia a 45 de autospeciale (laboratoare mobile) si a unei caravane educationale 
</t>
  </si>
  <si>
    <t>proiect national</t>
  </si>
  <si>
    <t>proiect national/toate judetele</t>
  </si>
  <si>
    <r>
      <t xml:space="preserve">Obiectiv general il reprezinta cresterea standardului de viata al populatiei si imbunatatirea calitatii mediului din judetul Galati, prin realizarea unui sistem durabil de gestionare al deseurilor municipale conform cu cerintele legislative nationale si europene din sector, cu prevederile pachetului economiei circulare si cu angajamente asumate prin sectorul de mediu.
</t>
    </r>
    <r>
      <rPr>
        <u/>
        <sz val="10"/>
        <rFont val="Trebuchet MS"/>
        <family val="2"/>
      </rPr>
      <t>Obiectivele specifice ale proiectului</t>
    </r>
    <r>
      <rPr>
        <b/>
        <sz val="10"/>
        <rFont val="Trebuchet MS"/>
        <family val="2"/>
      </rPr>
      <t xml:space="preserve">
1. Toata populatia judetului este conectata la serviciu de salubrizare – anul 2021
2. Cresterea gradului de pregatire pentru reutilizare si reciclare la: 50% din cantitatea de deseuri din hartie, metal, plastic, sticla si lemn din deseurile menajere si deseurile similare, inclusiv din servicii publice – anul 2021; 50%, 55%, 60% si respectiv 65% din cantitatea totala de deseuri municipale generate – în anii 2025, 2030, 2035 si respectiv 2040
3. Reducerea cantitatii depozitate de deseuri biodegradabile municipale la 35% din cantitatea totala, exprimata gravimetric, produsa in anul 1995 – anul 2023
4. Depozitarea deseurilor municipale este permisa numai daca acestea sunt supuse in prealabil unor operatii de tratare fezabile tehnic – anul 2023
5. Depozitarea a maxim 10% din deseurile municipale – anul 2040
6. Colectarea separata si tratarea corespunzatoare a deseurilor periculoase menajere si a deseurilor  voluminoase – anul 2021
7. Incurajarea utilizarii in agricultura a materialelor rezultate de la tratarea biodeseurilor (compostare si digestie anaeroba)
8. Colectarea separata si reciclarea la sursa a biodeseurilor – progresiv pana in 2025</t>
    </r>
  </si>
  <si>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Vrancea</t>
  </si>
  <si>
    <t>30.10.2020</t>
  </si>
  <si>
    <t>15.06.2021</t>
  </si>
  <si>
    <t>02.11.2020</t>
  </si>
  <si>
    <t>14.12.2020</t>
  </si>
  <si>
    <t> 04.11.2020</t>
  </si>
  <si>
    <t>19.01.2021</t>
  </si>
  <si>
    <t>01.10.2020</t>
  </si>
  <si>
    <t>15.07.2020</t>
  </si>
  <si>
    <t>Creșterea producției de energie termică pe baza de apă geotermală în municipiul Beiuș</t>
  </si>
  <si>
    <t>S.C. Transgex S.A.</t>
  </si>
  <si>
    <t>320/15.07.2020</t>
  </si>
  <si>
    <t>23.07.2017 ( CF SEMNAT 15.07.2020)</t>
  </si>
  <si>
    <t>Proiect regional de dezvoltare a infrastructurii de apa si apa uzata în regiunile Mediaș, Agnita și Dumbrăveni, județul Sibiu</t>
  </si>
  <si>
    <t>APA TÂRNAVEI MARI SA</t>
  </si>
  <si>
    <t>SIBIU</t>
  </si>
  <si>
    <t>321/15.07.2020</t>
  </si>
  <si>
    <t>15.05.2020 (CF SEMNAT IN 22.05.2020)</t>
  </si>
  <si>
    <t xml:space="preserve">·            Studiu de fezabilitate pentru obiectivul / proiectul de investiții Retehnologizare Ecluza Năvodari în vederea creșterii siguranței navigației, </t>
  </si>
  <si>
    <t>·            STUDIU DE FEZABILITATE pentru obiectivul/proiectul de investiții: MODERNIZAREA CANALELOR NAVIGABILE ALE DUNĂRII: CANAL DUNĂRE – MAREA NEAGRĂ ŞI CANAL POARTA ALBĂ-MIDIA, NĂVODARI ȊN VEDEREA CREŞTERII SIGURANŢEI NAVIGAŢIEI</t>
  </si>
  <si>
    <t>71/07.07.2020</t>
  </si>
  <si>
    <t>Necompetitv cu depunerea continua 11.01.2018-31.12.2023</t>
  </si>
  <si>
    <t>COMPANIA NAŢIONALĂ ADMINISTRAŢIA CANALELOR NAVIGABILE SA</t>
  </si>
  <si>
    <t>Obiectivul general al proiectului este sa asigure disponibilitatea si siguranta navigatiei pe Canalul Poarta Albă – Midia, Năvodari prin Ecluza Năvodari, furnizand o alternativa durabila la transportul rutier de-a lungul unei importante rute de transport national si international.
Obiectivul specific al proiectului este elaborarea documentatiilor tehnico-economice necesare pentru realizarea obiectivului/ proiectului mixt de investiţii „Retehnologizare Ecluza Năvodari în vederea creşterii siguranţei navigaţiei” 
Etapele de elaborare ale documentaţiilor tehnico-economice pentru realizarea obiectivului/proiectului mixt de investiţii „Retehnologizare Ecluza Năvodari în vederea creşterii siguranţei navigaţiei” sunt urmatoarele :
ETAPA I de proiectare : 
a) – Expertiză Tehnică la construcţia din beton a ecluzei (existentă)
b) – Expertiză Tehnică la echipamentele si instalatiile ecluzei existente
c) – Audit energetic;
d) – Evaluarea Impactului asupra Mediului;
e) – Studii de analiza si de evaluare a impactului calitatii aerului si apei din zona Ecluzei Năvodari;
f) – Studiu topografic, vizat de către Oficiul de Cadastru şi Publicitate Imobiliară;
g) – Studiu de trafic pentru o perioada de 30 ani pentru canalul navigabil.
ETAPA II de proiectare :
a) – Documentatia tehnica pentru Certificatul de Urbanism care se emite in vederea obtinerii Autorizatiei de Construire (DTCU);
b) – Documentatiile tehnice pentru obtinerea Avizelor/Acordurilor specificate in Certificatul de Urbanism, inclusiv acordul de mediu si documentatia necesara obtinerii avizului de Gospodarire a Apelor (DTAA);
c) – Studiu de Fezabilitate (cu respectarea conţinutului-cadru al studiului de fezabilitate pentru obiectiv mixt de investiţii cf H.G. nr. 907/2016 si documente suport elaborate conform cerintelor Ghidului Solicitantului;
d)– Documentaţie tehnica pentru avizarea Studiului de Fezabilitate si a indicatorilor tehnico-economici in CTE-MTIC.</t>
  </si>
  <si>
    <t>70/07.07.2020</t>
  </si>
  <si>
    <t>Necompetitv cu depunerea continua 11.01.2018-31.12.2024</t>
  </si>
  <si>
    <t xml:space="preserve">Obiectivul general  al proiectului este pregatirea documentelor tehnico-economice necesare pentru lucrarile de modernizare a  infrastructurii Canalului Dunare Marea Neagra si canalului Poarta Alba Midia Navodari in vederea asigurarii conditiilor de navigatie in siguranta pe intreaga cale navigabila. 
Obiectivul specific al proiectului este elaborarea documentatiilor necesare pentru atingerea urmatoarelor tinte:
- Modernizarea canalelor navigabile in vederea cresterii sigurantei navigatiei;  
 - Posibilitatea cresterii vitezei de navigatie pe canalele navigabile (fara a periclita malurile sectiunii udate, pereate cu piatra bruta).
 -  Asigurarea stabilitatii versantilor si malurilor canalelor pe sectoarele care fac obiectul temei de proiectare;
Astfel pentru atingerea tintelor precizate mai sus obiectivele specifice sunt:
aferente ETAPEI I de proiectare:
-	expertize tehnice
-	 studii topografice vizate OCPI
-	studii geotehnice,
-	studii batimetrice 
-	studii de analiza si de stabilitate a malurilor si taluzelor 
-	studii hidraulice
Aferente ETAPEI 2 de proiectare: 
-	Documentatia tehnica pentru Certificatul de Urbanism care se emite in vederea obtinerii Autorizatiei de Construire
-  Documentatii tehnice pentru obtinerea Avizelor/Acordurilor specificate in C.U. inclusiv  Acordul de mediu si avizul de Gospodarire Ape (DTAA)
-   Studiu de Fezabilitate (cu respectarea continutului - cadru S.F. obiectiv mixt - conf. H.G. nr. 907 din 2016)
-  Documentatii Tehnice pentru avizarea Studiului de Fezabilitate si a indicatorilor tehnico-economici </t>
  </si>
  <si>
    <t>Dezvoltare Port Tulcea Etapa 1</t>
  </si>
  <si>
    <t>72/10.07.2020</t>
  </si>
  <si>
    <t>Obiectivul general al proiectului îl constituie creșterea atractivității și accesibilitătii Portului Tulcea prin asigurarea unui transport navigabil bazat pe principiile durabilității, inovării și securității, capabil să asigure legături rapide și eficiente cu piețele internaționale, pentru fluidizarea maximă a circulației mărfurilor, asigurând totodată o infrastructură portuară la standarde europene în acord cu practicile și politicele UE și în contextul Obiectivului specific (OS) 2.4. 
Obiectivul general al proiectului contribuie la atingerea obiectivului strategic 2 al Strategiei Integrate de Dezvoltare Durabilă a Deltei Dunării, respectiv “Dezvoltarea unei economii locale verzi, incluzive, pe baza consumului și protecției durabile, eficientă din punct de vedere al resurselor, valorificând avantajele comparative ale zonei și beneficiind de sprijinul unor servicii publice îmbunătățite”, Pilon strategic III – Îmbunătățirea conectivității. Proiectul pentru Dezvoltarea Portului Tulcea – Etapa I este relevant pentru Strategia ITI Delta Dunării, investiția privind modernizarea și creșterea capacității operaționale a portului Tulcea fiind o intervenție cu prioritate ridicată, contribuind totodată la dezvoltarea economică a Regiunii Deltei Dunării.
Implementarea proiectului propus va contribui la îndeplinirea obiectivelor POIM privind "creșterea volumului de marfă transportată pe căile navigabile interioare cu 20% până în 2023 față de valoarea de referință din 2013 și la atingerea indicatorului de rezultat ai Axei prioritare 2: 2S3 Mărfuri transportate pe căi navigabile interioare. În prezent prin Portul Tulcea se derulează un trafic mediu anual de mărfuri de 1,56 Mil.tone/an. Ca urmare a implementării proiectului, se estimează că traficul de mărfuri va crește cu 54,10%, respectiv va ajunge la 2,1 Mil.tone/an contribuind astfel la a atingerea indicatorului de rezultat ai Axei prioritare 2: 2S3 Mărfuri transportate pe căi navigabile interioare.</t>
  </si>
  <si>
    <t>03/31/2023</t>
  </si>
  <si>
    <t>AP 9</t>
  </si>
  <si>
    <t>Total AP 9</t>
  </si>
  <si>
    <t>Sprijin pentru persoanele vulnerabile</t>
  </si>
  <si>
    <t>MUNICIPIUL BISTRIŢA</t>
  </si>
  <si>
    <t>322/21.07.2020</t>
  </si>
  <si>
    <t>MANAGEMENT EFICIENT ANTI-COVID LA NIVELUL DGASPC GIURGIU - MACOV</t>
  </si>
  <si>
    <t>JUDEŢUL GIURGIU</t>
  </si>
  <si>
    <t>GIURGIU</t>
  </si>
  <si>
    <t>323/21.07.2020</t>
  </si>
  <si>
    <t>01.03.2020(CFsemnat in 21.07.2020)</t>
  </si>
  <si>
    <t>12.03.2020 (CF semnat in 21.07.2020)</t>
  </si>
  <si>
    <t>Consolidarea capacitatii centrului medical din cadrul Serviciul de Protectie si Paza pentru gestionarea crizei sanitare COVID-19</t>
  </si>
  <si>
    <t>324/21.07.2020</t>
  </si>
  <si>
    <t>SERVICIUL DE PROTECŢIE ŞI PAZĂ - U.M. 0149 BUCUREŞTI</t>
  </si>
  <si>
    <t>Combaterea Virusului prin Dotarea Spitalului Clinic de Neuropsihiatrie Craiova</t>
  </si>
  <si>
    <t>325/21.07.2020</t>
  </si>
  <si>
    <t>SPITALUL CLINIC DE NEUROPSIHIATRIE</t>
  </si>
  <si>
    <t>Creşterea capacităţii de gestionare a crizei sanitare COVID-19 in municipiul Carei</t>
  </si>
  <si>
    <t>326/21.07.2020</t>
  </si>
  <si>
    <t>UAT MUNICIPIUL CAREI</t>
  </si>
  <si>
    <t>01.02.2020 (CF semnat in 21.07.2020)</t>
  </si>
  <si>
    <t>01.05.2020(CF semnat in 21.07.2020)</t>
  </si>
  <si>
    <t>37.03.2020(CF semnat in 21.07.2020)</t>
  </si>
  <si>
    <t>Combaterea raspandirii VIrusului prin Dotarea Spitalului Clinic Municipal Filantropia din municipiul Craiova</t>
  </si>
  <si>
    <t>SPITALUL CLINIC MUNICIPAL FILANTROPIA CRAIOVA</t>
  </si>
  <si>
    <t>327/21.07.2020</t>
  </si>
  <si>
    <t>Gestionarea în timp util şi eficient de către Institutul Clinic Fundeni a crizei sanitare COVID-19</t>
  </si>
  <si>
    <t>INSTITUTUL CLINIC FUNDENI</t>
  </si>
  <si>
    <t>328/21.07.2020</t>
  </si>
  <si>
    <t>01.08.2020</t>
  </si>
  <si>
    <t>Cresterea capacitatii de gestionare a crizei sanitare COVID-19 in Municipiul Oradea si Judetul Bihor</t>
  </si>
  <si>
    <t>329/21.07.2020</t>
  </si>
  <si>
    <t>SPITAL CLINIC JUDETEAN DE URGENTA ORADEA</t>
  </si>
  <si>
    <t>Dotarea Unităţii de Primire Urgenţe din cadrul Spitalului Clinic de Urgenţă pentru Copii Cluj-Napoca în contextul pandemiei COVID-19</t>
  </si>
  <si>
    <t>JUDETUL CLUJ</t>
  </si>
  <si>
    <t>330/21.07.2020</t>
  </si>
  <si>
    <t>Combaterea Virusului prin Dotarea Spitalului Clinic de Boli Infectioase si Pneumoftiziologie Victor Babes Craiova</t>
  </si>
  <si>
    <t>SPITALUL CLINIC DE BOLI INFECTIOASE SI PNEUMOFTIZIOLOGIE VICTOR BABES CRAIOVA</t>
  </si>
  <si>
    <t>331/21.07.2020</t>
  </si>
  <si>
    <t>01.05.2020</t>
  </si>
  <si>
    <t>Creșterea capacității de gestionare a crizei sanitare COVID-19 în cadrul Spitalului Clinic de Boli Infecțioase din Cluj- Napoca</t>
  </si>
  <si>
    <t>SPITALUL CLINIC BOLI INFECȚIOASE</t>
  </si>
  <si>
    <t>332/27.07.2020</t>
  </si>
  <si>
    <t>01.03.2020</t>
  </si>
  <si>
    <t>Sistem integrat pentru interventia la urgente, dezastre și crize</t>
  </si>
  <si>
    <t>Serviciul de Protectie si Paza</t>
  </si>
  <si>
    <t>333/31.07.2020</t>
  </si>
  <si>
    <t>01.09.2019 (CF semnat 31.07.2020)</t>
  </si>
  <si>
    <t>085, 092</t>
  </si>
  <si>
    <t>Elaborare Studiu de Fezabilitate si Proiect Tehnic de Executie pentru Realizare Conexiune DN73C cu Autostrada Sibiu - Pitesti (Nod Tigveni) si Modernizare DN73C (km 44+800 - km 68+000)</t>
  </si>
  <si>
    <t>74/17.07.2020</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</si>
  <si>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de a spori eficiența tehnico-economică a rețelei de transport din România si de a aduce îmbunatatiri în ceea ce privește viteza de călătorie, îmbunatatind de asemenea conectivitatea la nivel regional si conditiile traficului de marfuri ce va fi asigurat prin drumul national DN 73C, respectiv drumul de legatura ce asigura conexiunea cu Autostrada Sibiu – Pitesti, in zona Tigveni (mai exact a nodului rutier de la Tigveni).
Descrierea obiectivelor specifice ale proiectului
1	Studiul de Fezabilitate (SF) completat cu elemente specifice ale Documentatiei de avizare a lucrarilor de interventii (DALI), tinand cont de aplicabilitatea in totalitate a legislatiei in vigoare (norme, normative, standarde, legi etc.);
2	Expertiza Tehnica, pentru sectorul de drum national DN 73C (Km 44+800 – Km 68+000);
3	Documentatia suport si asistenta necesara pentru depunerea si sustinerea aplicatiei de finantare;
4	Proiectul pentru Autorizarea Executarii Lucrarilor de Construire (PAC) și asistență tehnică până la obținerea autorizației de construire de către Beneficiar (CNAIR SA);
5	Proiectul Tehnic de Execuție (PTE) tinand cont de aplicabilitatea in totalitate a legislatiei in vigoare (norme, normative, standarde, legi etc.);
6	Documentatia de atribuire a contractului de executie lucrari;
7	Asistenta tehnica acordata Beneficiarului in perioada derularii procedurilor de achizitie publica pentru executie lucrari.</t>
  </si>
  <si>
    <t>Sud Muntenia</t>
  </si>
  <si>
    <t>SPRIJIN PENTRU PREGĂTIREA DOCUMENTAȚIEI TEHNICO-ECONOMICE PENTRU PROIECTUL „LINIA DE METROU MAGISTRALA 5 (DRUMUL TABEREI – PANTELIMON) SECŢIUNEA EROILOR (PS OPERĂ) – PIAȚA IANCULUI - SERVICII DE PROIECTARE ȘI ASISTENȚĂ TEHNICĂ.</t>
  </si>
  <si>
    <t>73/17.07.2020</t>
  </si>
  <si>
    <t>Magistrala 5 de metrou realizează legătura V-E între cartierul Drumul Taberei, un areal cu caracter dominant de locuire și Pantelimon, zonă cu un caracter rezidențial pronunțat, în arealul căreia se găsește Stadionul Național. De asemenea, creează o conexiune directă dintre aceste două zone rezidențiale și centrul orașului. Actualmente cele două zone sunt deservite doar de transportul de suprafață. Pe traseul magistralei 5 de metrou în zona cuprinsă între Drumul Taberei și Foișorul de Foc, serviciul de transport public este realizat cu autobuze și troleibuze, în vreme ce pentru porțiunea de traseu dintre Foișorul de Foc și Vergului, oferta de transport public cuprinde transportul cu autobuzul și tramvaiul. Toate aceste linii alcătuiesc oferta de transport pentru deservirea relațiilor V-E între Drumul Taberei și Pantelimon, cu puncte de conexiune în rețeaua existentă de transport cu metrou la stațiile Eroilor, Universitate și Piața Iancului. După cum se poate constata, oferta de transport este compusă din mijloace de transport de capacitate redusă și este supusă congestiei urbane a traficului. Prin urmare se observă cu ușurință că deplasarea pe axa ce va fi deservită de Magistrala 5 este anevoioasă și presupune cel puțin 1 transfer între mijloacele de transport. Având în vedere necesitatea creşterii gradului de acoperire al reţelei de metrou se impune continuarea extinderii acesteia pentru acoperirea solicitării de transport tot mai mari, coroborat cu reducerea aglomerărilor din noduri esenţiale ale traficului de suprafaţă prin dirijarea spre transportul subteran a publicului călător din Bucureşti şi suburbiile acestuia.
Descrierea obiectivelor specifice ale proiectului
1	Prima secțiune a Magistralei 5 de metrou Râul Doamnei – Eroilor (PS Opera), inclusiv stația și depoul Valea Ialomiței se estimează a se finaliza și pune în funcțiune cu călători în anul 2020, astfel fiind necesară demararea acțiunilor pentru continuarea obiectivului de investiții pe următoarea secțiune Eroilor (PS Opera) – Universitate – Piața Iancului.
Achiziția este necesară pentru continuarea realizării obiectivului de investiții de interes național Magistrala 5 de metrou Drumul Taberei – Pantelimon, aprobat prin Hotărârea Guvernului nr. 1419/2008, Hotărârea Guvernului nr. 525/2008 pe secțiunea Eroilor – Universitate – Piața Iancului şi Hotărârea Guvernului nr. 374/2019 pentru reaprobarea indicatorilor tehnico - economici ai obiectivului de investiţii „Magistrala 5: Drumul Taberei – Pantelimon”.
În urma implementării proiectului, acesta va conduce la îndeplinirea obiectivelor specifice ale Programului – Axa Prioritară 1 (AP): Îmbunătăţirea mobilităţii prin dezvoltarea reţelei TEN-T şi a transportului cu metroul; Prioritatea de investiţii 7ii; Obiectivul specific OS 1.4: Creşterea gradului de utilizare a transportului cu metroul în Bucureşti – Ilfov, prin dezvoltarea infrastructurii şi a serviciilor.</t>
  </si>
  <si>
    <t>Regiunea 8 Bucuresti - Ilfov</t>
  </si>
  <si>
    <t>6/30/2019
CONTRACT FINALIZAT</t>
  </si>
  <si>
    <t>4/28/2019
CONTRACT FINALIZAT</t>
  </si>
  <si>
    <t>5/31/2019
CONTRACT FINALIZAT</t>
  </si>
  <si>
    <t>12/21/2018 
CONTRACT FINALIZAT</t>
  </si>
  <si>
    <t>3/30/2019
CONTRACT FINALIZAT</t>
  </si>
  <si>
    <t xml:space="preserve">102021
</t>
  </si>
  <si>
    <t xml:space="preserve">104101
</t>
  </si>
  <si>
    <t>Drum TransRegio (TR ISTER) Braila - Slobozia - Calarasi - Chiciu, Etapa I - Pasaj denivelat pe DN21, km 105+500</t>
  </si>
  <si>
    <t>75/06.08.2020</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</si>
  <si>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Descrierea obiectivelor specifice ale proiectului
1	Studiu de Fezabilitate elaborat in conformitate cu legislatia in vigoare si cu cerintele caietului de sarcini</t>
  </si>
  <si>
    <t>11/31/2020</t>
  </si>
  <si>
    <t>Sud- Muntenia</t>
  </si>
  <si>
    <t>Total OS 6.1 distributie</t>
  </si>
  <si>
    <t>Total OS 6.1 productie</t>
  </si>
  <si>
    <t>Dotare medicală performantă pentru STOPare COVID 19 la nivelul județului Giurgiu - CO-STOP</t>
  </si>
  <si>
    <t>334/04.08.2020</t>
  </si>
  <si>
    <t>COVID19-CARE - Cresterea capacitatii de gestionare a crizei sanitare COVID-19 prin dotarea cu echipamente si aparatura medicala a Institutului National de Boli Infectioase “Prof. Dr. Matei Bals”</t>
  </si>
  <si>
    <t>INSTITUTUL NATIONAL DE BOLI INFECTIOASE ''PROF.DR.MATEI BALS''</t>
  </si>
  <si>
    <t>335/10.08.2020</t>
  </si>
  <si>
    <t>Gestionarea de catre Spitalul Universitar de Urgenþa Elias a crizei sanitare COVID-19</t>
  </si>
  <si>
    <t>336/10.08.2020</t>
  </si>
  <si>
    <t>SPITALUL UNIVERSITAR DE URGENTA ELIAS</t>
  </si>
  <si>
    <t>Cresterea capacitatii Spitalului Judetean de Urgenta Satu Mare de gestionare a crizei sanitare COVID-19</t>
  </si>
  <si>
    <t>SPITALUL JUDETEAN DE URGENTA SATU MARE</t>
  </si>
  <si>
    <t>Satui Mare</t>
  </si>
  <si>
    <t>337/11.08.2020</t>
  </si>
  <si>
    <t>Extindere si dotare A.T.I. Spital Municipal Lupeni (Spital suport pacienți COVID-19 pozitiv</t>
  </si>
  <si>
    <t>338/11.08.2020</t>
  </si>
  <si>
    <t>MUNICIPIUL LUPENI</t>
  </si>
  <si>
    <t>hunedoara</t>
  </si>
  <si>
    <t>Dotarea Unității de Primiri Urgențe și a Secției Anestezie Terapie Intensivă ale Spitalului Clinic de Urgență „Bagdasar - Arseni” București pentru gestionarea crizei COVID - 19</t>
  </si>
  <si>
    <t>339/11.08.2020</t>
  </si>
  <si>
    <t>SPITALUL CLINIC DE URGENȚĂ "BAGDASAR-ARSENI"</t>
  </si>
  <si>
    <t>Consolidarea capacității Județului Cluj în gestionarea crizei sanitare COVID-19</t>
  </si>
  <si>
    <t>JUDEȚUL CLUJ</t>
  </si>
  <si>
    <t>340/12.08.2020</t>
  </si>
  <si>
    <t>Gestionarea crizei sanitare COVID-19 la nivelul DGASPC Gorj</t>
  </si>
  <si>
    <t>JUDEȚUL GORJ</t>
  </si>
  <si>
    <t>341/13.08.2020</t>
  </si>
  <si>
    <t>24.02.2020</t>
  </si>
  <si>
    <t>Sistem Integrat Suport pentru Gestionarea Situațiilor de Urgentă COVID-19 la nivelul Spitalului Municipal de Urgență “Elena Beldiman” Bârlad</t>
  </si>
  <si>
    <t>SPITALUL MUNICIPAL DE URGENȚĂ "ELENA BELDIMAN"</t>
  </si>
  <si>
    <t>342/13.08.2020</t>
  </si>
  <si>
    <t>nr</t>
  </si>
  <si>
    <t>01.01.2014( semnat in 18.06.2020)</t>
  </si>
  <si>
    <t>Consolidarea capacitații de gestionare a crizei sanitare COVID -19 la Spitalul de Pneumoftizologie Sibiu</t>
  </si>
  <si>
    <t>Spitalul de Pneumoftiziologie Sibiu</t>
  </si>
  <si>
    <t>343/14.08.2020</t>
  </si>
  <si>
    <t>Consolidarea capacității de gestionare a crizei sanitare COVID-19 în cadrul Spitalului de Psihiatrie "Dr. Gheorghe Preda" Sibiu</t>
  </si>
  <si>
    <t>Spitalul de Psihiatrie "DR. GHEORGHE PREDA" Sibiu</t>
  </si>
  <si>
    <t>344/14.08.2020</t>
  </si>
  <si>
    <t>2.516.787,38</t>
  </si>
  <si>
    <t>Dotarea centrelor rezidenţiale din cadrul DAS Sibiu cu echipamente şi materiale de protecţie a personalului angajat, în contextul pandemiei cauzate de COVID-19</t>
  </si>
  <si>
    <t>345/14.08.2020</t>
  </si>
  <si>
    <t>Direcția de Asistență Socială Sibiu</t>
  </si>
  <si>
    <t>Consolidarea capacitatii de gestionare a crizei sanitare COVID-19 în cadrul Spitalului Clinic Judetean de Urgență Sibiu</t>
  </si>
  <si>
    <t>346/14.08.2020</t>
  </si>
  <si>
    <t>Spitalul Clinic Județean de Urgență Sibiu</t>
  </si>
  <si>
    <t>Consolidarea capacității de gestionare a crizei sanitare COVID 19 de către Spitalul Clinic de Pediatrie Sibiu</t>
  </si>
  <si>
    <t>Spitalul Clinic de Pediatrie Sibiu</t>
  </si>
  <si>
    <t>347/17.08.2020</t>
  </si>
  <si>
    <t>30.03.2021</t>
  </si>
  <si>
    <t>Consolidarea capacităţii de gestionare a crizei sanitare COVID-19 la nivelul Institutului Inimii de Urgenţă pentru Boli Cardiovasculare Niculae Stăncioiu</t>
  </si>
  <si>
    <t>Institutul Inimii de urgenta pentru boli cardiovasculare Cluj Napoca</t>
  </si>
  <si>
    <t>348/19.08.2020</t>
  </si>
  <si>
    <t>31.04.2021</t>
  </si>
  <si>
    <t>Dezvoltarea facilităţilor de pregătire şi a capabilităţilor de intervenţie necesare gestionării situaţiilor de urgenţă în domeniul CBRNe şi pirotehnic asociat, generate de acte de rea-voinţă</t>
  </si>
  <si>
    <t>Serviciul Român de Informații prin Unitatea Militară 0929 București</t>
  </si>
  <si>
    <t>349/19.08.2020</t>
  </si>
  <si>
    <t>Creșterea capacității de gestionare a crizei sanitare COVID-19 la Spitalul Clinic Județean de Urgență Arad</t>
  </si>
  <si>
    <t>Județul Arad</t>
  </si>
  <si>
    <t>350/20.08.2020</t>
  </si>
  <si>
    <t>01.06.2020</t>
  </si>
  <si>
    <t>Îmbunătățirea capacității unităților medicale din județul Arad în contextul pandemiei COVID-19</t>
  </si>
  <si>
    <t>351/20.08.2020</t>
  </si>
  <si>
    <t>Echipamente medicale de protecție pentru centrele sociale rezidențiale din judeţul Arad, în contextul pandemiei COVID-19</t>
  </si>
  <si>
    <t>352/20.08.2020</t>
  </si>
  <si>
    <t>Dotarea centrelor sociale ”INOCENÞIU M. KLEIN” si „SFANTUL FRANCISC” Timisoara in contextul crizei sanitare COVID19</t>
  </si>
  <si>
    <t>353/20.08.2020</t>
  </si>
  <si>
    <t>Creșterea capacității de reacție a Spitalului Clinic Municipal de Urgență Timișoara la criza de sănătate publică cauzată de răspândirea virusului SARS-CoV-2</t>
  </si>
  <si>
    <t>Spitalul Clinic Municipal de Urgență Timișoara</t>
  </si>
  <si>
    <t>354/20.08.2020</t>
  </si>
  <si>
    <t>SECURIZARE COMPLETA (OUTDOOR/INDOOR) A AEROPORTULUI INTERNATIONAL CRAIOVA</t>
  </si>
  <si>
    <t>76/26.08.2020</t>
  </si>
  <si>
    <t>REGIA AUTONOMA AEROPORTUL CRAIOVA</t>
  </si>
  <si>
    <t>Obiectivul general al proiectului este reprezentat de creșterea gradului de utilizare sustenabila a Aeroportului International Craiova, prin asigurarea securizării complete a Aeroportului Internațional Craiova.
Prin securizarea completă a infrastructurii aeroportuare a AIC  vor fi asigurate premisele necesare prevenirii / stopării / contracarării  actelor de intervenție ilicită, fapt ce va conduce la creșterea gradului de utilizare sustenabilă a aeroportului, definit ca și obiectiv specific al axei prioritare în cadrul căreia este depus spre finanțare proiectul.
Construirea facilitaților necesare pentru creșterea siguranței și securității activităților aeroportuare prin reabilitarea și extinderea gardului perimetral, realizarea unui sistem de detecție perimetrală cu sistem CCTV şi sistem control acces, care să asigure supravegherea totală a perimetrului, va asigura conformarea la cerințele H.G. 971/2009 privind condițiile pentru certificarea aeroporturilor civile internaționale.</t>
  </si>
  <si>
    <t>05/21/2018</t>
  </si>
  <si>
    <t>09/22/2022</t>
  </si>
  <si>
    <t>Asigurarea de echipamente medicale si de protecție medicală pentru Spitalul Județean de Urgență Buzău pentru gestionarea crizei sanitare COVID-19</t>
  </si>
  <si>
    <t>JUDEŢUL Buzau</t>
  </si>
  <si>
    <t xml:space="preserve"> Buzau</t>
  </si>
  <si>
    <t>355/11.09.2020</t>
  </si>
  <si>
    <t>Consolidarea capacitatii de gestionare a crizei sanitare COVID-19 la nivelul judetului Gorj</t>
  </si>
  <si>
    <t>UAT Gorj</t>
  </si>
  <si>
    <t>356/15.08.2020</t>
  </si>
  <si>
    <t>01.02.2021</t>
  </si>
  <si>
    <t>01.11.2022</t>
  </si>
  <si>
    <t>31.08.2018</t>
  </si>
  <si>
    <t>06.09.2021</t>
  </si>
  <si>
    <t>Creșterea capacității furnizorilor publici de servicii de asistență socială pentru categoriile vulnerabile din județul Dolj de gestionare a crizei sanitare COVID-19</t>
  </si>
  <si>
    <t>Unitatea Administrativ -Teritorială Județul Dolj</t>
  </si>
  <si>
    <t>357/16.09.2020</t>
  </si>
  <si>
    <t>25.02.2020</t>
  </si>
  <si>
    <t>Implementarea de măsuri active pentru conservarea biodiversității în baza Planului de management al siturilor Natura 2000 ROSPA0093 Pădurea Bogata și ROSCI0137 Pădurea Bogății</t>
  </si>
  <si>
    <t>AGENȚIA NAȚIONALĂ PENTRU ARII NATURALE PROTEJATE</t>
  </si>
  <si>
    <t>358/18.09.2020</t>
  </si>
  <si>
    <t>07.11.2019</t>
  </si>
  <si>
    <t>31.08.2023</t>
  </si>
  <si>
    <t>Creșterea capacității de gestionare a crizei sanitare COVID-19 de către spitalele subordonate Consiliului Județean Dolj</t>
  </si>
  <si>
    <t>359/18.09.2020</t>
  </si>
  <si>
    <t>04.02.2020</t>
  </si>
  <si>
    <t>Județul Dolj</t>
  </si>
  <si>
    <t>Creșterea capacității de gestionare a crizei sanitare prin investiții necesare pentru consolidarea capacității de reacție la criza de sănătate publica cauzata de răspândirea virusului COVID-19 în Județul Harghita și în Centrele sociale rezidențiale din su</t>
  </si>
  <si>
    <t>Unitatea Administrativ Teritorială Județul Harghita</t>
  </si>
  <si>
    <t>360/21.09.2020</t>
  </si>
  <si>
    <t>Consolidarea capacității sistemului medical pubConsolidarea capacității sistemului medical public de gestionare a situației de urgență cauzată de criza COVID -1919</t>
  </si>
  <si>
    <t>SPITALUL MUNICIPAL CÂMPULUNG</t>
  </si>
  <si>
    <t>361/22.09.2020</t>
  </si>
  <si>
    <t>Creșterea capacității de diagnosticare și îngrijire a pacienților oncologici și a personalului propriu în perioada crizei sanitare COVID-19</t>
  </si>
  <si>
    <t>INSTITUTUL ONCOLOGIC PROF.DR.I.CHIRICUȚĂ CLUJ-NAPOCA</t>
  </si>
  <si>
    <t>362/23.09.2020</t>
  </si>
  <si>
    <t>Achiziţia de echipamente pentru consolidarea capacităţii sistemului medical public din Alba Iulia pentru gestionarea situaţiei de urgenţă cauzată de criza COVID - 19</t>
  </si>
  <si>
    <t>363/23.09.2020</t>
  </si>
  <si>
    <t>MUNICIPIUL ALBA IULIA</t>
  </si>
  <si>
    <t>15.04.2020</t>
  </si>
  <si>
    <t>Dotarea Spitalului Municipal Prof. Dr. Irinel Popescu Băilești cu echipamente și aparatură medicală (Spital suport pacienți COVID-19 pozitiv)</t>
  </si>
  <si>
    <t>SPITALUL MUNICIPAL "PROF. DR. IRINEL POPESCU" BĂILEȘTI</t>
  </si>
  <si>
    <t>364/23.09.2020</t>
  </si>
  <si>
    <t>Consolidarea capacității sistemului medical de gestionare a situației de urgență cauzată de criză COVID - 19, în județul Argeș</t>
  </si>
  <si>
    <t>ORAȘUL MIOVENI</t>
  </si>
  <si>
    <t>365/23.09.2020</t>
  </si>
  <si>
    <t>Consolidarea capacităţii de gestionare a crizei sanitare COVID-19 în Spitalul Clinic Judeţean Mureş</t>
  </si>
  <si>
    <t>SPITALUL CLINIC JUDEȚEAN MUREȘ</t>
  </si>
  <si>
    <t>366/23.09.2020</t>
  </si>
  <si>
    <t>Asigurarea de echipamente și materiale de protecție pentru personalul și beneficiarii serviciilor publice de asistență socială furnizate de Direcția Generală de Asistență Socială și Protecția Copilului Buzău pentru gestionarea crizei sanitare COVID-19</t>
  </si>
  <si>
    <t>JUDEȚUL BUZĂU</t>
  </si>
  <si>
    <t>367/23.09.2020</t>
  </si>
  <si>
    <t>Totul va fi bine la Spitalul de Pneumoftiziologie Câmpulung</t>
  </si>
  <si>
    <t>368/23.09.2020</t>
  </si>
  <si>
    <t>SPITALUL DE PNEUMOFTIZIOLOGIE CÂMPULUNG</t>
  </si>
  <si>
    <t>Creșterea capacității Spitalului Clinic Municipal Cluj-Napoca de gestionare a crizei sanitare COVID-19 prin achiziția de echipamente medicale și de protecție medicală</t>
  </si>
  <si>
    <t>369/23.09.2020</t>
  </si>
  <si>
    <t>MUNICIPIUL CLUJ-NAPOCA</t>
  </si>
  <si>
    <t>Întărirea capacității Spitalului Orășenesc Horezu de gestionare a crizei sanitare COVID-19</t>
  </si>
  <si>
    <t>SPITALUL ORASENESC HOREZU</t>
  </si>
  <si>
    <t>370/24.09.2020</t>
  </si>
  <si>
    <t>Consolidarea capacității de reacție a sistemului medical la criza COVID-19 - "Să fim pregătiți!”</t>
  </si>
  <si>
    <t>371/24.09.2020</t>
  </si>
  <si>
    <t>SPITALUL DE URGENȚĂ AL MINISTERULUI AFACERILOR INTERNE "PROF.DR.DIMITRIE GEROTA"</t>
  </si>
  <si>
    <t>Creşterea capacităţii de diagnostic şi tratament a pacienţilor infectaţi cu virusul SARS COV2, internati in Clinica de Cardiologie a SCJUC</t>
  </si>
  <si>
    <t>SPITALUL CLINIC JUDETEAN DE URGENTA CRAIOVA</t>
  </si>
  <si>
    <t>372/24.09.2020</t>
  </si>
  <si>
    <t>10.09.2020</t>
  </si>
  <si>
    <t>Consolidarea capacității sistemului medical public de gestionare a situației de urgență cauzată de criza Covid-19, in județul Caraș-Severin</t>
  </si>
  <si>
    <t>JUDEȚUL CARAȘ-SEVERIN</t>
  </si>
  <si>
    <t>373/25.09.2020</t>
  </si>
  <si>
    <t>23.03.2020</t>
  </si>
  <si>
    <t>Creșterea capacității de gestionare a crizei COVID-19 la nivelul serviciilor publice socio-medicale subordonate UAT Județul Vaslui</t>
  </si>
  <si>
    <t>JUDEȚUL VASLUI</t>
  </si>
  <si>
    <t>374/25.09.2020</t>
  </si>
  <si>
    <t>SPRIJIN PENTRU PREGĂTIREA APLICATIEI DE FINANŢARE ŞI A DOCUMENTAŢIILOR DE ATRIBUIRE PENTRU PROIECTULUI REGIONAL DE DEZVOLTARE A INFRASTRUCTURII DE APA SI APA UZATA DIN ZONA DE NORD VEST A JUDEŢULUI BIHOR, IN PERIOADA 2014-2020</t>
  </si>
  <si>
    <t>APĂ CANAL NORD VEST S.A.</t>
  </si>
  <si>
    <t>375/25.09.2020</t>
  </si>
  <si>
    <t>10.08.2020</t>
  </si>
  <si>
    <t>01.08.2023</t>
  </si>
  <si>
    <t>Sprijin în pregătirea aplicaţiei de finanţare precum şi a documentaţiilor de atribuire pentru proiectul ”Extinderea sistemului de management integrat al deşeurilor in Judeţul Bacău”, în perioada 2020-2023</t>
  </si>
  <si>
    <t>UAT JUDEŢUL BACĂU</t>
  </si>
  <si>
    <t>376/25.09.2020</t>
  </si>
  <si>
    <t>DIRECȚIA GENERALĂ DE ASISTENȚĂ SOCIALĂ A MUNICIPIULUI BUCUREȘTI</t>
  </si>
  <si>
    <t>377/30.09.2020</t>
  </si>
  <si>
    <t>PLATFORMA MULTIMODALA GALATI- ETAPA III - PLATFORMA MULTIMODALA</t>
  </si>
  <si>
    <t>77/11.09.2020</t>
  </si>
  <si>
    <t>Necompetitv cu depunerea continua 11.01.2018-31.12.2025</t>
  </si>
  <si>
    <t>PORT BAZINUL NOU SA</t>
  </si>
  <si>
    <t xml:space="preserve">Obiectivul general al proiectului este modernizarea, extinderea si dotarea platformei multimodale Galati la o capacitate de manipulare de 150.000 TEU/an, si corespunde cu Actiunile finantabile conform POIM, OS 1.3 „Cresterea gradului de utilizare a cailor navigabile si aporturilor situate pe reteaua TEN-T centrala” si dezvoltarea suprastructurii portuare.
Descrierea obiectivelor specifice ale proiectului
1	Crearea unei noi platforme și îmbunătățirea platformei existente cheu pentru operațiunile de depozitare și stivuire, pana in 2022.
2	Integrarea de echipamente intermodale moderne în conceptul terminalului, capabile să manipuleze unitățile de încărcare intermodale la o capacitate de 150.000 TEU/an, permițând astfel furnizarea  de servicii portuare de calitate;
3	Facilitarea transferului de mărfuri pe cele trei moduri de transport rutier,feroviar și naval, prin modernizarea si dezvoltarea interconectarii acestora in cadrul platformei, pana in 2022
4	Cresterea eficientei operationale prin digitalizarea fluxurilor de informatii </t>
  </si>
  <si>
    <t>Platformă multimodală Galați -Etapa II-Modernizarea infrastructurii rutiere din zona Platformei Multimodale pentru înlăturarea blocajelor în trafic şi relocarea unui segment de cale ferată pentru fluidizarea traficului feroviar din zona portuară</t>
  </si>
  <si>
    <t>78/23.09.2020</t>
  </si>
  <si>
    <t>Necompetitv cu depunerea continua 11.01.2018-31.12.2026</t>
  </si>
  <si>
    <t>Obiectivul general al proiectului PMG II este modernizarea portului Galati, situat pe TEN-T Central, pana in anul 2021, prin reconfigurarea si imbunatatirea infrastructurii publice rutiere si feroviare de acces in port.
Descrierea obiectivelor specifice ale proiectului
1	Modernizarea infrastructurii portuare de acces in portul Galati pana in 2022 prin modernizarea a 2.284 m de drum rutier, construirea unui sens giratoriu si crearea unui pasaj/pod peste intersectia cu calea ferata in vederea eliminarii blocajului existent ce apare in zona de acces in port
2	Imbunatatirea circulatiei in zona portuara pana in anul 2022 prin relocarea a 390 ml de cale ferata noua</t>
  </si>
  <si>
    <t>31.04.2017</t>
  </si>
  <si>
    <t>OS 9.1 Creșterea capacității de gestionare a crizei sanitare COVID-19 - LESS</t>
  </si>
  <si>
    <t>Constructia autostrazii Timisoara Lugoj si a variantei de ocolire Timisoara la standard de autostrada</t>
  </si>
  <si>
    <t>Constructia autostrazii Lugoj – Deva lot 2, lot 3 si lot 4 (sectorul Dumbrava – Deva) - FAZA 2</t>
  </si>
  <si>
    <t>Reabilitarea liniei de cale ferată Braşov – Simeria, componentă a coridorului Pan – European IV, pentru a asigura circulaţia trenurilor cu o viteză de 160 km/h, tronsonul Sighișoara – Coşlariu – FAZA II</t>
  </si>
  <si>
    <t>Reabilitarea liniei de cale ferată Braşov – Simeria, componentă a coridorului Pan – European IV, pentru a asigura circulaţia trenurilor cu o viteză de 160 km/h, tronsonul Simeria – Coşlariu – FAZA II</t>
  </si>
  <si>
    <t>Magistrala 4. Racordul 2. Sectiunea Parc Bazilescu (PS Zarea) - Straulesti _ Faza II</t>
  </si>
  <si>
    <t>Magistrala 5. SectiuneaRaul Doamnei-Eroilor (psOpera) inclusiv Valea IalomiteiFaza II</t>
  </si>
  <si>
    <t>Pasaj suprateran peste drumul de centură al municipiului Oradea în zona străzii Ciheiului, municipiul Oradea, județul Bihor- Faza II</t>
  </si>
  <si>
    <t>Reabilitare DN 6, Alexandria - Craiova (faza II)</t>
  </si>
  <si>
    <t xml:space="preserve">Reabilitare DN56, Craiova-Calafat, km 0+000 - km 84+020  – Faza II, 
</t>
  </si>
  <si>
    <t>Constructia variantei de ocolire a Municipiului Brasov, Tronson I (DN1-DN11), II (DN11-DN13) and III (DN 13-DN 1) Faza II</t>
  </si>
  <si>
    <t>Reabilitare pod Giurgiu, peste Dunăre, pe DN5 km 64+884 – Faza II</t>
  </si>
  <si>
    <t xml:space="preserve">Reabilitare DN66, Rovinari-Petrosani, km 48+900 - km 126+000  – Faza II, </t>
  </si>
  <si>
    <t>31.03.2020, act aditional in lucru la beneficiar</t>
  </si>
  <si>
    <t>31.05.2020, act aditional in lucru la beneficiar</t>
  </si>
  <si>
    <t>20.04.2020,  act aditional in lucru la beneficiar</t>
  </si>
  <si>
    <t>15.06.2020, act aditional in lucru la beneficiar</t>
  </si>
  <si>
    <t xml:space="preserve">Lucrări de reabilitare poduri, podețe și tuneluri de cale ferată –
Sucursala Regională de Căi Ferate București – Faza 2
</t>
  </si>
  <si>
    <t>Fazarea Proiectului  Sistem integrat de management al deșeurilor în județul Maramures</t>
  </si>
  <si>
    <t>Fazarea Proiectului  Sistem integrat de management al deșeurilor în județul Caras-Severin</t>
  </si>
  <si>
    <t>Fazarea Proiectului  Sistem integrat de management integrat al deșeurilor în județul Iasi</t>
  </si>
  <si>
    <t>Fazarea Proiectului  Sistem integrat de management al deșeurilor în județul Mehedinti</t>
  </si>
  <si>
    <t>Fazarea Proiectului  Sistem integrat de management al deșeurilor în județul Constanta</t>
  </si>
  <si>
    <t>Fazarea Proiectului  Sistem integrat de management al deșeurilor în județul Cluj</t>
  </si>
  <si>
    <t>Fazarea Proiectului  Sistem integrat de management al deșeurilor în județul Vaslui</t>
  </si>
  <si>
    <t>3/11.10.2016
finalizat</t>
  </si>
  <si>
    <t>5/08.11.2016
finalizat</t>
  </si>
  <si>
    <t>11/20.12.2016
finalizat</t>
  </si>
  <si>
    <t>12/31/2019 
contract finalizat</t>
  </si>
  <si>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</si>
  <si>
    <t>21/06.02.2017 - contract finalizat</t>
  </si>
  <si>
    <t>Sprijin pentru pregătirea aplicației de finanțare și a documentațiilor de atribuire pentru proiectul regional de dezvoltare a infrastructurii de apă și apă uzată aria de operare a SC RAJA SA , CONSTANȚA în perioada 2014 - 2020</t>
  </si>
  <si>
    <t>Fazarea Proiectului Reabilitarea și modernizarea sistemului de alimentare cu apă și canalizare în regiunea Constanța-Ialomița</t>
  </si>
  <si>
    <t>106573
finalizat</t>
  </si>
  <si>
    <t>Sprijin pentru pregatirea aplicatiei de finantare si a documentatiilor de atribuire pentru proiectul regional de dezvoltare a infrastructurii de apa si apa uzata din judetul Timis, în perioada 2014-2020 Restituit avizat de DJ 2.05.2017, asteptam beneficiar pt semnare contract</t>
  </si>
  <si>
    <t>Fazarea proiectului "Extinderea si modernizarea sistemelor de apa si apa uzata în judetul Covasna"</t>
  </si>
  <si>
    <t>Modernizarea infrastructurii de apa si apa uzata in judetul Hunedoara (Valea Jiului) 2014-2020</t>
  </si>
  <si>
    <t>Sprijin pentru pregatirea aplicatiei de finantare si a documentatiilor de atribuire pentru proiectul regional de dezvoltare a infrastructurii de apa si apa uzata din judetul Valcea, în perioada 2014-2020</t>
  </si>
  <si>
    <t>SPRIJIN PENTRU PREGATIREA APLICATIEI DE FINANTARE SI A
DOCUMENTATIILOR DE ATRIBUIRE PENTRU PROIECTUL REGIONAL DE
DEZVOLTARE A INFRASTRUCTURII DE APA SI APA UZATA DIN JUDETUL
BISTRITA- NASAUD IN PERIOADA 2014-2020</t>
  </si>
  <si>
    <t>Sprijin pentru pregatirea aplicatiei de finantare si a documentatiilor de atribuire pentru proiectul regional de dezvoltare a infrastructurii de apa si apa uzata din judetul Iasi, în perioada 2014-2020</t>
  </si>
  <si>
    <t>Sprijin pentru pregatirea aplicatiei de finantare si a documentatiilor de atribuire pentru proiectul regional de dezvoltare a infrastructurii de apa si apa uzata din judetul Gorj în perioada 2014-2020</t>
  </si>
  <si>
    <t>Sprijin pentru pregătirea aplicației de finanțare și a documentațiilor de atribuire pentru proiectul regional de dezvoltare a infrastructurii de apă și apă uzată din județul Brasov/Regiunea Centru, în perioada 2014 - 2020</t>
  </si>
  <si>
    <t xml:space="preserve">Fazarea Proiectului extinderea și reabilitarea infrastructurii de apă și apă uzată în județele Sibiu și Brașov       </t>
  </si>
  <si>
    <t>106454
finalizat</t>
  </si>
  <si>
    <t>Sprijin pentru pregătirea aplicației de finanțare și a documentațiilor de atribuire pentru proiectul regional de dezvoltare a infrastructurii de apă și apă uzată din județul Dâmbovița în perioada 2014-2020</t>
  </si>
  <si>
    <t>Sprijin pentru pregatirea aplicatiei de finantare si a documentatiilor de atribuire pentru proiectul regional de dezvoltare a infrastructurii de apa si apa uzata din judetul Prahova în perioada 2014-2020</t>
  </si>
  <si>
    <t>11/30/2017 finalizat cu acordul partilor</t>
  </si>
  <si>
    <t>119028
contract finalizat</t>
  </si>
  <si>
    <t>Planificarea managementului conservării biodiversității in 2 situri Natura 2000 ROSPA0024 Confluenta Olt-Dunare si  ROSCI0044 Corabia Turnu-Magurele, incluzand aria naturala protejata de interes national B 10 Ostrovul Mare</t>
  </si>
  <si>
    <t>Realizarea managementului adecvat în scopul conservării biodiversității în aria naturală protejată ROSCI0357 Porumbeni</t>
  </si>
  <si>
    <t>Realizarea managementului biodiversității în aria naturală protejată ROSCI0383 Râul Târnava Mare între Odorheiu Secuiesc și Vânători</t>
  </si>
  <si>
    <t>Fazarea proiectului Reabilitarea sitului poluat istoric - depozit deseuri periculoase UCT - Posta Rât (Municipiul Turda)</t>
  </si>
  <si>
    <t>01/ 02.09.2016, contract finalizat</t>
  </si>
  <si>
    <t>12/30/2019
CONTRACT FINALIZAT</t>
  </si>
  <si>
    <t>31.12.2019 CONTRACT FINALIZAT</t>
  </si>
  <si>
    <t>38/11.04.2017
contract finalizat</t>
  </si>
  <si>
    <t>AA1/17.03.2020</t>
  </si>
  <si>
    <t>AA1/05.02.2020
AA2/15.05.2020</t>
  </si>
  <si>
    <t>AA2/16.04.2019
AA3/21.07.2020</t>
  </si>
  <si>
    <t>AA5/20.05.2019
AA6/31.01.2020</t>
  </si>
  <si>
    <t>AA1/02.05.2019
AA2/22.05.2020</t>
  </si>
  <si>
    <t>AA1/16.01.2019
AA2/03.0932019
AA3/22.05.2020</t>
  </si>
  <si>
    <t>AA2/13.09.2019
AA3/14.02.2020</t>
  </si>
  <si>
    <t>AA1/25.09.2020</t>
  </si>
  <si>
    <t>AA1/31.10.2017
AA2/06.08.2019</t>
  </si>
  <si>
    <t>06.07.2021</t>
  </si>
  <si>
    <t>AA1-20.11.2018
AA2/04.11.2019
AA3/13.08.2020</t>
  </si>
  <si>
    <r>
      <t>32/17.03.2017</t>
    </r>
    <r>
      <rPr>
        <b/>
        <sz val="10"/>
        <color rgb="FFFF0000"/>
        <rFont val="Trebuchet MS"/>
        <family val="2"/>
      </rPr>
      <t xml:space="preserve">
contract finalizat</t>
    </r>
  </si>
  <si>
    <t>AA1/21.07.2020</t>
  </si>
  <si>
    <t>AA1/20.06.2019
AA2/05.02.2020
AA3/07.09.2020</t>
  </si>
  <si>
    <t>AA1/02.07.2019
AA2/05.02.2020
AA3/20.08.2020</t>
  </si>
  <si>
    <t>AA1/04.12.2019
AA2/25.05.2020</t>
  </si>
  <si>
    <t>AA1/05.05.2020</t>
  </si>
  <si>
    <t>24.03.2020
act aditional in lucru</t>
  </si>
  <si>
    <t xml:space="preserve">6/30/2020,  act aditional in lucru </t>
  </si>
  <si>
    <t xml:space="preserve">30.06.2020
act aditional in lucru </t>
  </si>
  <si>
    <t>01.09.2020
act aditional in lucru</t>
  </si>
  <si>
    <t>30.09.2020
act aditional in lucru</t>
  </si>
  <si>
    <t xml:space="preserve">31.12.2021
</t>
  </si>
  <si>
    <t>31.01.2020
act aditional in lucru</t>
  </si>
  <si>
    <t>31.08.2020
act aditional in lucru</t>
  </si>
  <si>
    <t>31.05.2020
act aditional in lucru</t>
  </si>
  <si>
    <t>07.08.2020
act aditional in lucru</t>
  </si>
  <si>
    <t>31.08.2020 
act aditional in lucru</t>
  </si>
  <si>
    <t>6/30/2020
 act aditional in lucru la beneficiar</t>
  </si>
  <si>
    <t xml:space="preserve">14.03.2020
act aditional in lucru la beneficiar
</t>
  </si>
  <si>
    <t>15.10.2020</t>
  </si>
  <si>
    <t>Creșterea capacității de gestionare a crizei COVID-19 a Institutului Oncologic" Prof. Dr. Al. Trestioreanu" București</t>
  </si>
  <si>
    <t>INSTITUTUL ONCOLOGIC PROF.DR.ALEXANDRU TRESTIOREANU BUCUREȘTI</t>
  </si>
  <si>
    <t>378/01.10.2020</t>
  </si>
  <si>
    <t>01.10.2021</t>
  </si>
  <si>
    <t>Tratamentul și recuperarea pacienților cu sechele post Covid-19 la Spitalul de boli cronice Smeeni</t>
  </si>
  <si>
    <t>SPITALUL DE BOLI CRONICE SMEENI</t>
  </si>
  <si>
    <t>379/01.10.2020</t>
  </si>
  <si>
    <t>Consolidarea capacității medicale a Spitalului Clinic de Boli Infecțioase Constanța, în contextul COVID-19</t>
  </si>
  <si>
    <t>380/02.10.2020</t>
  </si>
  <si>
    <t>MUNICIPIUL CONSTANŢA</t>
  </si>
  <si>
    <t>14.02.2020</t>
  </si>
  <si>
    <t>ready4COVID – Protejarea sănătății populației prin consolidarea capacității de reacție a Spitalului Clinic de Urgență pentru copii “Maria Sklodowska Curie” la criza de sănătate publică cauzată de răspândirea virusului SARS-CoV-2</t>
  </si>
  <si>
    <t>SPITALUL CLINIC DE URGENȚĂ PENTRU COPII "M.S.CURIE"</t>
  </si>
  <si>
    <t>381/08.10.2020</t>
  </si>
  <si>
    <t>REALIZAREA UNITĂȚII DE PRODUCERE A ENERGIEI TERMICE DIN BIOMASĂ ȘI A REȚELEI DE DISTRIBUȚIE A ENERGIEI TERMICE DIN COMUNA MAIERU, JUD. BISTRIȚA-NĂSĂUD</t>
  </si>
  <si>
    <t>Comuna Maieru</t>
  </si>
  <si>
    <t>382/08.10.2020</t>
  </si>
  <si>
    <t>Necompetitiv (cu depunere continuă, pe bază de liste de proiecte preidentificate)/19.04.2016/01.02.2021</t>
  </si>
  <si>
    <t>01.05.2016 (CF SEmnat in  08.10.2020)</t>
  </si>
  <si>
    <t>Consolidarea capacității SPITALULUI CLINIC DE PNEUMOFTIZIOLOGIE LEON DANIELLO în gestionarea crizei sanitare COVID-19</t>
  </si>
  <si>
    <t>SPITALUL CLINIC DE PNEUMOFTIZIOLOGIE LEON DANIELLO</t>
  </si>
  <si>
    <t>383/12.10.2020</t>
  </si>
  <si>
    <t>Consolidarea capacitatii de gestionare a crizei sanitare de catre Spitalul Municipal Adjud, spital suport COVID-19</t>
  </si>
  <si>
    <t>SPITALUL MUNICIPAL ADJUD</t>
  </si>
  <si>
    <t>VRANCEA</t>
  </si>
  <si>
    <t>384/12.10.2020</t>
  </si>
  <si>
    <t>Îmbunătățirea Sistemului de Evaluare și Monitorizare a Calității Aerului la nivel național</t>
  </si>
  <si>
    <t>Regiunea 1 Nord-Est; Regiunea 2 Sud-Est; Regiunea 3 Sud Muntenia; Regiunea 4 Sud-Vest; Regiunea 5 Vest; Regiunea 6 Nord-Vest; Regiunea 7 Centru</t>
  </si>
  <si>
    <t>Alba; Arad; Arges; Bacau; Bihor; Bistrita Nasaud; Botosani; Braila; Brasov; Buzau; Calarasi; Caras Severin; Cluj; Constanta; Covasna; Dambovita; Dolj; Galati; Giurgiu; Gorj; Harghita; Hunedoara; Ialomita; Iasi; Maramures; Mehedinti; Mures; Neamt; Olt; Prahova; Salaj; Satu Mare; Sibiu; Suceava; Teleorman; Timis; Tulcea; Valcea; Vaslui; Vrancea</t>
  </si>
  <si>
    <t>Total OS 4.2</t>
  </si>
  <si>
    <t>385/13.10.2020</t>
  </si>
  <si>
    <t>30.04.2023</t>
  </si>
  <si>
    <t>Creșterea capacității Spitalului Clinic de Recuperare din Cluj-Napoca în gestionarea crizei sanitare COVID-19</t>
  </si>
  <si>
    <t>Spitalul Clinic de Recuperare din Cluj</t>
  </si>
  <si>
    <t>386/13.10.2020</t>
  </si>
  <si>
    <t>Creșterea capacității de gestionare a crizei sanitare COVID 19, de către SCJUC</t>
  </si>
  <si>
    <t>Spitalul Clinic Județean de Urgență Craiova</t>
  </si>
  <si>
    <t>387/14.10.2020</t>
  </si>
  <si>
    <t>Suport pentru dezvoltarea serviciilor medicale la Spitalul de Psihiatrie ''Eftimie Diamandescu'' Bălăceanca - în contextul pandemiei Covid-19</t>
  </si>
  <si>
    <t>388/14.10.2020</t>
  </si>
  <si>
    <t>Spitalul De Psihiatrie "Eftimie Diamandescu" Bălăceanca</t>
  </si>
  <si>
    <t>01.02.2020 (CF semnat in 14.10.2020)</t>
  </si>
  <si>
    <t>Consolidarea capacității de reacție și protecție împotriva covid 19 a Institutului de Medicină Legală Iași prin achiziția de echipamente și dotări specifice</t>
  </si>
  <si>
    <t>INSTITUTUL DE MEDICINĂ LEGALĂ IAŞI</t>
  </si>
  <si>
    <t>389/15.10.2020</t>
  </si>
  <si>
    <t>Creșterea capacității de gestionare a crizei cauzată de virusul COVID – 19 prin dotarea cu aparatură medicală a SPITALULUI ORĂȘENESC MIOVENI</t>
  </si>
  <si>
    <t>SPITALUL ORĂȘENESC MIOVENI</t>
  </si>
  <si>
    <t>390/15.10.2020</t>
  </si>
  <si>
    <t>01.08.2020 ( Cf semnat in 15.10.2020)</t>
  </si>
  <si>
    <t>MODERNIZAREA SI DEZVOLTAREA INFRASTRUCTURII AEROPORTUARE LA AEROPORT TUZLA</t>
  </si>
  <si>
    <t>81/07.10.2020</t>
  </si>
  <si>
    <t>REGIONAL AIR SERVICES SRL</t>
  </si>
  <si>
    <t xml:space="preserve">Obiectivul general al proiectului: Dezoltarea si modernizarea infrastructurii aeroportuare la Aeroportul Tuzla, insotita de masuri de protectia mediului si reducerea impactului negativ asupra mediului (montarea de separatoare de hidrocarburi, balizaj cu lampi solare, masuri de aducere a terenului la starea initiala dupa finalizarea lucrarilor), contribuind la creșterea numarului pasagerilor tranzitaţi cu minim 24.000 de persoane fata de anul anterior depunerii proiectului de investiții, in termen de maxim 5 ani de la finalizarea implementarii proiectului.
Descrierea obiectivelor specifice ale proiectului
1	Amenajarea suprafetei de miscare aeroportuara (amenajarea pistei de decolare-aterizare 04-22 cu lungimea de 900 m, respectiv amenajarea pistei de decolare-aterizare 16-34 cu lungimea de 420 m, realizarea platformelor de intoarcere pe pista, realizarea cailor de rulare TWY A, TWY B, TWY C si TWY D pentru deplasarea operativa a avioanelor spre si dinspre pistele de decolare-aterizare, amenajarea benzii de siguranta a pistei, a ariei de siguranta si a benzilor cailor de rulare, realizarea platformei de imbarcare-debarcare pentru asigurarea circulatiei si stationarii avizoanelor in conditii de siguranta) in vederea indeplinirii cerintelor de siguranta si securitate pe Aeroportul Tuzla, in conformitate cu normativele nationale si internationale.
2	Realizarea sistemului de canalizare pluviala aferenta suprafetelor de miscare aeroportuara, preluarea apelor meteorice prin intermediul unor guri de scurgere cu gratare si transmise catre colectoarele retelei de canalizare.
3	Realizarea instalatiei de balizaj luminos pentru operarea pe timp de noapte si in conditii de vizibilitate redusa 
4	Construirea drumului perimetral in incinta aeroportului, cu suprafata de 15.521 mp, care sa asigure siguranta si securitatea traficului aerian pentru interventia rapida impotriva animalelor sau a persoanelor neautorizate care se afla in zona de securitate cu acces restrictionat si/sau in zona de operatiuni aeriene.
5	Construirea gardului perimetral de Securitate, cu lungimea de 3742 ml, pentru impiedicarea patrunderii neautorizate a animalelor sau persoanelor in zona de securitate cu acces restrictionat si/sau in zona de operatiuni aeriene, care sa asigure siguranta si securitatea traficului aerian.
6	Realizarea unui sistem de supraveghere cu televiziune in circuit inchis (T.V.C.I.) pentru monitorizarea operatiunilor aeriene, supravegherea zonelor de interes privind operatiunile aeriene si deservire la sol a aeronavelor, pentru identificarea rapida a animalelor, pasarilor sau persoanelor neautorizate care se afla in zona de securitate cu acces restrictionat si/sau in zona de operatiuni aeriene, care sa asigure siguranta si securitatea traficului aerian.
7	Construirea unui turn de control si anexele aferente, cu suprafata desfasurata de 139,32 mp,  pentru asigurarea securitatii si sigurantei traficului aerian cu respectarea cerintelor normativelor nationale si internationale.
</t>
  </si>
  <si>
    <t>09/30/2023</t>
  </si>
  <si>
    <t>ACHIZITIE AUTOSPECIALE PSI SI SISTEM INTEGRAT PENTRU CONTROLUL DE SECURITATE</t>
  </si>
  <si>
    <t>80/01/10/2020</t>
  </si>
  <si>
    <t>Obiectivul general al proiectului este dezvoltarea infrastructurii de transport a Aeroportului Internațional Traian Vuia Timișoara prin achizitionarea unor echipamente moderne de securitate și de sigurantă PSI, în vederea asigurării unui trafic aerian extins, în condiții de maximă siguranță şi a unui grad de securitate adecvat, în acord cu reglementările europene şi naționale în domeniul transportului aerian.
Descrierea obiectivelor specifice ale proiectului
1	Achiziția Autospecialelor PSI (2 buc.)
2	Achiziția și instalarea Sistemului Integrat de Control de Securitate care conține:
 - Echipament de scanare EDS, Standard 3, destinat bagajelor de cală (2 buc.)
 - Echipament de scanare EDS CB, nivel C3 sau C2 / multiview / LEDS tip C încorporat destinat bagajelor de cabină (7 buc.)
 - Echipament de scanare EDS CB, nivel C3 sau C2 / multiview / LEDS tip C încorporat destinat bagajelor de cabină agabaritice (2 buc.)
 - Echipament de scanare EDS CB, nivel C3 sau C2 / multiview / LEDS tip C încorporat destinat bagajelor de cabină și de cală, redundant (2 buc.)
 - Echipament de scanare RX / multiview / EDS Standard 3 / destinat expedierilor de marfă și poștă (1 buc.)
 - Echipament de detectare a urmelor de exploziv ETD (4 buc.)
 - Echipament de detectare a explozivilor lichizi LEDS tip A+B (model integrat sau set) (3 buc.)
 - Complet poartă detectoare de metale WTMD cu două detectoare de metale portabile HHMD (8 buc.)
 - Server de management al echipamentelor de securitate (1 buc.)
3	Autorizație Sistem Integrat pentru Controlul de Securitate (1 autorizație)</t>
  </si>
  <si>
    <t>Modernizarea Portului Sulina Perimetrul I - Zona Libera</t>
  </si>
  <si>
    <t>79/29.09.2020</t>
  </si>
  <si>
    <t>ADMINISTRATIA ZONEI LIBERE SULINA RA</t>
  </si>
  <si>
    <t>Obiectivul proiectului consta in modernizarea infrastructurii portuare care deserveste traficul cu nave de marfuri, conform volumului actual si previzionat al cererii, in scopul cresterii volumului de marfuri transportte pe cai navigabile si realizarii unor economii globale la transportul marfurilor. Implementarea proiectului va conduce la cresterea cu aproximativ 70.000 tone/an, in medie, a cantitatilor de marfa operate in porturile romanesti. Este vorba despre productia de cereale din Delta Dunarii care, in prezent, se pierde intrucat nu exista infrastructura de transport adecvata.
Descrierea obiectivelor specifice ale proiectului
1	Modernizare cheu vertical pe o lungime de 150 ml
2	Amenajare platforma portuara cu o suprafata totala de 28.900 mp</t>
  </si>
  <si>
    <r>
      <t xml:space="preserve">OS 9.1 Creșterea capacității de gestionare a crizei sanitare COVID-19 - 
 </t>
    </r>
    <r>
      <rPr>
        <b/>
        <sz val="10"/>
        <color rgb="FFFF0000"/>
        <rFont val="Trebuchet MS"/>
        <family val="2"/>
      </rPr>
      <t>MORE</t>
    </r>
  </si>
  <si>
    <r>
      <t xml:space="preserve">OS 9.1 Creșterea capacității de gestionare a crizei sanitare COVID-19 - </t>
    </r>
    <r>
      <rPr>
        <b/>
        <sz val="10"/>
        <color rgb="FFFF0000"/>
        <rFont val="Trebuchet MS"/>
        <family val="2"/>
      </rPr>
      <t>MORE</t>
    </r>
  </si>
  <si>
    <t>Protejarea sănătății populației în contextul pandemiei cauzate de COVID 19 prin investiții în infrastructura sanitară la Spitalul de Pneumoftiziologie „Dr. Nicolae Rușdea” Baia Mare</t>
  </si>
  <si>
    <t>SPITALUL DE PNEUMOFTIZIOLOGIE "DR. NICOLAE RUȘDEA" BAIA MARE</t>
  </si>
  <si>
    <t>391/19.10.2020</t>
  </si>
  <si>
    <t>Oncologia – prioritate medicală, chiar și pe timp de pandemie</t>
  </si>
  <si>
    <t>INSTITUTUL REGIONAL DE ONCOLOGIE IAŞI</t>
  </si>
  <si>
    <t>392/19.10.2020</t>
  </si>
  <si>
    <t>Gestionarea crizei sanitare COVID 19 în judeţul Braşov</t>
  </si>
  <si>
    <t>JUDEŢUL BRAȘOV</t>
  </si>
  <si>
    <t>393/26.10.2020</t>
  </si>
  <si>
    <t>Creșterea capacității de gestionare a crizei COVID_19 la Spitalul Municipal Orăștie</t>
  </si>
  <si>
    <t>SPITALUL MUNICIPAL ORĂȘTIE</t>
  </si>
  <si>
    <t>394/27.10.2020</t>
  </si>
  <si>
    <t>Dotarea Spitalului Orășenesc Hațeg cu echipamente, aparatură medicală, dispozitive medicale și de protecție medicala în vederea consolidării capacității de gestionare a crizei sanitare COVID-19</t>
  </si>
  <si>
    <t>Spitalul Orășenesc Hațeg</t>
  </si>
  <si>
    <t>395/28.10.2020</t>
  </si>
  <si>
    <t>Creşterea capacităţii de diagnosticare şi îngrijire a pacienţilor în contextul pandemiei COVID-19 la Spitalul Orăşenesc Urlaţ</t>
  </si>
  <si>
    <t>SPITALUL ORĂŞENESC URLAȚI</t>
  </si>
  <si>
    <t>396/28.10.2020</t>
  </si>
  <si>
    <t>Sprijinirea capacității instituțiilor din subordinea Consiliului Local al Sectorului 4 pentru gestionarea crizei SARS-CoV-2</t>
  </si>
  <si>
    <t>397/29.10.2020</t>
  </si>
  <si>
    <t>Sectorul 4 al Municipiului București</t>
  </si>
  <si>
    <t>Îmbunătățirea capacității Institutului de Medicină Legală Cluj-Napoca în contextul pandemiei COVID 19</t>
  </si>
  <si>
    <t>398/29.10.2020</t>
  </si>
  <si>
    <t>Institutul de Medicină Legală Cluj-Napoca</t>
  </si>
  <si>
    <t>04.04.2020</t>
  </si>
  <si>
    <t>Consolidarea capacității Spitalului Municipal Mangalia de gestionare a crizei sanitare COVID-19</t>
  </si>
  <si>
    <t>SPITALUL MUNICIPAL MANGALIA</t>
  </si>
  <si>
    <t>399/30.10.2020</t>
  </si>
  <si>
    <t>Creșterea capacității de intervenție în criza covid-19 a Spitalului Clinic CF nr. 2 București</t>
  </si>
  <si>
    <t>SPITALUL CLINIC CF NR.2 BUCUREȘTI</t>
  </si>
  <si>
    <t>400/30.10.2020</t>
  </si>
  <si>
    <t>Pregătirea și dotarea Spitalului Clinic Județean de Urgență Ilfov pentru limitarea răspândirii virusului Covid-19</t>
  </si>
  <si>
    <t>SPITALUL CLINIC JUDEȚEAN DE URGENȚĂ ILFOV</t>
  </si>
  <si>
    <t>401/30.10.2020</t>
  </si>
  <si>
    <t>Drum de legatura DN5 km 60+500 - Soseaua de centura - Pod Prieteniei km 61+400</t>
  </si>
  <si>
    <t>83/23.10.2020</t>
  </si>
  <si>
    <t>Descrierea obiectivelor specifice ale proiectului
1	Construirea a 5,72 km de drum, din care: realizarea a 5.10 km de drum nou si reabilitarea/largirea a 0,62 km de drum.
2	Construirea unei parcari stanga/dreapta la km 2+500
3	Reducerea timpului de parcurs pe reteaua TEN-T de la 89.6 min la 78 min (cu 11.6 min, reprezentand aprox. 13%).</t>
  </si>
  <si>
    <t>0.00</t>
  </si>
  <si>
    <t>BUCHAREST INTERNATIONAL AIRPORT RAIL ACCESS LINK (Metro Line 6. 1 MAI - OTOPENI)</t>
  </si>
  <si>
    <t>82/22.10.2020</t>
  </si>
  <si>
    <t xml:space="preserve">Descrierea obiectivelor specifice ale proiectului
1	Specific objectives:
1. 	Reducing travel time between Bucharest (North Railway Station ) and Otopeni with 39 minutes by 2023;
2.	Improving the quality of the life for aprox.188.890 people (project area of influence N Bucharest + Otopeni)
3.	Improving the transport network by providing 14,2 km of new metro line by 2023;
4.	Increase the modal share of metro in total public transport with 3% due to M6 implementation
5.	Reduce pollution in N Bucharest and Otopeni from 4369 t CO2/year in 2023 (commissioning year) to 21,817 t CO2/year in 2053 (forecast year). 
Metro 6 will have a relevant role in the regional transport system by providing subway and easy access to other modes of transport to:
-	two railway stations: North Railway Station (Gara de Nord) and Baneasa;
-	two airports: Henri Coanda International Airport Otopeni and International Airport Aurel Vlaicu Baneasa; 
-	key point in road traffic: DN1 intersection and Bucharest ring road at Bruxelles station;
-	two major hubs of local public transport - at Basarab and Montreal stations.
</t>
  </si>
  <si>
    <t>Varianta de ocolire a municipiului Zalau, etapa 2, intre DN1F, km 79+625 - DJ 191C</t>
  </si>
  <si>
    <t>84/27.10.2020</t>
  </si>
  <si>
    <t xml:space="preserve">Imbunatatirea accesibilitatii regiunii si mobilitatii populatiei, bunurilor si serviciilor, in vederea stimularii dezvoltarii economice durabile - prin fluidizarea traficului, decongestionarea traficului in zonele tranzitate.
Descrierea obiectivelor specifice ale proiectului
1	Constructie noua drum: 5,535 km 
2	Viaducte: 5 buc
3	Poduri: 2 buc
4	Intersectii tip giratie: 2 buc
</t>
  </si>
  <si>
    <t>MINISTERUL FONDURILOR EUROPENE-ROMANIA</t>
  </si>
  <si>
    <t>DIRECȚIA GENERALĂ PROGRAME EUROPENE INFRASTRUCTURĂ MARE</t>
  </si>
  <si>
    <t>Nume beneficiar/Beneficiary</t>
  </si>
  <si>
    <t>Rezumat proiect//Project Summary</t>
  </si>
  <si>
    <t>Data de incepere a proiectului/ Start date of the project</t>
  </si>
  <si>
    <t>Data de finalizare a proiectului/End date of the project</t>
  </si>
  <si>
    <t>Stadiu proiect 
(în implementare/ reziliat/ finalizat)/Project stage (in implementation/terminated/completed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</si>
</sst>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 _l_e_i_-;\-* #,##0.00\ _l_e_i_-;_-* &quot;-&quot;??\ _l_e_i_-;_-@_-"/>
    <numFmt numFmtId="165" formatCode="_-* #,##0\ _l_e_i_-;\-* #,##0\ _l_e_i_-;_-* &quot;-&quot;??\ _l_e_i_-;_-@_-"/>
    <numFmt numFmtId="166" formatCode="d\.m\.yyyy"/>
    <numFmt numFmtId="167" formatCode="dd\.mm\.yyyy"/>
    <numFmt numFmtId="168" formatCode="_(* #,##0.0000_);_(* \(#,##0.0000\);_(* &quot;-&quot;??_);_(@_)"/>
    <numFmt numFmtId="169" formatCode="mm/dd/yy;@"/>
    <numFmt numFmtId="170" formatCode="d/m;@"/>
    <numFmt numFmtId="171" formatCode="dd/mm/yyyy"/>
  </numFmts>
  <fonts count="49"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rgb="FF444444"/>
      <name val="Trebuchet MS"/>
      <family val="2"/>
    </font>
    <font>
      <b/>
      <sz val="10"/>
      <name val="Trebuchet MS"/>
      <family val="2"/>
    </font>
    <font>
      <b/>
      <sz val="11"/>
      <color theme="1"/>
      <name val="Calibri"/>
      <family val="2"/>
      <scheme val="minor"/>
    </font>
    <font>
      <b/>
      <sz val="10"/>
      <color theme="0"/>
      <name val="Trebuchet MS"/>
      <family val="2"/>
    </font>
    <font>
      <b/>
      <sz val="10"/>
      <color theme="1"/>
      <name val="Trebuchet MS"/>
      <family val="2"/>
    </font>
    <font>
      <sz val="10"/>
      <color theme="1"/>
      <name val="Trebuchet MS"/>
      <family val="2"/>
    </font>
    <font>
      <sz val="10"/>
      <name val="Trebuchet MS"/>
      <family val="2"/>
    </font>
    <font>
      <b/>
      <sz val="10"/>
      <color theme="4"/>
      <name val="Trebuchet MS"/>
      <family val="2"/>
    </font>
    <font>
      <b/>
      <sz val="10"/>
      <name val="Calibri"/>
      <family val="2"/>
    </font>
    <font>
      <sz val="9"/>
      <color indexed="81"/>
      <name val="Tahoma"/>
      <family val="2"/>
    </font>
    <font>
      <b/>
      <sz val="9"/>
      <color indexed="81"/>
      <name val="Tahoma"/>
      <family val="2"/>
    </font>
    <font>
      <b/>
      <sz val="11"/>
      <name val="Calibri"/>
      <family val="2"/>
    </font>
    <font>
      <b/>
      <sz val="10"/>
      <name val="Segoe UI"/>
      <family val="2"/>
    </font>
    <font>
      <u/>
      <sz val="10"/>
      <name val="Trebuchet MS"/>
      <family val="2"/>
    </font>
    <font>
      <b/>
      <u/>
      <sz val="10"/>
      <name val="Trebuchet MS"/>
      <family val="2"/>
    </font>
    <font>
      <sz val="11"/>
      <name val="Trebuchet MS"/>
      <family val="2"/>
    </font>
    <font>
      <sz val="10"/>
      <name val="Arial"/>
      <family val="2"/>
      <charset val="238"/>
    </font>
    <font>
      <b/>
      <sz val="10"/>
      <color theme="1"/>
      <name val="Calibri"/>
      <family val="2"/>
      <charset val="238"/>
      <scheme val="minor"/>
    </font>
    <font>
      <sz val="11"/>
      <name val="Calibri"/>
      <family val="2"/>
      <charset val="238"/>
    </font>
    <font>
      <sz val="10"/>
      <name val="Segoe UI"/>
      <family val="2"/>
    </font>
    <font>
      <b/>
      <sz val="10"/>
      <name val="Calibri"/>
      <family val="2"/>
    </font>
    <font>
      <b/>
      <sz val="10"/>
      <color rgb="FFFF0000"/>
      <name val="Trebuchet MS"/>
      <family val="2"/>
    </font>
    <font>
      <b/>
      <sz val="10"/>
      <color rgb="FF444444"/>
      <name val="Calibri"/>
      <family val="2"/>
    </font>
  </fonts>
  <fills count="1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5"/>
        <bgColor indexed="64"/>
      </patternFill>
    </fill>
    <fill>
      <patternFill patternType="solid">
        <fgColor theme="2"/>
        <bgColor indexed="64"/>
      </patternFill>
    </fill>
    <fill>
      <patternFill patternType="solid">
        <fgColor rgb="FFFFFF00"/>
        <bgColor indexed="64"/>
      </patternFill>
    </fill>
    <fill>
      <patternFill patternType="solid">
        <fgColor theme="0"/>
        <bgColor rgb="FFFFFFFF"/>
      </patternFill>
    </fill>
    <fill>
      <patternFill patternType="solid">
        <fgColor theme="0"/>
        <bgColor rgb="FF808080"/>
      </patternFill>
    </fill>
    <fill>
      <patternFill patternType="solid">
        <fgColor theme="0"/>
        <bgColor rgb="FFF4B083"/>
      </patternFill>
    </fill>
    <fill>
      <patternFill patternType="solid">
        <fgColor theme="7" tint="0.39997558519241921"/>
        <bgColor indexed="64"/>
      </patternFill>
    </fill>
    <fill>
      <patternFill patternType="solid">
        <fgColor theme="6"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E9ECE9"/>
      </left>
      <right style="thin">
        <color rgb="FFE9ECE9"/>
      </right>
      <top style="thin">
        <color rgb="FFE9ECE9"/>
      </top>
      <bottom style="thin">
        <color rgb="FFE9ECE9"/>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s>
  <cellStyleXfs count="10">
    <xf numFmtId="0" fontId="0" fillId="0" borderId="0"/>
    <xf numFmtId="16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1" fillId="0" borderId="0"/>
    <xf numFmtId="164" fontId="1" fillId="0" borderId="0" applyFont="0" applyFill="0" applyBorder="0" applyAlignment="0" applyProtection="0"/>
    <xf numFmtId="0" fontId="42" fillId="0" borderId="0"/>
  </cellStyleXfs>
  <cellXfs count="384">
    <xf numFmtId="0" fontId="0" fillId="0" borderId="0" xfId="0"/>
    <xf numFmtId="0" fontId="2" fillId="0" borderId="0" xfId="0" applyFont="1"/>
    <xf numFmtId="0" fontId="0" fillId="0" borderId="0" xfId="0" applyFont="1" applyBorder="1"/>
    <xf numFmtId="0" fontId="0" fillId="0" borderId="0" xfId="0" applyFont="1"/>
    <xf numFmtId="0" fontId="6" fillId="0" borderId="0" xfId="0" applyFont="1"/>
    <xf numFmtId="164" fontId="2" fillId="0" borderId="0" xfId="1" applyFont="1"/>
    <xf numFmtId="4" fontId="0" fillId="0" borderId="0" xfId="0" applyNumberFormat="1" applyFont="1"/>
    <xf numFmtId="4" fontId="5" fillId="0" borderId="0" xfId="0" applyNumberFormat="1" applyFont="1" applyFill="1" applyBorder="1" applyAlignment="1">
      <alignment horizontal="center" vertical="center" wrapText="1"/>
    </xf>
    <xf numFmtId="0" fontId="11" fillId="0" borderId="0" xfId="0" applyFont="1"/>
    <xf numFmtId="0" fontId="12" fillId="0" borderId="0" xfId="0" applyFont="1"/>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4" fontId="12" fillId="0" borderId="0" xfId="0" applyNumberFormat="1" applyFont="1"/>
    <xf numFmtId="0" fontId="4" fillId="0" borderId="0" xfId="0" applyFont="1"/>
    <xf numFmtId="164" fontId="5" fillId="0" borderId="0" xfId="0" applyNumberFormat="1" applyFont="1" applyFill="1" applyBorder="1" applyAlignment="1">
      <alignment horizontal="center" vertical="center" wrapText="1"/>
    </xf>
    <xf numFmtId="0" fontId="6" fillId="0" borderId="0" xfId="0" applyFont="1" applyBorder="1"/>
    <xf numFmtId="0" fontId="0" fillId="0" borderId="0" xfId="0" applyBorder="1" applyAlignment="1">
      <alignment horizontal="center" vertical="center" wrapText="1"/>
    </xf>
    <xf numFmtId="0" fontId="11" fillId="0" borderId="0" xfId="0" applyFont="1" applyBorder="1"/>
    <xf numFmtId="165" fontId="0" fillId="0" borderId="0" xfId="0" applyNumberFormat="1" applyFont="1"/>
    <xf numFmtId="4" fontId="14" fillId="0" borderId="0" xfId="0" applyNumberFormat="1" applyFont="1" applyBorder="1"/>
    <xf numFmtId="0" fontId="15" fillId="0" borderId="0" xfId="0" applyFont="1"/>
    <xf numFmtId="4" fontId="12" fillId="0" borderId="0" xfId="0" applyNumberFormat="1" applyFont="1" applyBorder="1"/>
    <xf numFmtId="4" fontId="15" fillId="0" borderId="0" xfId="0" applyNumberFormat="1" applyFont="1"/>
    <xf numFmtId="164" fontId="16" fillId="0" borderId="0" xfId="1" applyFont="1"/>
    <xf numFmtId="4" fontId="11" fillId="0" borderId="0" xfId="0" applyNumberFormat="1" applyFont="1" applyBorder="1"/>
    <xf numFmtId="0" fontId="13" fillId="0" borderId="0" xfId="0" applyNumberFormat="1" applyFont="1" applyFill="1" applyBorder="1" applyAlignment="1">
      <alignment horizontal="center" vertical="center" wrapText="1"/>
    </xf>
    <xf numFmtId="0" fontId="0" fillId="0" borderId="0" xfId="0" applyFont="1" applyAlignment="1">
      <alignment horizontal="left"/>
    </xf>
    <xf numFmtId="164" fontId="17" fillId="0" borderId="0" xfId="0" applyNumberFormat="1" applyFont="1"/>
    <xf numFmtId="164" fontId="0" fillId="0" borderId="0" xfId="0" applyNumberFormat="1" applyFont="1"/>
    <xf numFmtId="164" fontId="16" fillId="0" borderId="0" xfId="0" applyNumberFormat="1" applyFont="1" applyBorder="1"/>
    <xf numFmtId="164" fontId="11" fillId="0" borderId="0" xfId="0" applyNumberFormat="1" applyFont="1"/>
    <xf numFmtId="165" fontId="20" fillId="0" borderId="0" xfId="1" applyNumberFormat="1" applyFont="1"/>
    <xf numFmtId="49" fontId="22" fillId="7" borderId="8" xfId="7" applyNumberFormat="1" applyFont="1" applyFill="1" applyBorder="1" applyAlignment="1">
      <alignment horizontal="center" vertical="center"/>
    </xf>
    <xf numFmtId="49" fontId="23" fillId="8" borderId="1" xfId="7" applyNumberFormat="1" applyFont="1" applyFill="1" applyBorder="1" applyAlignment="1">
      <alignment horizontal="left" vertical="center"/>
    </xf>
    <xf numFmtId="49" fontId="23" fillId="9" borderId="1" xfId="7" applyNumberFormat="1" applyFont="1" applyFill="1" applyBorder="1" applyAlignment="1">
      <alignment horizontal="left" vertical="center"/>
    </xf>
    <xf numFmtId="49" fontId="24" fillId="7" borderId="8" xfId="7" applyNumberFormat="1" applyFont="1" applyFill="1" applyBorder="1" applyAlignment="1">
      <alignment horizontal="center" vertical="center"/>
    </xf>
    <xf numFmtId="1" fontId="25" fillId="8" borderId="1" xfId="7" applyNumberFormat="1" applyFont="1" applyFill="1" applyBorder="1" applyAlignment="1">
      <alignment horizontal="right" vertical="center"/>
    </xf>
    <xf numFmtId="1" fontId="25" fillId="9" borderId="1" xfId="7" applyNumberFormat="1" applyFont="1" applyFill="1" applyBorder="1" applyAlignment="1">
      <alignment horizontal="right" vertical="center"/>
    </xf>
    <xf numFmtId="164" fontId="5" fillId="0" borderId="0" xfId="1" applyFont="1" applyFill="1" applyBorder="1" applyAlignment="1">
      <alignment horizontal="center" vertical="center" wrapText="1"/>
    </xf>
    <xf numFmtId="164" fontId="0" fillId="0" borderId="0" xfId="1" applyFont="1"/>
    <xf numFmtId="164" fontId="0" fillId="0" borderId="0" xfId="1" applyFont="1" applyBorder="1"/>
    <xf numFmtId="0" fontId="18" fillId="0" borderId="0" xfId="0" applyNumberFormat="1" applyFont="1" applyFill="1" applyBorder="1" applyAlignment="1">
      <alignment horizontal="center" vertical="center" wrapText="1"/>
    </xf>
    <xf numFmtId="0" fontId="19" fillId="0" borderId="0" xfId="0" applyFont="1"/>
    <xf numFmtId="0" fontId="0" fillId="2" borderId="0" xfId="0" applyFont="1" applyFill="1"/>
    <xf numFmtId="4" fontId="27" fillId="2" borderId="1" xfId="0" applyNumberFormat="1" applyFont="1" applyFill="1" applyBorder="1" applyAlignment="1">
      <alignment horizontal="center" vertical="center" wrapText="1"/>
    </xf>
    <xf numFmtId="164" fontId="28" fillId="0" borderId="0" xfId="1" applyFont="1"/>
    <xf numFmtId="4" fontId="0" fillId="0" borderId="0" xfId="0" applyNumberFormat="1" applyFont="1" applyBorder="1"/>
    <xf numFmtId="164" fontId="18" fillId="0" borderId="0" xfId="1" applyFont="1" applyFill="1" applyBorder="1" applyAlignment="1">
      <alignment horizontal="center" vertical="center" wrapText="1"/>
    </xf>
    <xf numFmtId="4" fontId="27" fillId="0" borderId="0" xfId="0" applyNumberFormat="1" applyFont="1" applyFill="1" applyBorder="1" applyAlignment="1">
      <alignment horizontal="center" vertical="center" wrapText="1"/>
    </xf>
    <xf numFmtId="0" fontId="27" fillId="0" borderId="0" xfId="0" applyNumberFormat="1" applyFont="1" applyFill="1" applyBorder="1" applyAlignment="1">
      <alignment vertical="center" wrapText="1"/>
    </xf>
    <xf numFmtId="0" fontId="27" fillId="10" borderId="0" xfId="0" applyNumberFormat="1" applyFont="1" applyFill="1" applyBorder="1" applyAlignment="1">
      <alignment vertical="center" wrapText="1"/>
    </xf>
    <xf numFmtId="0" fontId="27" fillId="0" borderId="0" xfId="0" applyNumberFormat="1" applyFont="1" applyFill="1" applyBorder="1" applyAlignment="1">
      <alignment horizontal="center" vertical="center" wrapText="1"/>
    </xf>
    <xf numFmtId="4" fontId="27" fillId="0" borderId="0" xfId="0" applyNumberFormat="1" applyFont="1" applyFill="1" applyBorder="1" applyAlignment="1">
      <alignment horizontal="right" vertical="center" wrapText="1"/>
    </xf>
    <xf numFmtId="164" fontId="29" fillId="0" borderId="0" xfId="0" applyNumberFormat="1" applyFont="1"/>
    <xf numFmtId="0" fontId="30" fillId="0" borderId="0" xfId="0" applyFont="1"/>
    <xf numFmtId="0" fontId="31" fillId="0" borderId="0" xfId="0" applyFont="1"/>
    <xf numFmtId="0" fontId="26" fillId="4" borderId="3" xfId="0" applyFont="1" applyFill="1" applyBorder="1" applyAlignment="1">
      <alignment horizontal="center" wrapText="1"/>
    </xf>
    <xf numFmtId="0" fontId="27" fillId="0" borderId="1" xfId="0" applyNumberFormat="1" applyFont="1" applyFill="1" applyBorder="1" applyAlignment="1">
      <alignment horizontal="center" vertical="center" wrapText="1"/>
    </xf>
    <xf numFmtId="0" fontId="27" fillId="0" borderId="1" xfId="0" applyNumberFormat="1" applyFont="1" applyFill="1" applyBorder="1" applyAlignment="1">
      <alignment horizontal="left" vertical="top" wrapText="1"/>
    </xf>
    <xf numFmtId="14" fontId="27" fillId="0" borderId="1" xfId="0" applyNumberFormat="1"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0" fontId="27" fillId="2" borderId="1" xfId="0" applyNumberFormat="1" applyFont="1" applyFill="1" applyBorder="1" applyAlignment="1">
      <alignment horizontal="center" vertical="center" wrapText="1"/>
    </xf>
    <xf numFmtId="4" fontId="27" fillId="2" borderId="1" xfId="1" applyNumberFormat="1" applyFont="1" applyFill="1" applyBorder="1" applyAlignment="1">
      <alignment horizontal="center" vertical="center" wrapText="1"/>
    </xf>
    <xf numFmtId="4" fontId="27" fillId="0" borderId="1" xfId="1" applyNumberFormat="1" applyFont="1" applyFill="1" applyBorder="1" applyAlignment="1">
      <alignment horizontal="center" vertical="center" wrapText="1"/>
    </xf>
    <xf numFmtId="0" fontId="27" fillId="2" borderId="6" xfId="0" applyNumberFormat="1" applyFont="1" applyFill="1" applyBorder="1" applyAlignment="1">
      <alignment horizontal="center" vertical="center" wrapText="1"/>
    </xf>
    <xf numFmtId="0" fontId="27" fillId="2" borderId="1" xfId="0" applyNumberFormat="1" applyFont="1" applyFill="1" applyBorder="1" applyAlignment="1">
      <alignment horizontal="left" vertical="top" wrapText="1"/>
    </xf>
    <xf numFmtId="14" fontId="27" fillId="2" borderId="1" xfId="0" applyNumberFormat="1" applyFont="1" applyFill="1" applyBorder="1" applyAlignment="1">
      <alignment horizontal="center" vertical="center" wrapText="1"/>
    </xf>
    <xf numFmtId="4" fontId="27" fillId="5" borderId="1" xfId="1" applyNumberFormat="1" applyFont="1" applyFill="1" applyBorder="1" applyAlignment="1">
      <alignment horizontal="center" vertical="center" wrapText="1"/>
    </xf>
    <xf numFmtId="0" fontId="27" fillId="0" borderId="7" xfId="0" applyNumberFormat="1" applyFont="1" applyFill="1" applyBorder="1" applyAlignment="1">
      <alignment horizontal="center" vertical="center" wrapText="1"/>
    </xf>
    <xf numFmtId="0" fontId="26" fillId="6" borderId="1" xfId="0" applyFont="1" applyFill="1" applyBorder="1" applyAlignment="1">
      <alignment horizontal="center" vertical="center" wrapText="1"/>
    </xf>
    <xf numFmtId="0" fontId="27" fillId="2" borderId="7" xfId="0" applyNumberFormat="1" applyFont="1" applyFill="1" applyBorder="1" applyAlignment="1">
      <alignment horizontal="center" vertical="center" wrapText="1"/>
    </xf>
    <xf numFmtId="0" fontId="27" fillId="0" borderId="1" xfId="0" applyFont="1" applyBorder="1" applyAlignment="1">
      <alignment horizontal="left" vertical="top" wrapText="1"/>
    </xf>
    <xf numFmtId="0" fontId="27" fillId="2" borderId="1" xfId="0" applyFont="1" applyFill="1" applyBorder="1" applyAlignment="1">
      <alignment horizontal="left" vertical="top" wrapText="1"/>
    </xf>
    <xf numFmtId="4" fontId="27" fillId="2" borderId="1" xfId="0" applyNumberFormat="1" applyFont="1" applyFill="1" applyBorder="1" applyAlignment="1">
      <alignment horizontal="left" vertical="top" wrapText="1"/>
    </xf>
    <xf numFmtId="0" fontId="27" fillId="2" borderId="15"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0" fillId="3" borderId="1" xfId="0" applyFont="1" applyFill="1" applyBorder="1"/>
    <xf numFmtId="0" fontId="30" fillId="3" borderId="1" xfId="0" applyFont="1" applyFill="1" applyBorder="1" applyAlignment="1">
      <alignment horizontal="center" vertical="center"/>
    </xf>
    <xf numFmtId="0" fontId="33" fillId="3" borderId="1" xfId="0" applyFont="1" applyFill="1" applyBorder="1"/>
    <xf numFmtId="0" fontId="30" fillId="3" borderId="16" xfId="0" applyFont="1" applyFill="1" applyBorder="1"/>
    <xf numFmtId="0" fontId="30" fillId="3" borderId="16" xfId="0" applyFont="1" applyFill="1" applyBorder="1" applyAlignment="1">
      <alignment horizontal="left" vertical="top"/>
    </xf>
    <xf numFmtId="4" fontId="30" fillId="3" borderId="16" xfId="1" applyNumberFormat="1" applyFont="1" applyFill="1" applyBorder="1" applyAlignment="1">
      <alignment horizontal="center" vertical="center"/>
    </xf>
    <xf numFmtId="164" fontId="27" fillId="2" borderId="1" xfId="1" applyFont="1" applyFill="1" applyBorder="1" applyAlignment="1">
      <alignment horizontal="center" vertical="center" wrapText="1"/>
    </xf>
    <xf numFmtId="4" fontId="27" fillId="0" borderId="0" xfId="1" applyNumberFormat="1" applyFont="1" applyFill="1" applyBorder="1" applyAlignment="1">
      <alignment horizontal="center" vertical="center" wrapText="1"/>
    </xf>
    <xf numFmtId="1" fontId="25" fillId="14" borderId="19" xfId="0" applyNumberFormat="1" applyFont="1" applyFill="1" applyBorder="1" applyAlignment="1">
      <alignment horizontal="center" vertical="center"/>
    </xf>
    <xf numFmtId="0" fontId="0" fillId="12" borderId="0" xfId="0" applyFont="1" applyFill="1"/>
    <xf numFmtId="49" fontId="27" fillId="2" borderId="1" xfId="0" applyNumberFormat="1" applyFont="1" applyFill="1" applyBorder="1" applyAlignment="1">
      <alignment horizontal="center" vertical="center" wrapText="1"/>
    </xf>
    <xf numFmtId="0" fontId="27" fillId="2" borderId="4" xfId="0" applyNumberFormat="1" applyFont="1" applyFill="1" applyBorder="1" applyAlignment="1">
      <alignment horizontal="center" vertical="center" wrapText="1"/>
    </xf>
    <xf numFmtId="0" fontId="27" fillId="2" borderId="4" xfId="0" applyNumberFormat="1" applyFont="1" applyFill="1" applyBorder="1" applyAlignment="1">
      <alignment horizontal="left" vertical="top" wrapText="1"/>
    </xf>
    <xf numFmtId="14" fontId="27" fillId="0" borderId="4" xfId="0" applyNumberFormat="1" applyFont="1" applyFill="1" applyBorder="1" applyAlignment="1">
      <alignment horizontal="center" vertical="center" wrapText="1"/>
    </xf>
    <xf numFmtId="164" fontId="19" fillId="0" borderId="0" xfId="1" applyFont="1"/>
    <xf numFmtId="0" fontId="5" fillId="10" borderId="0" xfId="0" applyFont="1" applyFill="1" applyAlignment="1">
      <alignment vertical="center"/>
    </xf>
    <xf numFmtId="0" fontId="37" fillId="13" borderId="18" xfId="0" applyFont="1" applyFill="1" applyBorder="1" applyAlignment="1">
      <alignment horizontal="center" vertical="center" wrapText="1"/>
    </xf>
    <xf numFmtId="0" fontId="37" fillId="13" borderId="1" xfId="0" applyFont="1" applyFill="1" applyBorder="1" applyAlignment="1">
      <alignment horizontal="center" vertical="center" wrapText="1"/>
    </xf>
    <xf numFmtId="9" fontId="27" fillId="5" borderId="1" xfId="0" applyNumberFormat="1" applyFont="1" applyFill="1" applyBorder="1" applyAlignment="1">
      <alignment horizontal="center" vertical="center" wrapText="1"/>
    </xf>
    <xf numFmtId="0" fontId="27" fillId="2" borderId="2" xfId="0" applyFont="1" applyFill="1" applyBorder="1" applyAlignment="1">
      <alignment horizontal="center" vertical="center" wrapText="1"/>
    </xf>
    <xf numFmtId="0" fontId="34" fillId="8" borderId="17" xfId="0" applyFont="1" applyFill="1" applyBorder="1" applyAlignment="1">
      <alignment horizontal="center" vertical="center" wrapText="1"/>
    </xf>
    <xf numFmtId="166" fontId="34" fillId="8" borderId="17" xfId="0" applyNumberFormat="1" applyFont="1" applyFill="1" applyBorder="1" applyAlignment="1">
      <alignment horizontal="center" vertical="center" wrapText="1"/>
    </xf>
    <xf numFmtId="1" fontId="34" fillId="8" borderId="17" xfId="0" applyNumberFormat="1" applyFont="1" applyFill="1" applyBorder="1" applyAlignment="1">
      <alignment horizontal="center" vertical="center" wrapText="1"/>
    </xf>
    <xf numFmtId="166" fontId="34" fillId="8" borderId="18" xfId="0" applyNumberFormat="1" applyFont="1" applyFill="1" applyBorder="1" applyAlignment="1">
      <alignment horizontal="center" vertical="center" wrapText="1"/>
    </xf>
    <xf numFmtId="0" fontId="34" fillId="8" borderId="18" xfId="0" applyFont="1" applyFill="1" applyBorder="1" applyAlignment="1">
      <alignment horizontal="center" vertical="center" wrapText="1"/>
    </xf>
    <xf numFmtId="1" fontId="34" fillId="8" borderId="18" xfId="0" applyNumberFormat="1" applyFont="1" applyFill="1" applyBorder="1" applyAlignment="1">
      <alignment horizontal="center" vertical="center" wrapText="1"/>
    </xf>
    <xf numFmtId="166" fontId="34" fillId="8" borderId="1" xfId="0" applyNumberFormat="1" applyFont="1" applyFill="1" applyBorder="1" applyAlignment="1">
      <alignment horizontal="center" vertical="center" wrapText="1"/>
    </xf>
    <xf numFmtId="0" fontId="34" fillId="8" borderId="1" xfId="0" applyFont="1" applyFill="1" applyBorder="1" applyAlignment="1">
      <alignment horizontal="center" vertical="center" wrapText="1"/>
    </xf>
    <xf numFmtId="1" fontId="34" fillId="8" borderId="1" xfId="0" applyNumberFormat="1" applyFont="1" applyFill="1" applyBorder="1" applyAlignment="1">
      <alignment horizontal="center" vertical="center" wrapText="1"/>
    </xf>
    <xf numFmtId="0" fontId="38" fillId="0" borderId="1" xfId="0" applyFont="1" applyBorder="1" applyAlignment="1">
      <alignment horizontal="center" vertical="center" wrapText="1"/>
    </xf>
    <xf numFmtId="0" fontId="38" fillId="0" borderId="0" xfId="0" applyFont="1" applyAlignment="1">
      <alignment horizontal="center" vertical="center" wrapText="1"/>
    </xf>
    <xf numFmtId="4" fontId="27" fillId="0" borderId="22" xfId="1" applyNumberFormat="1" applyFont="1" applyFill="1" applyBorder="1" applyAlignment="1">
      <alignment horizontal="center" vertical="center" wrapText="1"/>
    </xf>
    <xf numFmtId="4" fontId="27" fillId="2" borderId="22" xfId="1" applyNumberFormat="1" applyFont="1" applyFill="1" applyBorder="1" applyAlignment="1">
      <alignment horizontal="center" vertical="center" wrapText="1"/>
    </xf>
    <xf numFmtId="4" fontId="27" fillId="5" borderId="22" xfId="1" applyNumberFormat="1" applyFont="1" applyFill="1" applyBorder="1" applyAlignment="1">
      <alignment horizontal="center" vertical="center" wrapText="1"/>
    </xf>
    <xf numFmtId="4" fontId="27" fillId="2" borderId="23" xfId="1"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164" fontId="27" fillId="0" borderId="0" xfId="1" applyFont="1" applyFill="1" applyBorder="1" applyAlignment="1">
      <alignment horizontal="center" vertical="center" wrapText="1"/>
    </xf>
    <xf numFmtId="43" fontId="27" fillId="0" borderId="0" xfId="0" applyNumberFormat="1" applyFont="1" applyFill="1" applyBorder="1" applyAlignment="1">
      <alignment horizontal="center" vertical="center" wrapText="1"/>
    </xf>
    <xf numFmtId="168" fontId="18" fillId="0" borderId="0" xfId="1" applyNumberFormat="1" applyFont="1" applyFill="1" applyBorder="1" applyAlignment="1">
      <alignment horizontal="center" vertical="center" wrapText="1"/>
    </xf>
    <xf numFmtId="169" fontId="34" fillId="8" borderId="1" xfId="0" applyNumberFormat="1" applyFont="1" applyFill="1" applyBorder="1" applyAlignment="1">
      <alignment horizontal="center" vertical="center" wrapText="1"/>
    </xf>
    <xf numFmtId="164" fontId="3" fillId="0" borderId="0" xfId="1" applyFont="1"/>
    <xf numFmtId="4" fontId="28" fillId="0" borderId="0" xfId="0" applyNumberFormat="1" applyFont="1"/>
    <xf numFmtId="164" fontId="28" fillId="0" borderId="0" xfId="1" applyFont="1" applyBorder="1"/>
    <xf numFmtId="43" fontId="28" fillId="0" borderId="0" xfId="0" applyNumberFormat="1" applyFont="1" applyBorder="1"/>
    <xf numFmtId="166" fontId="34" fillId="13" borderId="1" xfId="0" applyNumberFormat="1" applyFont="1" applyFill="1" applyBorder="1" applyAlignment="1">
      <alignment horizontal="center" vertical="center" wrapText="1"/>
    </xf>
    <xf numFmtId="169" fontId="34" fillId="13" borderId="1" xfId="0" applyNumberFormat="1"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164" fontId="16" fillId="0" borderId="0" xfId="0" applyNumberFormat="1" applyFont="1"/>
    <xf numFmtId="4" fontId="4" fillId="0" borderId="0" xfId="0" applyNumberFormat="1" applyFont="1" applyBorder="1"/>
    <xf numFmtId="4" fontId="16" fillId="0" borderId="0" xfId="1" applyNumberFormat="1" applyFont="1"/>
    <xf numFmtId="4" fontId="11" fillId="0" borderId="0" xfId="1" applyNumberFormat="1" applyFont="1" applyBorder="1"/>
    <xf numFmtId="164" fontId="27" fillId="0" borderId="1" xfId="1" applyFont="1" applyFill="1" applyBorder="1" applyAlignment="1">
      <alignment horizontal="center" vertical="center" wrapText="1"/>
    </xf>
    <xf numFmtId="166" fontId="34" fillId="0" borderId="17" xfId="0" applyNumberFormat="1" applyFont="1" applyBorder="1" applyAlignment="1">
      <alignment horizontal="center" vertical="center" wrapText="1"/>
    </xf>
    <xf numFmtId="0" fontId="34" fillId="8" borderId="0" xfId="0" applyFont="1" applyFill="1" applyBorder="1" applyAlignment="1">
      <alignment horizontal="center" vertical="center" wrapText="1"/>
    </xf>
    <xf numFmtId="14" fontId="27" fillId="8" borderId="17" xfId="0" applyNumberFormat="1" applyFont="1" applyFill="1" applyBorder="1" applyAlignment="1">
      <alignment horizontal="center" vertical="center" wrapText="1"/>
    </xf>
    <xf numFmtId="170" fontId="27" fillId="0" borderId="1" xfId="0" applyNumberFormat="1" applyFont="1" applyFill="1" applyBorder="1" applyAlignment="1">
      <alignment horizontal="center" vertical="center" wrapText="1"/>
    </xf>
    <xf numFmtId="166" fontId="27" fillId="0" borderId="17" xfId="0" applyNumberFormat="1" applyFont="1" applyBorder="1" applyAlignment="1">
      <alignment horizontal="center" vertical="center" wrapText="1"/>
    </xf>
    <xf numFmtId="166" fontId="27" fillId="0" borderId="0" xfId="0" applyNumberFormat="1" applyFont="1" applyBorder="1" applyAlignment="1">
      <alignment horizontal="center" vertical="center" wrapText="1"/>
    </xf>
    <xf numFmtId="0" fontId="34" fillId="15" borderId="17" xfId="0" applyFont="1" applyFill="1" applyBorder="1" applyAlignment="1">
      <alignment horizontal="center" vertical="center" wrapText="1"/>
    </xf>
    <xf numFmtId="14" fontId="41" fillId="0" borderId="4" xfId="0" applyNumberFormat="1" applyFont="1" applyFill="1" applyBorder="1" applyAlignment="1">
      <alignment horizontal="center" vertical="center" wrapText="1"/>
    </xf>
    <xf numFmtId="9" fontId="27" fillId="2" borderId="1" xfId="0" applyNumberFormat="1"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14" fontId="34" fillId="8" borderId="18" xfId="0" applyNumberFormat="1" applyFont="1" applyFill="1" applyBorder="1" applyAlignment="1">
      <alignment horizontal="center" vertical="center" wrapText="1"/>
    </xf>
    <xf numFmtId="9" fontId="27" fillId="0" borderId="4" xfId="0" applyNumberFormat="1" applyFont="1" applyFill="1" applyBorder="1" applyAlignment="1">
      <alignment horizontal="center" vertical="center" wrapText="1"/>
    </xf>
    <xf numFmtId="14" fontId="34" fillId="8" borderId="1" xfId="0" applyNumberFormat="1" applyFont="1" applyFill="1" applyBorder="1" applyAlignment="1">
      <alignment horizontal="center" vertical="center" wrapText="1"/>
    </xf>
    <xf numFmtId="0" fontId="26" fillId="6" borderId="9" xfId="0" applyFont="1" applyFill="1" applyBorder="1" applyAlignment="1">
      <alignment horizontal="center" vertical="center" wrapText="1"/>
    </xf>
    <xf numFmtId="0" fontId="26" fillId="6" borderId="25"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4" borderId="27" xfId="0" applyFont="1" applyFill="1" applyBorder="1" applyAlignment="1">
      <alignment horizontal="center" wrapText="1"/>
    </xf>
    <xf numFmtId="4" fontId="34" fillId="0" borderId="22" xfId="0" applyNumberFormat="1" applyFont="1" applyBorder="1" applyAlignment="1">
      <alignment horizontal="center" vertical="center" wrapText="1"/>
    </xf>
    <xf numFmtId="4" fontId="34" fillId="8" borderId="22" xfId="0" applyNumberFormat="1" applyFont="1" applyFill="1" applyBorder="1" applyAlignment="1">
      <alignment horizontal="center" vertical="center" wrapText="1"/>
    </xf>
    <xf numFmtId="0" fontId="27" fillId="0" borderId="22" xfId="0" applyFont="1" applyBorder="1" applyAlignment="1">
      <alignment horizontal="center" vertical="center" wrapText="1"/>
    </xf>
    <xf numFmtId="4" fontId="30" fillId="3" borderId="30" xfId="1" applyNumberFormat="1" applyFont="1" applyFill="1" applyBorder="1" applyAlignment="1">
      <alignment horizontal="center" vertical="center"/>
    </xf>
    <xf numFmtId="0" fontId="26" fillId="4" borderId="2" xfId="0" applyFont="1" applyFill="1" applyBorder="1" applyAlignment="1">
      <alignment horizontal="center" wrapText="1"/>
    </xf>
    <xf numFmtId="164" fontId="27" fillId="5" borderId="22" xfId="1" applyFont="1" applyFill="1" applyBorder="1" applyAlignment="1">
      <alignment horizontal="center" vertical="center" wrapText="1"/>
    </xf>
    <xf numFmtId="164" fontId="30" fillId="3" borderId="30" xfId="1" applyFont="1" applyFill="1" applyBorder="1" applyAlignment="1">
      <alignment horizontal="center" vertical="center"/>
    </xf>
    <xf numFmtId="164" fontId="27" fillId="2" borderId="34" xfId="1" applyFont="1" applyFill="1" applyBorder="1" applyAlignment="1">
      <alignment horizontal="center" vertical="center" wrapText="1"/>
    </xf>
    <xf numFmtId="164" fontId="27" fillId="0" borderId="34" xfId="1" applyFont="1" applyFill="1" applyBorder="1" applyAlignment="1">
      <alignment horizontal="center" vertical="center" wrapText="1"/>
    </xf>
    <xf numFmtId="164" fontId="37" fillId="13" borderId="18" xfId="1" applyFont="1" applyFill="1" applyBorder="1" applyAlignment="1">
      <alignment horizontal="center" vertical="center"/>
    </xf>
    <xf numFmtId="164" fontId="37" fillId="13" borderId="1" xfId="1" applyFont="1" applyFill="1" applyBorder="1" applyAlignment="1">
      <alignment horizontal="center" vertical="center"/>
    </xf>
    <xf numFmtId="164" fontId="27" fillId="0" borderId="3" xfId="1" applyFont="1" applyFill="1" applyBorder="1" applyAlignment="1">
      <alignment horizontal="center" vertical="center" wrapText="1"/>
    </xf>
    <xf numFmtId="164" fontId="34" fillId="13" borderId="17" xfId="1" applyFont="1" applyFill="1" applyBorder="1" applyAlignment="1">
      <alignment horizontal="center" vertical="center" wrapText="1"/>
    </xf>
    <xf numFmtId="164" fontId="34" fillId="13" borderId="18" xfId="1" applyFont="1" applyFill="1" applyBorder="1" applyAlignment="1">
      <alignment horizontal="center" vertical="center" wrapText="1"/>
    </xf>
    <xf numFmtId="164" fontId="27" fillId="8" borderId="17" xfId="1" applyFont="1" applyFill="1" applyBorder="1" applyAlignment="1">
      <alignment horizontal="center" vertical="center" wrapText="1"/>
    </xf>
    <xf numFmtId="164" fontId="27" fillId="13" borderId="17" xfId="1" applyFont="1" applyFill="1" applyBorder="1" applyAlignment="1">
      <alignment horizontal="center" vertical="center" wrapText="1"/>
    </xf>
    <xf numFmtId="164" fontId="27" fillId="0" borderId="17" xfId="1" applyFont="1" applyBorder="1" applyAlignment="1">
      <alignment horizontal="center" vertical="center" wrapText="1"/>
    </xf>
    <xf numFmtId="164" fontId="34" fillId="0" borderId="17" xfId="1" applyFont="1" applyBorder="1" applyAlignment="1">
      <alignment horizontal="center" vertical="center" wrapText="1"/>
    </xf>
    <xf numFmtId="164" fontId="27" fillId="2" borderId="17" xfId="1" applyFont="1" applyFill="1" applyBorder="1" applyAlignment="1">
      <alignment horizontal="center" vertical="center" wrapText="1"/>
    </xf>
    <xf numFmtId="164" fontId="27" fillId="13" borderId="18" xfId="1" applyFont="1" applyFill="1" applyBorder="1" applyAlignment="1">
      <alignment horizontal="center" vertical="center" wrapText="1"/>
    </xf>
    <xf numFmtId="164" fontId="27" fillId="8" borderId="18" xfId="1" applyFont="1" applyFill="1" applyBorder="1" applyAlignment="1">
      <alignment horizontal="center" vertical="center" wrapText="1"/>
    </xf>
    <xf numFmtId="164" fontId="27" fillId="8" borderId="1" xfId="1" applyFont="1" applyFill="1" applyBorder="1" applyAlignment="1">
      <alignment horizontal="center" vertical="center" wrapText="1"/>
    </xf>
    <xf numFmtId="164" fontId="34" fillId="8" borderId="17" xfId="1" applyFont="1" applyFill="1" applyBorder="1" applyAlignment="1">
      <alignment horizontal="center" vertical="center" wrapText="1"/>
    </xf>
    <xf numFmtId="164" fontId="27" fillId="13" borderId="1" xfId="1" applyFont="1" applyFill="1" applyBorder="1" applyAlignment="1">
      <alignment horizontal="center" vertical="center" wrapText="1"/>
    </xf>
    <xf numFmtId="164" fontId="27" fillId="8" borderId="4" xfId="1" applyFont="1" applyFill="1" applyBorder="1" applyAlignment="1">
      <alignment horizontal="center" vertical="center" wrapText="1"/>
    </xf>
    <xf numFmtId="164" fontId="27" fillId="5" borderId="1" xfId="1" applyFont="1" applyFill="1" applyBorder="1" applyAlignment="1">
      <alignment horizontal="center" vertical="center" wrapText="1"/>
    </xf>
    <xf numFmtId="164" fontId="34" fillId="2" borderId="17" xfId="1" applyFont="1" applyFill="1" applyBorder="1" applyAlignment="1">
      <alignment horizontal="center" vertical="center" wrapText="1"/>
    </xf>
    <xf numFmtId="164" fontId="32" fillId="2" borderId="1" xfId="1" applyFont="1" applyFill="1" applyBorder="1" applyAlignment="1">
      <alignment horizontal="center" vertical="center" wrapText="1"/>
    </xf>
    <xf numFmtId="164" fontId="27" fillId="2" borderId="3" xfId="1" applyFont="1" applyFill="1" applyBorder="1" applyAlignment="1">
      <alignment horizontal="center" vertical="center" wrapText="1"/>
    </xf>
    <xf numFmtId="164" fontId="27" fillId="2" borderId="2" xfId="1" applyFont="1" applyFill="1" applyBorder="1" applyAlignment="1">
      <alignment horizontal="center" vertical="center" wrapText="1"/>
    </xf>
    <xf numFmtId="164" fontId="27" fillId="0" borderId="4" xfId="1" applyFont="1" applyFill="1" applyBorder="1" applyAlignment="1">
      <alignment horizontal="center" vertical="center" wrapText="1"/>
    </xf>
    <xf numFmtId="164" fontId="27" fillId="2" borderId="4" xfId="1" applyFont="1" applyFill="1" applyBorder="1" applyAlignment="1">
      <alignment horizontal="center" vertical="center" wrapText="1"/>
    </xf>
    <xf numFmtId="164" fontId="27" fillId="0" borderId="2" xfId="1" applyFont="1" applyFill="1" applyBorder="1" applyAlignment="1">
      <alignment horizontal="center" vertical="center" wrapText="1"/>
    </xf>
    <xf numFmtId="164" fontId="27" fillId="0" borderId="1" xfId="1" applyFont="1" applyBorder="1" applyAlignment="1">
      <alignment horizontal="center" vertical="center" wrapText="1"/>
    </xf>
    <xf numFmtId="164" fontId="26" fillId="6" borderId="25" xfId="1" applyFont="1" applyFill="1" applyBorder="1" applyAlignment="1">
      <alignment horizontal="center" vertical="center" wrapText="1"/>
    </xf>
    <xf numFmtId="164" fontId="30" fillId="3" borderId="16" xfId="1" applyFont="1" applyFill="1" applyBorder="1" applyAlignment="1">
      <alignment horizontal="center" vertical="center"/>
    </xf>
    <xf numFmtId="164" fontId="34" fillId="13" borderId="1" xfId="1" applyFont="1" applyFill="1" applyBorder="1" applyAlignment="1">
      <alignment horizontal="center" vertical="center" wrapText="1"/>
    </xf>
    <xf numFmtId="0" fontId="34" fillId="0" borderId="17" xfId="0" applyFont="1" applyBorder="1" applyAlignment="1">
      <alignment horizontal="left" vertical="top" wrapText="1"/>
    </xf>
    <xf numFmtId="14" fontId="34" fillId="8" borderId="17" xfId="0" applyNumberFormat="1" applyFont="1" applyFill="1" applyBorder="1" applyAlignment="1">
      <alignment horizontal="center" vertical="center" wrapText="1"/>
    </xf>
    <xf numFmtId="9" fontId="34" fillId="8" borderId="17" xfId="0" applyNumberFormat="1" applyFont="1" applyFill="1" applyBorder="1" applyAlignment="1">
      <alignment horizontal="center" vertical="center" wrapText="1"/>
    </xf>
    <xf numFmtId="4" fontId="34" fillId="8" borderId="17" xfId="0" applyNumberFormat="1" applyFont="1" applyFill="1" applyBorder="1" applyAlignment="1">
      <alignment horizontal="center" vertical="center" wrapText="1"/>
    </xf>
    <xf numFmtId="4" fontId="27" fillId="0" borderId="1" xfId="9" applyNumberFormat="1" applyFont="1" applyFill="1" applyBorder="1" applyAlignment="1">
      <alignment horizontal="center" vertical="center" wrapText="1"/>
    </xf>
    <xf numFmtId="164" fontId="27" fillId="0" borderId="1" xfId="1" applyFont="1" applyBorder="1" applyAlignment="1">
      <alignment vertical="center"/>
    </xf>
    <xf numFmtId="0" fontId="31" fillId="0" borderId="0" xfId="0" applyFont="1" applyBorder="1"/>
    <xf numFmtId="0" fontId="32" fillId="0" borderId="0" xfId="0" applyFont="1" applyBorder="1"/>
    <xf numFmtId="4" fontId="43" fillId="2" borderId="1" xfId="0" applyNumberFormat="1" applyFont="1" applyFill="1" applyBorder="1" applyAlignment="1">
      <alignment horizontal="center" vertical="center"/>
    </xf>
    <xf numFmtId="164" fontId="18" fillId="2" borderId="0" xfId="1" applyFont="1" applyFill="1" applyBorder="1" applyAlignment="1">
      <alignment horizontal="center" vertical="center" wrapText="1"/>
    </xf>
    <xf numFmtId="0" fontId="27"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Fill="1" applyBorder="1" applyAlignment="1">
      <alignment horizontal="center" vertical="center" wrapText="1"/>
    </xf>
    <xf numFmtId="164" fontId="27" fillId="2" borderId="1" xfId="1" applyFont="1" applyFill="1" applyBorder="1" applyAlignment="1">
      <alignment vertical="center"/>
    </xf>
    <xf numFmtId="0" fontId="27" fillId="2" borderId="1" xfId="0" applyFont="1" applyFill="1" applyBorder="1" applyAlignment="1">
      <alignment horizontal="left" vertical="center" wrapText="1"/>
    </xf>
    <xf numFmtId="0" fontId="27" fillId="13" borderId="18" xfId="0" applyFont="1" applyFill="1" applyBorder="1" applyAlignment="1">
      <alignment horizontal="center" vertical="center"/>
    </xf>
    <xf numFmtId="14" fontId="37" fillId="13" borderId="18" xfId="0" applyNumberFormat="1" applyFont="1" applyFill="1" applyBorder="1" applyAlignment="1">
      <alignment horizontal="center" vertical="center"/>
    </xf>
    <xf numFmtId="0" fontId="37" fillId="13" borderId="18" xfId="0" applyFont="1" applyFill="1" applyBorder="1" applyAlignment="1">
      <alignment horizontal="center" vertical="center"/>
    </xf>
    <xf numFmtId="0" fontId="27" fillId="13" borderId="1" xfId="0" applyFont="1" applyFill="1" applyBorder="1" applyAlignment="1">
      <alignment horizontal="center" vertical="center"/>
    </xf>
    <xf numFmtId="14" fontId="37" fillId="13" borderId="1" xfId="0" applyNumberFormat="1" applyFont="1" applyFill="1" applyBorder="1" applyAlignment="1">
      <alignment horizontal="center" vertical="center"/>
    </xf>
    <xf numFmtId="0" fontId="37" fillId="13" borderId="1" xfId="0" applyFont="1" applyFill="1" applyBorder="1" applyAlignment="1">
      <alignment horizontal="center" vertical="center"/>
    </xf>
    <xf numFmtId="0" fontId="11" fillId="2" borderId="0" xfId="0" applyFont="1" applyFill="1"/>
    <xf numFmtId="0" fontId="27" fillId="5" borderId="7"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1" xfId="0" applyFont="1" applyFill="1" applyBorder="1" applyAlignment="1">
      <alignment horizontal="left" vertical="top" wrapText="1"/>
    </xf>
    <xf numFmtId="14" fontId="27" fillId="0" borderId="1" xfId="0" applyNumberFormat="1" applyFont="1" applyBorder="1" applyAlignment="1">
      <alignment horizontal="center" vertical="center" wrapText="1"/>
    </xf>
    <xf numFmtId="0" fontId="27" fillId="2" borderId="7" xfId="0" applyFont="1" applyFill="1" applyBorder="1" applyAlignment="1">
      <alignment horizontal="center" vertical="center" wrapText="1"/>
    </xf>
    <xf numFmtId="0" fontId="27" fillId="2" borderId="9" xfId="0" applyFont="1" applyFill="1" applyBorder="1" applyAlignment="1">
      <alignment horizontal="center" vertical="center" wrapText="1"/>
    </xf>
    <xf numFmtId="167" fontId="34" fillId="0" borderId="17" xfId="0" applyNumberFormat="1" applyFont="1" applyBorder="1" applyAlignment="1">
      <alignment horizontal="center" vertical="center" wrapText="1"/>
    </xf>
    <xf numFmtId="167" fontId="34" fillId="0" borderId="0" xfId="0" applyNumberFormat="1" applyFont="1" applyBorder="1" applyAlignment="1">
      <alignment horizontal="center" vertical="center" wrapText="1"/>
    </xf>
    <xf numFmtId="166" fontId="34" fillId="0" borderId="0" xfId="0" applyNumberFormat="1" applyFont="1" applyBorder="1" applyAlignment="1">
      <alignment horizontal="center" vertical="center" wrapText="1"/>
    </xf>
    <xf numFmtId="167" fontId="27" fillId="15" borderId="17" xfId="0" applyNumberFormat="1" applyFont="1" applyFill="1" applyBorder="1" applyAlignment="1">
      <alignment horizontal="center" vertical="center" wrapText="1"/>
    </xf>
    <xf numFmtId="167" fontId="27" fillId="15" borderId="0" xfId="0" applyNumberFormat="1" applyFont="1" applyFill="1" applyBorder="1" applyAlignment="1">
      <alignment horizontal="center" vertical="center" wrapText="1"/>
    </xf>
    <xf numFmtId="164" fontId="27" fillId="0" borderId="1" xfId="1" applyFont="1" applyBorder="1" applyAlignment="1">
      <alignment horizontal="center" vertical="center"/>
    </xf>
    <xf numFmtId="164" fontId="27" fillId="5" borderId="22" xfId="1" applyFont="1" applyFill="1" applyBorder="1" applyAlignment="1">
      <alignment horizontal="center" wrapText="1"/>
    </xf>
    <xf numFmtId="0" fontId="27" fillId="6" borderId="7"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left" vertical="top" wrapText="1"/>
    </xf>
    <xf numFmtId="164" fontId="27" fillId="6" borderId="1" xfId="1" applyFont="1" applyFill="1" applyBorder="1" applyAlignment="1">
      <alignment horizontal="center" vertical="center" wrapText="1"/>
    </xf>
    <xf numFmtId="4" fontId="27" fillId="6" borderId="22" xfId="1" applyNumberFormat="1" applyFont="1" applyFill="1" applyBorder="1" applyAlignment="1">
      <alignment horizontal="center" vertical="center" wrapText="1"/>
    </xf>
    <xf numFmtId="164" fontId="27" fillId="6" borderId="22" xfId="1" applyFont="1" applyFill="1" applyBorder="1" applyAlignment="1">
      <alignment horizontal="center" wrapText="1"/>
    </xf>
    <xf numFmtId="0" fontId="27" fillId="4" borderId="5" xfId="0" applyFont="1" applyFill="1" applyBorder="1" applyAlignment="1">
      <alignment horizontal="center" wrapText="1"/>
    </xf>
    <xf numFmtId="0" fontId="27" fillId="4" borderId="3" xfId="0" applyFont="1" applyFill="1" applyBorder="1" applyAlignment="1">
      <alignment horizontal="center" wrapText="1"/>
    </xf>
    <xf numFmtId="0" fontId="27" fillId="4" borderId="1" xfId="0" applyFont="1" applyFill="1" applyBorder="1" applyAlignment="1">
      <alignment horizontal="center" wrapText="1"/>
    </xf>
    <xf numFmtId="0" fontId="27" fillId="4" borderId="1" xfId="0" applyFont="1" applyFill="1" applyBorder="1" applyAlignment="1">
      <alignment horizontal="left" vertical="top" wrapText="1"/>
    </xf>
    <xf numFmtId="164" fontId="27" fillId="4" borderId="1" xfId="1" applyFont="1" applyFill="1" applyBorder="1" applyAlignment="1">
      <alignment horizontal="center" wrapText="1"/>
    </xf>
    <xf numFmtId="164" fontId="27" fillId="4" borderId="1" xfId="1" applyFont="1" applyFill="1" applyBorder="1" applyAlignment="1">
      <alignment horizontal="center" vertical="center" wrapText="1"/>
    </xf>
    <xf numFmtId="4" fontId="27" fillId="4" borderId="22" xfId="1" applyNumberFormat="1" applyFont="1" applyFill="1" applyBorder="1" applyAlignment="1">
      <alignment horizontal="center" vertical="center" wrapText="1"/>
    </xf>
    <xf numFmtId="164" fontId="27" fillId="4" borderId="22" xfId="1" applyFont="1" applyFill="1" applyBorder="1" applyAlignment="1">
      <alignment horizontal="center" wrapText="1"/>
    </xf>
    <xf numFmtId="0" fontId="34" fillId="8" borderId="22" xfId="0" applyFont="1" applyFill="1" applyBorder="1" applyAlignment="1">
      <alignment horizontal="center" vertical="center" wrapText="1"/>
    </xf>
    <xf numFmtId="166" fontId="34" fillId="8" borderId="0" xfId="0" applyNumberFormat="1" applyFont="1" applyFill="1" applyBorder="1" applyAlignment="1">
      <alignment horizontal="center" vertical="center" wrapText="1"/>
    </xf>
    <xf numFmtId="0" fontId="34" fillId="0" borderId="18" xfId="0" applyFont="1" applyBorder="1" applyAlignment="1">
      <alignment horizontal="center" vertical="center" wrapText="1"/>
    </xf>
    <xf numFmtId="0" fontId="34" fillId="0" borderId="1" xfId="0" applyFont="1" applyBorder="1" applyAlignment="1">
      <alignment horizontal="center" vertical="center" wrapText="1"/>
    </xf>
    <xf numFmtId="0" fontId="27" fillId="0" borderId="2" xfId="0" applyFont="1" applyFill="1" applyBorder="1" applyAlignment="1">
      <alignment horizontal="center" vertical="center" wrapText="1"/>
    </xf>
    <xf numFmtId="14" fontId="27" fillId="2" borderId="4" xfId="0" applyNumberFormat="1" applyFont="1" applyFill="1" applyBorder="1" applyAlignment="1">
      <alignment horizontal="center" vertical="center" wrapText="1"/>
    </xf>
    <xf numFmtId="0" fontId="27" fillId="8" borderId="1" xfId="0" applyFont="1" applyFill="1" applyBorder="1" applyAlignment="1">
      <alignment horizontal="center" vertical="center" wrapText="1"/>
    </xf>
    <xf numFmtId="0" fontId="34" fillId="0" borderId="17" xfId="0" applyFont="1" applyBorder="1" applyAlignment="1">
      <alignment horizontal="center" vertical="center" wrapText="1"/>
    </xf>
    <xf numFmtId="0" fontId="27" fillId="8"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2" borderId="0" xfId="0" applyFont="1" applyFill="1" applyBorder="1" applyAlignment="1">
      <alignment horizontal="center" vertical="center" wrapText="1"/>
    </xf>
    <xf numFmtId="164" fontId="27" fillId="0" borderId="22" xfId="1" applyFont="1" applyBorder="1" applyAlignment="1">
      <alignment vertical="center"/>
    </xf>
    <xf numFmtId="164" fontId="27" fillId="2" borderId="9" xfId="1" applyFont="1" applyFill="1" applyBorder="1" applyAlignment="1">
      <alignment horizontal="center" vertical="center" wrapText="1"/>
    </xf>
    <xf numFmtId="4" fontId="27" fillId="2" borderId="29" xfId="1" applyNumberFormat="1" applyFont="1" applyFill="1" applyBorder="1" applyAlignment="1">
      <alignment horizontal="center" vertical="center" wrapText="1"/>
    </xf>
    <xf numFmtId="164" fontId="27" fillId="0" borderId="1" xfId="1" applyFont="1" applyBorder="1" applyAlignment="1"/>
    <xf numFmtId="164" fontId="27" fillId="5" borderId="7" xfId="1" applyFont="1" applyFill="1" applyBorder="1" applyAlignment="1">
      <alignment horizontal="center" vertical="center" wrapText="1"/>
    </xf>
    <xf numFmtId="0" fontId="11" fillId="0" borderId="22" xfId="0" applyFont="1" applyBorder="1"/>
    <xf numFmtId="0" fontId="27" fillId="5" borderId="4" xfId="0" applyFont="1" applyFill="1" applyBorder="1" applyAlignment="1">
      <alignment horizontal="center" vertical="center" wrapText="1"/>
    </xf>
    <xf numFmtId="14" fontId="34" fillId="0" borderId="17" xfId="0" applyNumberFormat="1" applyFont="1" applyBorder="1" applyAlignment="1">
      <alignment horizontal="center" vertical="center" wrapText="1"/>
    </xf>
    <xf numFmtId="4" fontId="27" fillId="4" borderId="22" xfId="0" applyNumberFormat="1" applyFont="1" applyFill="1" applyBorder="1" applyAlignment="1">
      <alignment horizontal="center" wrapText="1"/>
    </xf>
    <xf numFmtId="164" fontId="27" fillId="5" borderId="1" xfId="1" applyFont="1" applyFill="1" applyBorder="1" applyAlignment="1">
      <alignment horizontal="left" vertical="top" wrapText="1"/>
    </xf>
    <xf numFmtId="0" fontId="27" fillId="2" borderId="1" xfId="0" applyFont="1" applyFill="1" applyBorder="1" applyAlignment="1">
      <alignment vertical="center" wrapText="1"/>
    </xf>
    <xf numFmtId="14" fontId="44" fillId="0" borderId="1" xfId="0" applyNumberFormat="1" applyFont="1" applyFill="1" applyBorder="1" applyAlignment="1">
      <alignment horizontal="center" vertical="center" wrapText="1"/>
    </xf>
    <xf numFmtId="3" fontId="27" fillId="2" borderId="1" xfId="0" applyNumberFormat="1" applyFont="1" applyFill="1" applyBorder="1" applyAlignment="1">
      <alignment horizontal="center" vertical="center" wrapText="1"/>
    </xf>
    <xf numFmtId="14" fontId="44" fillId="0" borderId="4" xfId="0" applyNumberFormat="1" applyFont="1" applyFill="1" applyBorder="1" applyAlignment="1">
      <alignment horizontal="center" vertical="center"/>
    </xf>
    <xf numFmtId="43" fontId="27" fillId="2" borderId="2" xfId="0" applyNumberFormat="1" applyFont="1" applyFill="1" applyBorder="1" applyAlignment="1">
      <alignment horizontal="center" vertical="center" wrapText="1"/>
    </xf>
    <xf numFmtId="164" fontId="27" fillId="6" borderId="22" xfId="1" applyFont="1" applyFill="1" applyBorder="1" applyAlignment="1">
      <alignment horizontal="center" vertical="center" wrapText="1"/>
    </xf>
    <xf numFmtId="0" fontId="27" fillId="4" borderId="7" xfId="0" applyFont="1" applyFill="1" applyBorder="1" applyAlignment="1">
      <alignment horizontal="center" wrapText="1"/>
    </xf>
    <xf numFmtId="0" fontId="45" fillId="0" borderId="1" xfId="0" applyFont="1" applyBorder="1" applyAlignment="1">
      <alignment vertical="top" wrapText="1"/>
    </xf>
    <xf numFmtId="0" fontId="45" fillId="0" borderId="0" xfId="0" applyFont="1"/>
    <xf numFmtId="0" fontId="45" fillId="0" borderId="1" xfId="0" applyFont="1" applyBorder="1"/>
    <xf numFmtId="4" fontId="27" fillId="6" borderId="1" xfId="1" applyNumberFormat="1" applyFont="1" applyFill="1" applyBorder="1" applyAlignment="1">
      <alignment horizontal="center" vertical="center" wrapText="1"/>
    </xf>
    <xf numFmtId="4" fontId="27" fillId="4" borderId="1" xfId="0" applyNumberFormat="1" applyFont="1" applyFill="1" applyBorder="1" applyAlignment="1">
      <alignment horizontal="center" wrapText="1"/>
    </xf>
    <xf numFmtId="0" fontId="27" fillId="2" borderId="1" xfId="0" applyFont="1" applyFill="1" applyBorder="1" applyAlignment="1">
      <alignment horizontal="center" wrapText="1"/>
    </xf>
    <xf numFmtId="4" fontId="27" fillId="2" borderId="22" xfId="0" applyNumberFormat="1" applyFont="1" applyFill="1" applyBorder="1" applyAlignment="1">
      <alignment horizontal="center" wrapText="1"/>
    </xf>
    <xf numFmtId="164" fontId="27" fillId="5" borderId="7" xfId="1" applyFont="1" applyFill="1" applyBorder="1" applyAlignment="1">
      <alignment vertical="center" wrapText="1"/>
    </xf>
    <xf numFmtId="164" fontId="27" fillId="5" borderId="1" xfId="1" applyFont="1" applyFill="1" applyBorder="1" applyAlignment="1">
      <alignment vertical="center" wrapText="1"/>
    </xf>
    <xf numFmtId="164" fontId="27" fillId="2" borderId="1" xfId="1" applyFont="1" applyFill="1" applyBorder="1" applyAlignment="1">
      <alignment vertical="center" wrapText="1"/>
    </xf>
    <xf numFmtId="0" fontId="27" fillId="4" borderId="22" xfId="0" applyFont="1" applyFill="1" applyBorder="1" applyAlignment="1">
      <alignment horizontal="center" wrapText="1"/>
    </xf>
    <xf numFmtId="0" fontId="27" fillId="2" borderId="22" xfId="0" applyFont="1" applyFill="1" applyBorder="1" applyAlignment="1">
      <alignment horizontal="center" wrapText="1"/>
    </xf>
    <xf numFmtId="0" fontId="27" fillId="2" borderId="2" xfId="0" applyFont="1" applyFill="1" applyBorder="1" applyAlignment="1">
      <alignment horizontal="center" wrapText="1"/>
    </xf>
    <xf numFmtId="0" fontId="27" fillId="2" borderId="20" xfId="0" applyFont="1" applyFill="1" applyBorder="1" applyAlignment="1">
      <alignment horizontal="center" vertical="center" wrapText="1"/>
    </xf>
    <xf numFmtId="164" fontId="27" fillId="5" borderId="2" xfId="1" applyFont="1" applyFill="1" applyBorder="1" applyAlignment="1">
      <alignment horizontal="center" vertical="center" wrapText="1"/>
    </xf>
    <xf numFmtId="164" fontId="27" fillId="5" borderId="6" xfId="1" applyFont="1" applyFill="1" applyBorder="1" applyAlignment="1">
      <alignment vertical="center" wrapText="1"/>
    </xf>
    <xf numFmtId="164" fontId="27" fillId="5" borderId="2" xfId="1" applyFont="1" applyFill="1" applyBorder="1" applyAlignment="1">
      <alignment vertical="center" wrapText="1"/>
    </xf>
    <xf numFmtId="164" fontId="27" fillId="2" borderId="7" xfId="1" applyFont="1" applyFill="1" applyBorder="1" applyAlignment="1">
      <alignment vertical="center" wrapText="1"/>
    </xf>
    <xf numFmtId="14" fontId="27" fillId="2" borderId="1" xfId="1" applyNumberFormat="1" applyFont="1" applyFill="1" applyBorder="1" applyAlignment="1">
      <alignment horizontal="center" vertical="center" wrapText="1"/>
    </xf>
    <xf numFmtId="164" fontId="27" fillId="2" borderId="4" xfId="1" applyFont="1" applyFill="1" applyBorder="1" applyAlignment="1">
      <alignment vertical="center" wrapText="1"/>
    </xf>
    <xf numFmtId="164" fontId="27" fillId="2" borderId="22" xfId="1" applyFont="1" applyFill="1" applyBorder="1" applyAlignment="1">
      <alignment vertical="center" wrapText="1"/>
    </xf>
    <xf numFmtId="164" fontId="27" fillId="5" borderId="9" xfId="1" applyFont="1" applyFill="1" applyBorder="1" applyAlignment="1">
      <alignment vertical="center" wrapText="1"/>
    </xf>
    <xf numFmtId="0" fontId="27" fillId="4" borderId="21" xfId="0" applyFont="1" applyFill="1" applyBorder="1" applyAlignment="1">
      <alignment horizontal="center" wrapText="1"/>
    </xf>
    <xf numFmtId="0" fontId="27" fillId="4" borderId="4" xfId="0" applyFont="1" applyFill="1" applyBorder="1" applyAlignment="1">
      <alignment horizontal="center" wrapText="1"/>
    </xf>
    <xf numFmtId="0" fontId="27" fillId="2" borderId="4" xfId="0" applyFont="1" applyFill="1" applyBorder="1" applyAlignment="1">
      <alignment horizontal="center" wrapText="1"/>
    </xf>
    <xf numFmtId="164" fontId="27" fillId="6" borderId="7" xfId="1" applyFont="1" applyFill="1" applyBorder="1" applyAlignment="1">
      <alignment horizontal="center" vertical="center" wrapText="1"/>
    </xf>
    <xf numFmtId="164" fontId="27" fillId="6" borderId="7" xfId="0" applyNumberFormat="1" applyFont="1" applyFill="1" applyBorder="1" applyAlignment="1">
      <alignment horizontal="center" vertical="center" wrapText="1"/>
    </xf>
    <xf numFmtId="164" fontId="27" fillId="6" borderId="24" xfId="0" applyNumberFormat="1" applyFont="1" applyFill="1" applyBorder="1" applyAlignment="1">
      <alignment horizontal="center" vertical="center" wrapText="1"/>
    </xf>
    <xf numFmtId="164" fontId="27" fillId="6" borderId="24" xfId="1"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25" xfId="0" applyFont="1" applyFill="1" applyBorder="1" applyAlignment="1">
      <alignment horizontal="center" vertical="center" wrapText="1"/>
    </xf>
    <xf numFmtId="0" fontId="27" fillId="6" borderId="4" xfId="0" applyFont="1" applyFill="1" applyBorder="1" applyAlignment="1">
      <alignment horizontal="center" vertical="center" wrapText="1"/>
    </xf>
    <xf numFmtId="164" fontId="27" fillId="6" borderId="25" xfId="1" applyFont="1" applyFill="1" applyBorder="1" applyAlignment="1">
      <alignment horizontal="center" vertical="center" wrapText="1"/>
    </xf>
    <xf numFmtId="164" fontId="27" fillId="6" borderId="25" xfId="0" applyNumberFormat="1" applyFont="1" applyFill="1" applyBorder="1" applyAlignment="1">
      <alignment horizontal="center" vertical="center" wrapText="1"/>
    </xf>
    <xf numFmtId="164" fontId="27" fillId="6" borderId="1" xfId="0" applyNumberFormat="1" applyFont="1" applyFill="1" applyBorder="1" applyAlignment="1">
      <alignment horizontal="center" vertical="center" wrapText="1"/>
    </xf>
    <xf numFmtId="164" fontId="27" fillId="6" borderId="1" xfId="1" applyFont="1" applyFill="1" applyBorder="1" applyAlignment="1">
      <alignment horizontal="center" wrapText="1"/>
    </xf>
    <xf numFmtId="0" fontId="27" fillId="2" borderId="25" xfId="0" applyFont="1" applyFill="1" applyBorder="1" applyAlignment="1">
      <alignment horizontal="center" vertical="center" wrapText="1"/>
    </xf>
    <xf numFmtId="164" fontId="27" fillId="2" borderId="25" xfId="1" applyFont="1" applyFill="1" applyBorder="1" applyAlignment="1">
      <alignment horizontal="center" vertical="center" wrapText="1"/>
    </xf>
    <xf numFmtId="164" fontId="27" fillId="2" borderId="25" xfId="0" applyNumberFormat="1" applyFont="1" applyFill="1" applyBorder="1" applyAlignment="1">
      <alignment horizontal="center" vertical="center" wrapText="1"/>
    </xf>
    <xf numFmtId="164" fontId="27" fillId="2" borderId="26" xfId="0" applyNumberFormat="1" applyFont="1" applyFill="1" applyBorder="1" applyAlignment="1">
      <alignment horizontal="center" vertical="center" wrapText="1"/>
    </xf>
    <xf numFmtId="4" fontId="27" fillId="2" borderId="25" xfId="1" applyNumberFormat="1" applyFont="1" applyFill="1" applyBorder="1" applyAlignment="1">
      <alignment horizontal="center" vertical="center" wrapText="1"/>
    </xf>
    <xf numFmtId="164" fontId="27" fillId="0" borderId="25" xfId="1" applyFont="1" applyBorder="1" applyAlignment="1"/>
    <xf numFmtId="164" fontId="27" fillId="2" borderId="25" xfId="1" applyFont="1" applyFill="1" applyBorder="1" applyAlignment="1">
      <alignment horizontal="right" vertical="center" wrapText="1"/>
    </xf>
    <xf numFmtId="164" fontId="27" fillId="2" borderId="1" xfId="0" applyNumberFormat="1" applyFont="1" applyFill="1" applyBorder="1" applyAlignment="1">
      <alignment horizontal="center" vertical="center" wrapText="1"/>
    </xf>
    <xf numFmtId="4" fontId="27" fillId="16" borderId="16" xfId="0" applyNumberFormat="1"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1" xfId="0" applyFont="1" applyFill="1" applyBorder="1" applyAlignment="1">
      <alignment horizontal="center" vertical="center" wrapText="1"/>
    </xf>
    <xf numFmtId="14" fontId="46" fillId="0" borderId="17" xfId="0" applyNumberFormat="1" applyFont="1" applyBorder="1" applyAlignment="1">
      <alignment horizontal="center" vertical="center" wrapText="1"/>
    </xf>
    <xf numFmtId="0" fontId="48" fillId="0" borderId="17" xfId="0" applyFont="1" applyBorder="1" applyAlignment="1">
      <alignment horizontal="center" vertical="center" wrapText="1"/>
    </xf>
    <xf numFmtId="14" fontId="27" fillId="15" borderId="17" xfId="0" applyNumberFormat="1" applyFont="1" applyFill="1" applyBorder="1" applyAlignment="1">
      <alignment horizontal="center" vertical="center" wrapText="1"/>
    </xf>
    <xf numFmtId="4" fontId="34" fillId="0" borderId="17" xfId="0" applyNumberFormat="1" applyFont="1" applyBorder="1" applyAlignment="1">
      <alignment horizontal="center" vertical="center" wrapText="1"/>
    </xf>
    <xf numFmtId="0" fontId="27" fillId="2" borderId="1" xfId="0" applyFont="1" applyFill="1" applyBorder="1" applyAlignment="1">
      <alignment horizontal="center" vertical="center" wrapText="1"/>
    </xf>
    <xf numFmtId="0" fontId="34" fillId="13" borderId="1" xfId="0" applyFont="1" applyFill="1" applyBorder="1" applyAlignment="1">
      <alignment horizontal="center" vertical="center" wrapText="1"/>
    </xf>
    <xf numFmtId="0" fontId="27" fillId="15" borderId="17" xfId="0" applyFont="1" applyFill="1" applyBorder="1" applyAlignment="1">
      <alignment horizontal="center" vertical="center" wrapText="1"/>
    </xf>
    <xf numFmtId="14" fontId="41" fillId="2" borderId="4" xfId="0" applyNumberFormat="1" applyFont="1" applyFill="1" applyBorder="1" applyAlignment="1">
      <alignment horizontal="center" vertical="center" wrapText="1"/>
    </xf>
    <xf numFmtId="4" fontId="27" fillId="2" borderId="9" xfId="1" applyNumberFormat="1" applyFont="1" applyFill="1" applyBorder="1" applyAlignment="1">
      <alignment horizontal="center" vertical="center" wrapText="1"/>
    </xf>
    <xf numFmtId="164" fontId="27" fillId="2" borderId="4" xfId="1" applyFont="1" applyFill="1" applyBorder="1" applyAlignment="1">
      <alignment horizontal="center" vertical="center" wrapText="1"/>
    </xf>
    <xf numFmtId="164" fontId="27" fillId="2" borderId="2" xfId="1" applyFont="1" applyFill="1" applyBorder="1" applyAlignment="1">
      <alignment horizontal="center" vertical="center" wrapText="1"/>
    </xf>
    <xf numFmtId="0" fontId="27" fillId="0" borderId="2" xfId="0" applyFont="1" applyBorder="1" applyAlignment="1">
      <alignment horizontal="center" vertical="center" wrapText="1"/>
    </xf>
    <xf numFmtId="0" fontId="27" fillId="2" borderId="4"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2" borderId="4"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1" xfId="0" applyFont="1" applyFill="1" applyBorder="1" applyAlignment="1">
      <alignment horizontal="center" vertical="center" wrapText="1"/>
    </xf>
    <xf numFmtId="14" fontId="27" fillId="2" borderId="2" xfId="0" applyNumberFormat="1" applyFont="1" applyFill="1" applyBorder="1" applyAlignment="1">
      <alignment horizontal="center" vertical="center" wrapText="1"/>
    </xf>
    <xf numFmtId="0" fontId="27" fillId="2" borderId="2" xfId="0" applyNumberFormat="1" applyFont="1" applyFill="1" applyBorder="1" applyAlignment="1">
      <alignment horizontal="left" vertical="top" wrapText="1"/>
    </xf>
    <xf numFmtId="14" fontId="27" fillId="0" borderId="2" xfId="0" applyNumberFormat="1" applyFont="1" applyFill="1" applyBorder="1" applyAlignment="1">
      <alignment horizontal="center" vertical="center" wrapText="1"/>
    </xf>
    <xf numFmtId="0" fontId="27" fillId="2" borderId="2" xfId="0" applyNumberFormat="1" applyFont="1" applyFill="1" applyBorder="1" applyAlignment="1">
      <alignment horizontal="center" vertical="center" wrapText="1"/>
    </xf>
    <xf numFmtId="49" fontId="27" fillId="2" borderId="2" xfId="0" applyNumberFormat="1" applyFont="1" applyFill="1" applyBorder="1" applyAlignment="1">
      <alignment horizontal="center" vertical="center" wrapText="1"/>
    </xf>
    <xf numFmtId="0" fontId="27" fillId="2" borderId="35" xfId="0" applyFont="1" applyFill="1" applyBorder="1" applyAlignment="1">
      <alignment horizontal="center" wrapText="1"/>
    </xf>
    <xf numFmtId="164" fontId="27" fillId="0" borderId="2" xfId="1" applyFont="1" applyBorder="1" applyAlignment="1">
      <alignment vertical="center"/>
    </xf>
    <xf numFmtId="164" fontId="27" fillId="5" borderId="4" xfId="1" applyFont="1" applyFill="1" applyBorder="1" applyAlignment="1">
      <alignment horizontal="center" vertical="center" wrapText="1"/>
    </xf>
    <xf numFmtId="164" fontId="27" fillId="2" borderId="1" xfId="1" applyFont="1" applyFill="1" applyBorder="1" applyAlignment="1">
      <alignment horizontal="left" vertical="top" wrapText="1"/>
    </xf>
    <xf numFmtId="164" fontId="27" fillId="2" borderId="22" xfId="1" applyFont="1" applyFill="1" applyBorder="1" applyAlignment="1">
      <alignment horizontal="center" vertical="center" wrapText="1"/>
    </xf>
    <xf numFmtId="4" fontId="48" fillId="8" borderId="17" xfId="0" applyNumberFormat="1" applyFont="1" applyFill="1" applyBorder="1" applyAlignment="1">
      <alignment horizontal="center" vertical="center" wrapText="1"/>
    </xf>
    <xf numFmtId="171" fontId="48" fillId="0" borderId="17" xfId="0" applyNumberFormat="1" applyFont="1" applyBorder="1" applyAlignment="1">
      <alignment horizontal="center" vertical="center" wrapText="1"/>
    </xf>
    <xf numFmtId="0" fontId="27" fillId="2" borderId="1" xfId="1" applyNumberFormat="1"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1" xfId="0" applyFont="1" applyFill="1" applyBorder="1" applyAlignment="1">
      <alignment horizontal="center" vertical="center" wrapText="1"/>
    </xf>
    <xf numFmtId="164" fontId="27" fillId="0" borderId="22" xfId="1" applyFont="1" applyBorder="1" applyAlignment="1">
      <alignment horizontal="center" vertical="center"/>
    </xf>
    <xf numFmtId="0" fontId="27" fillId="16" borderId="11" xfId="0" applyNumberFormat="1" applyFont="1" applyFill="1" applyBorder="1" applyAlignment="1">
      <alignment horizontal="center" vertical="center" wrapText="1"/>
    </xf>
    <xf numFmtId="0" fontId="30" fillId="0" borderId="36" xfId="0" applyFont="1" applyBorder="1" applyAlignment="1">
      <alignment horizontal="center" vertical="center" wrapText="1"/>
    </xf>
    <xf numFmtId="0" fontId="0" fillId="0" borderId="0" xfId="0" applyFont="1" applyFill="1"/>
    <xf numFmtId="0" fontId="31" fillId="0" borderId="0" xfId="0" applyFont="1" applyFill="1"/>
    <xf numFmtId="0" fontId="11" fillId="0" borderId="0" xfId="0" applyFont="1" applyFill="1"/>
    <xf numFmtId="0" fontId="32" fillId="0" borderId="0" xfId="0" applyFont="1" applyFill="1"/>
    <xf numFmtId="4" fontId="30" fillId="17" borderId="12" xfId="0" applyNumberFormat="1" applyFont="1" applyFill="1" applyBorder="1" applyAlignment="1">
      <alignment horizontal="center" vertical="center" wrapText="1"/>
    </xf>
    <xf numFmtId="4" fontId="30" fillId="17" borderId="13" xfId="0" applyNumberFormat="1" applyFont="1" applyFill="1" applyBorder="1" applyAlignment="1">
      <alignment horizontal="center" vertical="center" wrapText="1"/>
    </xf>
    <xf numFmtId="0" fontId="27" fillId="16" borderId="10" xfId="0" applyNumberFormat="1" applyFont="1" applyFill="1" applyBorder="1" applyAlignment="1">
      <alignment horizontal="center" vertical="center" wrapText="1"/>
    </xf>
    <xf numFmtId="0" fontId="27" fillId="16" borderId="31" xfId="0" applyNumberFormat="1" applyFont="1" applyFill="1" applyBorder="1" applyAlignment="1">
      <alignment horizontal="center" vertical="center" wrapText="1"/>
    </xf>
    <xf numFmtId="0" fontId="27" fillId="16" borderId="11" xfId="0" applyNumberFormat="1" applyFont="1" applyFill="1" applyBorder="1" applyAlignment="1">
      <alignment horizontal="center" vertical="center" wrapText="1"/>
    </xf>
    <xf numFmtId="0" fontId="27" fillId="16" borderId="32" xfId="0" applyNumberFormat="1" applyFont="1" applyFill="1" applyBorder="1" applyAlignment="1">
      <alignment horizontal="center" vertical="center" wrapText="1"/>
    </xf>
    <xf numFmtId="4" fontId="27" fillId="16" borderId="28" xfId="0" applyNumberFormat="1" applyFont="1" applyFill="1" applyBorder="1" applyAlignment="1">
      <alignment horizontal="center" vertical="center" wrapText="1"/>
    </xf>
    <xf numFmtId="4" fontId="27" fillId="16" borderId="33" xfId="0" applyNumberFormat="1" applyFont="1" applyFill="1" applyBorder="1" applyAlignment="1">
      <alignment horizontal="center" vertical="center" wrapText="1"/>
    </xf>
    <xf numFmtId="4" fontId="30" fillId="17" borderId="14" xfId="0" applyNumberFormat="1" applyFont="1" applyFill="1" applyBorder="1" applyAlignment="1">
      <alignment horizontal="center" vertical="center" wrapText="1"/>
    </xf>
    <xf numFmtId="0" fontId="13" fillId="11" borderId="0" xfId="0"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19" fillId="0" borderId="0" xfId="0" applyFont="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30" fillId="0" borderId="36" xfId="0" applyFont="1" applyBorder="1" applyAlignment="1">
      <alignment horizontal="center" vertical="center" wrapText="1"/>
    </xf>
    <xf numFmtId="164" fontId="27" fillId="2" borderId="4" xfId="1" applyFont="1" applyFill="1" applyBorder="1" applyAlignment="1">
      <alignment horizontal="center" vertical="center" wrapText="1"/>
    </xf>
    <xf numFmtId="164" fontId="27" fillId="2" borderId="2" xfId="1" applyFont="1" applyFill="1" applyBorder="1" applyAlignment="1">
      <alignment horizontal="center" vertical="center" wrapText="1"/>
    </xf>
    <xf numFmtId="164" fontId="27" fillId="2" borderId="3" xfId="1" applyFont="1" applyFill="1" applyBorder="1" applyAlignment="1">
      <alignment horizontal="center" vertical="center" wrapText="1"/>
    </xf>
  </cellXfs>
  <cellStyles count="10">
    <cellStyle name="Comma" xfId="1" builtinId="3"/>
    <cellStyle name="Comma 2" xfId="8" xr:uid="{00000000-0005-0000-0000-000001000000}"/>
    <cellStyle name="Normal" xfId="0" builtinId="0"/>
    <cellStyle name="Normal 2" xfId="7" xr:uid="{00000000-0005-0000-0000-000003000000}"/>
    <cellStyle name="Normal 26" xfId="3" xr:uid="{00000000-0005-0000-0000-000004000000}"/>
    <cellStyle name="Normal 26 2" xfId="6" xr:uid="{00000000-0005-0000-0000-000005000000}"/>
    <cellStyle name="Normal 27" xfId="5" xr:uid="{00000000-0005-0000-0000-000006000000}"/>
    <cellStyle name="Normal 29" xfId="2" xr:uid="{00000000-0005-0000-0000-000007000000}"/>
    <cellStyle name="Normal 30" xfId="4" xr:uid="{00000000-0005-0000-0000-000008000000}"/>
    <cellStyle name="Normal__Final 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00-82BC-488F-BC42-1F42D8F321F9}"/>
            </c:ext>
          </c:extLst>
        </c:ser>
        <c:ser>
          <c:idx val="1"/>
          <c:order val="1"/>
          <c:invertIfNegative val="0"/>
          <c:val>
            <c:numRef>
              <c:f>'Contracte semnate'!#REF!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01-82BC-488F-BC42-1F42D8F321F9}"/>
            </c:ext>
          </c:extLst>
        </c:ser>
        <c:ser>
          <c:idx val="2"/>
          <c:order val="2"/>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02-82BC-488F-BC42-1F42D8F321F9}"/>
            </c:ext>
          </c:extLst>
        </c:ser>
        <c:ser>
          <c:idx val="3"/>
          <c:order val="3"/>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03-82BC-488F-BC42-1F42D8F321F9}"/>
            </c:ext>
          </c:extLst>
        </c:ser>
        <c:ser>
          <c:idx val="4"/>
          <c:order val="4"/>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04-82BC-488F-BC42-1F42D8F321F9}"/>
            </c:ext>
          </c:extLst>
        </c:ser>
        <c:dLbls>
          <c:showLegendKey val="0"/>
          <c:showVal val="0"/>
          <c:showCatName val="0"/>
          <c:showSerName val="0"/>
          <c:showPercent val="0"/>
          <c:showBubbleSize val="0"/>
        </c:dLbls>
        <c:gapWidth val="150"/>
        <c:axId val="215952384"/>
        <c:axId val="215954176"/>
      </c:barChart>
      <c:catAx>
        <c:axId val="215952384"/>
        <c:scaling>
          <c:orientation val="minMax"/>
        </c:scaling>
        <c:delete val="0"/>
        <c:axPos val="b"/>
        <c:numFmt formatCode="General" sourceLinked="0"/>
        <c:majorTickMark val="out"/>
        <c:minorTickMark val="none"/>
        <c:tickLblPos val="nextTo"/>
        <c:crossAx val="215954176"/>
        <c:crosses val="autoZero"/>
        <c:auto val="1"/>
        <c:lblAlgn val="ctr"/>
        <c:lblOffset val="100"/>
        <c:noMultiLvlLbl val="0"/>
      </c:catAx>
      <c:valAx>
        <c:axId val="215954176"/>
        <c:scaling>
          <c:orientation val="minMax"/>
        </c:scaling>
        <c:delete val="0"/>
        <c:axPos val="l"/>
        <c:majorGridlines/>
        <c:numFmt formatCode="General" sourceLinked="1"/>
        <c:majorTickMark val="out"/>
        <c:minorTickMark val="none"/>
        <c:tickLblPos val="nextTo"/>
        <c:crossAx val="21595238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13" workbookViewId="0" zoomToFit="1"/>
  </sheetViews>
  <customSheetViews>
    <customSheetView guid="{ECCC7D97-A0C3-4C50-BA03-A8D24BCD22BE}" scale="89" zoomToFit="1">
      <pageMargins left="0.7" right="0.7" top="0.75" bottom="0.75" header="0.3" footer="0.3"/>
    </customSheetView>
    <customSheetView guid="{E4462EA5-1112-4F42-BE37-A867D6FC853C}" scale="112" zoomToFit="1">
      <pageMargins left="0.7" right="0.7" top="0.75" bottom="0.75" header="0.3" footer="0.3"/>
    </customSheetView>
    <customSheetView guid="{413D6799-9F75-47FF-8A9E-5CB9283B7BBE}" scale="89" zoomToFit="1">
      <pageMargins left="0.7" right="0.7" top="0.75" bottom="0.75" header="0.3" footer="0.3"/>
    </customSheetView>
    <customSheetView guid="{DB90939E-72BD-4CED-BFB6-BD74FF913DB3}" scale="89" zoomToFit="1">
      <pageMargins left="0.7" right="0.7" top="0.75" bottom="0.75" header="0.3" footer="0.3"/>
    </customSheetView>
    <customSheetView guid="{9E851A6A-17B1-4E6F-A007-493445D427B8}" scale="89" zoomToFit="1">
      <pageMargins left="0.7" right="0.7" top="0.75" bottom="0.75" header="0.3" footer="0.3"/>
    </customSheetView>
    <customSheetView guid="{83337B45-5054-4200-BF9E-4E1DC1896214}" scale="89" zoomToFit="1">
      <pageMargins left="0.7" right="0.7" top="0.75" bottom="0.75" header="0.3" footer="0.3"/>
    </customSheetView>
    <customSheetView guid="{437FD6EF-32B2-4DE0-BA89-93A7E3EF04C5}" scale="89" zoomToFit="1">
      <pageMargins left="0.7" right="0.7" top="0.75" bottom="0.75" header="0.3" footer="0.3"/>
    </customSheetView>
    <customSheetView guid="{3EBF2DB4-84D7-478D-9896-C4DA08B65D0C}" scale="89" zoomToFit="1">
      <pageMargins left="0.7" right="0.7" top="0.75" bottom="0.75" header="0.3" footer="0.3"/>
    </customSheetView>
    <customSheetView guid="{2234C728-15E1-4BAF-98DE-620726961552}" scale="76" zoomToFit="1">
      <pageMargins left="0.7" right="0.7" top="0.75" bottom="0.75" header="0.3" footer="0.3"/>
    </customSheetView>
    <customSheetView guid="{E10820C0-32CD-441A-8635-65479FE7CBA3}" scale="76" zoomToFit="1">
      <pageMargins left="0.7" right="0.7" top="0.75" bottom="0.75" header="0.3" footer="0.3"/>
    </customSheetView>
    <customSheetView guid="{E1C13DC2-98C2-4597-8D1A-C9F2C3CA60EC}" scale="89" zoomToFit="1">
      <pageMargins left="0.7" right="0.7" top="0.75" bottom="0.75" header="0.3" footer="0.3"/>
    </customSheetView>
    <customSheetView guid="{79FA8BE5-7D13-4EF3-B35A-76ACF1C0DF3C}" scale="89" zoomToFit="1">
      <pageMargins left="0.7" right="0.7" top="0.75" bottom="0.75" header="0.3" footer="0.3"/>
    </customSheetView>
    <customSheetView guid="{64D2264B-4E86-4FBB-93B3-BEE727888DFE}" scale="89" zoomToFit="1">
      <pageMargins left="0.7" right="0.7" top="0.75" bottom="0.75" header="0.3" footer="0.3"/>
    </customSheetView>
    <customSheetView guid="{216972B4-771A-4607-A8B4-AC73D5CD6C1A}" scale="89" zoomToFit="1">
      <pageMargins left="0.7" right="0.7" top="0.75" bottom="0.75" header="0.3" footer="0.3"/>
    </customSheetView>
    <customSheetView guid="{B8EFA5E8-2E8C-450C-9395-D582737418AA}" scale="89" zoomToFit="1">
      <pageMargins left="0.7" right="0.7" top="0.75" bottom="0.75" header="0.3" footer="0.3"/>
    </customSheetView>
    <customSheetView guid="{61C44EA8-4687-4D4E-A1ED-359DF81A71FB}" scale="89" zoomToFit="1">
      <pageMargins left="0.7" right="0.7" top="0.75" bottom="0.75" header="0.3" footer="0.3"/>
    </customSheetView>
    <customSheetView guid="{0F598BC0-9523-4AD3-94A3-BDEC8367FE11}" scale="89" zoomToFit="1">
      <pageMargins left="0.7" right="0.7" top="0.75" bottom="0.75" header="0.3" footer="0.3"/>
    </customSheetView>
    <customSheetView guid="{0E2002C0-88DC-479A-B983-CA340E3274B8}" scale="89" zoomToFit="1">
      <pageMargins left="0.7" right="0.7" top="0.75" bottom="0.75" header="0.3" footer="0.3"/>
    </customSheetView>
    <customSheetView guid="{A23DAD4C-1DE1-4EEE-B895-448842FF572B}" scale="89" zoomToFit="1">
      <pageMargins left="0.7" right="0.7" top="0.75" bottom="0.75" header="0.3" footer="0.3"/>
    </customSheetView>
    <customSheetView guid="{F4C96D22-891C-4B3C-B57B-7878195B2E7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KP%20LAPTOP%20SERVICI\Mirela%20Cosovan\POIM\POIM\COMUNICARE%20SI%20PUBLICITATE\Doc.%20trans.%20spre%20publicare\RAP.%20LUNARE\2020\AUGUST\Anexa%203%20-%20Lista%20contracte%20POIM%2031.08.2020%20DC%20(1)%20pt%20publica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20/IUNIE/Anexa%203%20-%20Lista%20contracte%20POIM%2030.06.2020%20pt%20publica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niela.cirlig/Downloads/Copy%20of%20Anexa%20%203%20-%20%20Lista%20contracte%20POIM%2015.10.2019%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2)"/>
      <sheetName val="Sheet1"/>
    </sheetNames>
    <sheetDataSet>
      <sheetData sheetId="0"/>
      <sheetData sheetId="1">
        <row r="12">
          <cell r="C12" t="str">
            <v>Axă prioritară/Prioritate de investiţii/Obiectiv specific/Priority Axis/Investment Priority/Specific Objective</v>
          </cell>
          <cell r="D12" t="str">
            <v>Titlu proiect/Project Title</v>
          </cell>
          <cell r="E12" t="str">
            <v>cod SMIS/SMIS Code</v>
          </cell>
          <cell r="F12" t="str">
            <v>Nr si data Contract de Finantare/No and date of the Financing Agreement</v>
          </cell>
          <cell r="L12" t="str">
            <v>Rata de cofinanțare UE/EU co-financing rate</v>
          </cell>
          <cell r="M12" t="str">
            <v>Regiune/Region</v>
          </cell>
          <cell r="N12" t="str">
            <v>Judet/County</v>
          </cell>
          <cell r="O12" t="str">
            <v>Tip Beneficiar/Beneficiary</v>
          </cell>
          <cell r="P12" t="str">
            <v>Categorie de intervenție/Category of intervention</v>
          </cell>
          <cell r="Q12" t="str">
            <v>Valoarea eligibilă a proiectului (lei)/Eligible project value</v>
          </cell>
          <cell r="R12" t="str">
            <v>Valoarea eligibilă a proiectului (lei)/Eligible project value</v>
          </cell>
          <cell r="AA12" t="str">
            <v>Plăţi către beneficiari (lei)/Payments to the beneficiaries</v>
          </cell>
        </row>
        <row r="13">
          <cell r="R13" t="str">
            <v>Fonduri UE/EU Funds</v>
          </cell>
          <cell r="S13" t="str">
            <v>Contribuția națională/National Contribution</v>
          </cell>
          <cell r="T13" t="str">
            <v>Contributia proprie a beneficiarului/Contribution of the beneficiary</v>
          </cell>
          <cell r="AA13" t="str">
            <v>Fonduri UE/EU Funds</v>
          </cell>
          <cell r="AB13" t="str">
            <v>Contribuția națională /National Contribution</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2)"/>
      <sheetName val="Sheet1"/>
    </sheetNames>
    <sheetDataSet>
      <sheetData sheetId="0" refreshError="1"/>
      <sheetData sheetId="1" refreshError="1">
        <row r="12">
          <cell r="C12" t="str">
            <v>Axă prioritară/Prioritate de investiţii/Obiectiv specific/Priority Axis/Investment Priority/Specific Objective</v>
          </cell>
          <cell r="V12" t="str">
            <v>Cheltuieli neeligibile/ Non eligible expenditure</v>
          </cell>
          <cell r="W12" t="str">
            <v>Valoarea veniturilor nete generate (NFG)/Net Generated income</v>
          </cell>
          <cell r="X12" t="str">
            <v>Total valoare proiect/Total project value</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refreshError="1"/>
      <sheetData sheetId="1"/>
      <sheetData sheetId="2">
        <row r="1">
          <cell r="A1" t="str">
            <v>CodSmis</v>
          </cell>
          <cell r="B1" t="str">
            <v>Regiune</v>
          </cell>
          <cell r="C1" t="str">
            <v>Judet</v>
          </cell>
        </row>
        <row r="2">
          <cell r="A2">
            <v>102369</v>
          </cell>
          <cell r="B2" t="str">
            <v>Regiunea 7 Centru</v>
          </cell>
          <cell r="C2" t="str">
            <v>Alba</v>
          </cell>
        </row>
        <row r="3">
          <cell r="A3">
            <v>110847</v>
          </cell>
          <cell r="B3" t="str">
            <v>Regiunea 7 Centru</v>
          </cell>
          <cell r="C3" t="str">
            <v>Alba</v>
          </cell>
        </row>
        <row r="4">
          <cell r="A4">
            <v>101985</v>
          </cell>
          <cell r="B4" t="str">
            <v>Regiunea 7 Centru</v>
          </cell>
          <cell r="C4" t="str">
            <v>Alba</v>
          </cell>
        </row>
        <row r="5">
          <cell r="A5">
            <v>106678</v>
          </cell>
          <cell r="B5" t="str">
            <v>Regiunea 7 Centru</v>
          </cell>
          <cell r="C5" t="str">
            <v>Alba</v>
          </cell>
        </row>
        <row r="6">
          <cell r="A6">
            <v>106374</v>
          </cell>
          <cell r="B6" t="str">
            <v>Regiunea 7 Centru</v>
          </cell>
          <cell r="C6" t="str">
            <v>Alba</v>
          </cell>
        </row>
        <row r="7">
          <cell r="A7">
            <v>104677</v>
          </cell>
          <cell r="B7" t="str">
            <v>Regiunea 1 Nord-Est,Regiunea 2 Sud-Est,Regiunea 3 Sud Muntenia,Regiunea 4 Sud-Vest,Regiunea 5 Vest,Regiunea 6 Nord-Vest,Regiunea 7 Centru,Regiunea 8 Bucureşti-Ilfov</v>
          </cell>
          <cell r="C7"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8">
          <cell r="A8">
            <v>102606</v>
          </cell>
          <cell r="B8" t="str">
            <v>Regiunea 1 Nord-Est,Regiunea 2 Sud-Est,Regiunea 3 Sud Muntenia,Regiunea 4 Sud-Vest,Regiunea 5 Vest,Regiunea 6 Nord-Vest,Regiunea 7 Centru,Regiunea 8 Bucureşti-Ilfov</v>
          </cell>
          <cell r="C8"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9">
          <cell r="A9">
            <v>117138</v>
          </cell>
          <cell r="B9" t="str">
            <v>Regiunea 1 Nord-Est,Regiunea 2 Sud-Est,Regiunea 3 Sud Muntenia,Regiunea 4 Sud-Vest,Regiunea 5 Vest,Regiunea 6 Nord-Vest,Regiunea 7 Centru,Regiunea 8 Bucureşti-Ilfov</v>
          </cell>
          <cell r="C9" t="str">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ell>
        </row>
        <row r="10">
          <cell r="A10">
            <v>111814</v>
          </cell>
          <cell r="B10" t="str">
            <v>Regiunea 1 Nord-Est,Regiunea 2 Sud-Est,Regiunea 3 Sud Muntenia,Regiunea 4 Sud-Vest,Regiunea 5 Vest,Regiunea 6 Nord-Vest</v>
          </cell>
          <cell r="C10" t="str">
            <v>Alba,Arges,Bihor,Bistrita Nasaud,Buzau,Caras Severin,Cluj,Constanta,Dambovita,Giurgiu,Gorj,Hunedoara,Iasi,Maramures,Olt,Prahova,Salaj,Timis,Vaslui</v>
          </cell>
        </row>
        <row r="11">
          <cell r="A11">
            <v>118317</v>
          </cell>
          <cell r="B11" t="str">
            <v>Regiunea 6 Nord-Vest,Regiunea 7 Centru</v>
          </cell>
          <cell r="C11" t="str">
            <v>Alba,Cluj</v>
          </cell>
        </row>
        <row r="12">
          <cell r="A12">
            <v>102378</v>
          </cell>
          <cell r="B12" t="str">
            <v>Regiunea 5 Vest,Regiunea 7 Centru</v>
          </cell>
          <cell r="C12" t="str">
            <v>Alba,Hunedoara</v>
          </cell>
        </row>
        <row r="13">
          <cell r="A13">
            <v>102769</v>
          </cell>
          <cell r="B13" t="str">
            <v>Regiunea 5 Vest,Regiunea 7 Centru</v>
          </cell>
          <cell r="C13" t="str">
            <v>Alba,Hunedoara</v>
          </cell>
        </row>
        <row r="14">
          <cell r="A14">
            <v>111298</v>
          </cell>
          <cell r="B14" t="str">
            <v>Regiunea 5 Vest,Regiunea 7 Centru</v>
          </cell>
          <cell r="C14" t="str">
            <v>Alba,Hunedoara</v>
          </cell>
        </row>
        <row r="15">
          <cell r="A15">
            <v>110706</v>
          </cell>
          <cell r="B15" t="str">
            <v>Regiunea 7 Centru</v>
          </cell>
          <cell r="C15" t="str">
            <v>Alba,Mures,Sibiu</v>
          </cell>
        </row>
        <row r="16">
          <cell r="A16">
            <v>102674</v>
          </cell>
          <cell r="B16" t="str">
            <v>Regiunea 7 Centru</v>
          </cell>
          <cell r="C16" t="str">
            <v>Alba,Sibiu</v>
          </cell>
        </row>
        <row r="17">
          <cell r="A17">
            <v>106581</v>
          </cell>
          <cell r="B17" t="str">
            <v>Regiunea 5 Vest</v>
          </cell>
          <cell r="C17" t="str">
            <v>Arad</v>
          </cell>
        </row>
        <row r="18">
          <cell r="A18">
            <v>106397</v>
          </cell>
          <cell r="B18" t="str">
            <v>Regiunea 5 Vest</v>
          </cell>
          <cell r="C18" t="str">
            <v>Arad</v>
          </cell>
        </row>
        <row r="19">
          <cell r="A19">
            <v>106974</v>
          </cell>
          <cell r="B19" t="str">
            <v>Regiunea 5 Vest</v>
          </cell>
          <cell r="C19" t="str">
            <v>Arad</v>
          </cell>
        </row>
        <row r="20">
          <cell r="A20">
            <v>115216</v>
          </cell>
          <cell r="B20" t="str">
            <v>Regiunea 1 Nord-Est,Regiunea 2 Sud-Est,Regiunea 3 Sud Muntenia,Regiunea 4 Sud-Vest,Regiunea 5 Vest,Regiunea 8 Bucureşti-Ilfov</v>
          </cell>
          <cell r="C20" t="str">
            <v>Arad,Bacau,Bucuresti,Calarasi,Caras Severin,Constanta,Dolj,Giurgiu,Ialomita,Iasi,Ilfov,Mehedinti,Neamt,Olt,Prahova,Teleorman,Timis,Vrancea</v>
          </cell>
        </row>
        <row r="21">
          <cell r="A21">
            <v>112112</v>
          </cell>
          <cell r="B21" t="str">
            <v>Regiunea 4 Sud-Vest</v>
          </cell>
          <cell r="C21" t="str">
            <v>Arad,Bihor,Hunedoara</v>
          </cell>
        </row>
        <row r="22">
          <cell r="A22">
            <v>117677</v>
          </cell>
          <cell r="B22" t="str">
            <v>Regiunea 5 Vest</v>
          </cell>
          <cell r="C22" t="str">
            <v>Arad,Hunedoara</v>
          </cell>
        </row>
        <row r="23">
          <cell r="A23">
            <v>101992</v>
          </cell>
          <cell r="B23" t="str">
            <v>Regiunea 4 Sud-Vest</v>
          </cell>
          <cell r="C23" t="str">
            <v>Arad,Timis</v>
          </cell>
        </row>
        <row r="24">
          <cell r="A24">
            <v>105668</v>
          </cell>
          <cell r="B24" t="str">
            <v>Regiunea 3 Sud Muntenia</v>
          </cell>
          <cell r="C24" t="str">
            <v>Arges</v>
          </cell>
        </row>
        <row r="25">
          <cell r="A25">
            <v>105621</v>
          </cell>
          <cell r="B25" t="str">
            <v>Regiunea 3 Sud Muntenia</v>
          </cell>
          <cell r="C25" t="str">
            <v>Arges</v>
          </cell>
        </row>
        <row r="26">
          <cell r="A26">
            <v>104101</v>
          </cell>
          <cell r="B26" t="str">
            <v>Regiunea 3 Sud Muntenia</v>
          </cell>
          <cell r="C26" t="str">
            <v>Arges</v>
          </cell>
        </row>
        <row r="27">
          <cell r="A27">
            <v>102086</v>
          </cell>
          <cell r="B27" t="str">
            <v>Regiunea 3 Sud Muntenia,Regiunea 7 Centru</v>
          </cell>
          <cell r="C27" t="str">
            <v>Arges,Brasov</v>
          </cell>
        </row>
        <row r="28">
          <cell r="A28">
            <v>106161</v>
          </cell>
          <cell r="B28" t="str">
            <v>Regiunea 1 Nord-Est</v>
          </cell>
          <cell r="C28" t="str">
            <v>Bacau</v>
          </cell>
        </row>
        <row r="29">
          <cell r="A29">
            <v>106130</v>
          </cell>
          <cell r="B29" t="str">
            <v>Regiunea 1 Nord-Est</v>
          </cell>
          <cell r="C29" t="str">
            <v>Bacau</v>
          </cell>
        </row>
        <row r="30">
          <cell r="A30">
            <v>114060</v>
          </cell>
          <cell r="B30" t="str">
            <v>Regiunea 1 Nord-Est</v>
          </cell>
          <cell r="C30" t="str">
            <v>Bacau,Iasi,Suceava</v>
          </cell>
        </row>
        <row r="31">
          <cell r="A31">
            <v>115371</v>
          </cell>
          <cell r="B31" t="str">
            <v>Regiunea 6 Nord-Vest</v>
          </cell>
          <cell r="C31" t="str">
            <v>Bihor</v>
          </cell>
        </row>
        <row r="32">
          <cell r="A32">
            <v>113310</v>
          </cell>
          <cell r="B32" t="str">
            <v>Regiunea 6 Nord-Vest</v>
          </cell>
          <cell r="C32" t="str">
            <v>Bihor</v>
          </cell>
        </row>
        <row r="33">
          <cell r="A33">
            <v>111438</v>
          </cell>
          <cell r="B33" t="str">
            <v>Regiunea 6 Nord-Vest</v>
          </cell>
          <cell r="C33" t="str">
            <v>Bihor</v>
          </cell>
        </row>
        <row r="34">
          <cell r="A34">
            <v>108460</v>
          </cell>
          <cell r="B34" t="str">
            <v>Regiunea 6 Nord-Vest</v>
          </cell>
          <cell r="C34" t="str">
            <v>Bihor</v>
          </cell>
        </row>
        <row r="35">
          <cell r="A35">
            <v>106554</v>
          </cell>
          <cell r="B35" t="str">
            <v>Regiunea 6 Nord-Vest</v>
          </cell>
          <cell r="C35" t="str">
            <v>Bihor</v>
          </cell>
        </row>
        <row r="36">
          <cell r="A36">
            <v>105894</v>
          </cell>
          <cell r="B36" t="str">
            <v>Regiunea 6 Nord-Vest</v>
          </cell>
          <cell r="C36" t="str">
            <v>Bihor,Cluj</v>
          </cell>
        </row>
        <row r="37">
          <cell r="A37">
            <v>116916</v>
          </cell>
          <cell r="B37" t="str">
            <v>Regiunea 6 Nord-Vest</v>
          </cell>
          <cell r="C37" t="str">
            <v>Bihor,Satu Mare</v>
          </cell>
        </row>
        <row r="38">
          <cell r="A38">
            <v>117803</v>
          </cell>
          <cell r="B38" t="str">
            <v>Regiunea 6 Nord-Vest</v>
          </cell>
          <cell r="C38" t="str">
            <v>Bistrita Nasaud</v>
          </cell>
        </row>
        <row r="39">
          <cell r="A39">
            <v>109456</v>
          </cell>
          <cell r="B39" t="str">
            <v>Regiunea 6 Nord-Vest</v>
          </cell>
          <cell r="C39" t="str">
            <v>Bistrita Nasaud</v>
          </cell>
        </row>
        <row r="40">
          <cell r="A40">
            <v>104855</v>
          </cell>
          <cell r="B40" t="str">
            <v>Regiunea 6 Nord-Vest</v>
          </cell>
          <cell r="C40" t="str">
            <v>Bistrita Nasaud</v>
          </cell>
        </row>
        <row r="41">
          <cell r="A41">
            <v>102066</v>
          </cell>
          <cell r="B41" t="str">
            <v>Regiunea 1 Nord-Est</v>
          </cell>
          <cell r="C41" t="str">
            <v>Botosani</v>
          </cell>
        </row>
        <row r="42">
          <cell r="A42">
            <v>105146</v>
          </cell>
          <cell r="B42" t="str">
            <v>Regiunea 1 Nord-Est</v>
          </cell>
          <cell r="C42" t="str">
            <v>Botosani</v>
          </cell>
        </row>
        <row r="43">
          <cell r="A43">
            <v>102415</v>
          </cell>
          <cell r="B43" t="str">
            <v>Regiunea 2 Sud-Est</v>
          </cell>
          <cell r="C43" t="str">
            <v>Braila</v>
          </cell>
        </row>
        <row r="44">
          <cell r="A44">
            <v>103731</v>
          </cell>
          <cell r="B44" t="str">
            <v>Regiunea 2 Sud-Est</v>
          </cell>
          <cell r="C44" t="str">
            <v>Braila</v>
          </cell>
        </row>
        <row r="45">
          <cell r="A45">
            <v>102258</v>
          </cell>
          <cell r="B45" t="str">
            <v>Regiunea 2 Sud-Est</v>
          </cell>
          <cell r="C45" t="str">
            <v>Braila,Buzau</v>
          </cell>
        </row>
        <row r="46">
          <cell r="A46">
            <v>102540</v>
          </cell>
          <cell r="B46" t="str">
            <v>Regiunea 1 Nord-Est,Regiunea 2 Sud-Est,Regiunea 3 Sud Muntenia</v>
          </cell>
          <cell r="C46" t="str">
            <v>Braila,Calarasi,Constanta,Ialomita,Suceava</v>
          </cell>
        </row>
        <row r="47">
          <cell r="A47">
            <v>111081</v>
          </cell>
          <cell r="B47" t="str">
            <v>Regiunea 7 Centru</v>
          </cell>
          <cell r="C47" t="str">
            <v>Brasov</v>
          </cell>
        </row>
        <row r="48">
          <cell r="A48">
            <v>106938</v>
          </cell>
          <cell r="B48" t="str">
            <v>Regiunea 7 Centru</v>
          </cell>
          <cell r="C48" t="str">
            <v>Brasov</v>
          </cell>
        </row>
        <row r="49">
          <cell r="A49">
            <v>107617</v>
          </cell>
          <cell r="B49" t="str">
            <v>Regiunea 7 Centru</v>
          </cell>
          <cell r="C49" t="str">
            <v>Brasov</v>
          </cell>
        </row>
        <row r="50">
          <cell r="A50">
            <v>110707</v>
          </cell>
          <cell r="B50" t="str">
            <v>Regiunea 7 Centru</v>
          </cell>
          <cell r="C50" t="str">
            <v>Brasov,Harghita,Mures</v>
          </cell>
        </row>
        <row r="51">
          <cell r="A51">
            <v>106454</v>
          </cell>
          <cell r="B51" t="str">
            <v>Regiunea 7 Centru</v>
          </cell>
          <cell r="C51" t="str">
            <v>Brasov,Sibiu</v>
          </cell>
        </row>
        <row r="52">
          <cell r="A52">
            <v>118443</v>
          </cell>
          <cell r="B52" t="str">
            <v>Regiunea 8 Bucureşti-Ilfov</v>
          </cell>
          <cell r="C52" t="str">
            <v>Bucuresti</v>
          </cell>
        </row>
        <row r="53">
          <cell r="A53">
            <v>111879</v>
          </cell>
          <cell r="B53" t="str">
            <v>Regiunea 8 Bucureşti-Ilfov</v>
          </cell>
          <cell r="C53" t="str">
            <v>Bucuresti</v>
          </cell>
        </row>
        <row r="54">
          <cell r="A54">
            <v>111687</v>
          </cell>
          <cell r="B54" t="str">
            <v>Regiunea 1 Nord-Est</v>
          </cell>
          <cell r="C54" t="str">
            <v>Bucuresti</v>
          </cell>
        </row>
        <row r="55">
          <cell r="A55">
            <v>111325</v>
          </cell>
          <cell r="B55" t="str">
            <v>Regiunea 1 Nord-Est</v>
          </cell>
          <cell r="C55" t="str">
            <v>Bucuresti</v>
          </cell>
        </row>
        <row r="56">
          <cell r="A56">
            <v>102050</v>
          </cell>
          <cell r="B56" t="str">
            <v>Regiunea 8 Bucureşti-Ilfov</v>
          </cell>
          <cell r="C56" t="str">
            <v>Bucuresti</v>
          </cell>
        </row>
        <row r="57">
          <cell r="A57">
            <v>111951</v>
          </cell>
          <cell r="B57" t="str">
            <v>Regiunea 3 Sud Muntenia,Regiunea 8 Bucureşti-Ilfov</v>
          </cell>
          <cell r="C57" t="str">
            <v>Bucuresti,Giurgiu,Ilfov</v>
          </cell>
        </row>
        <row r="58">
          <cell r="A58">
            <v>114234</v>
          </cell>
          <cell r="B58" t="str">
            <v>Regiunea 8 Bucureşti-Ilfov</v>
          </cell>
          <cell r="C58" t="str">
            <v>Bucuresti,Prahova</v>
          </cell>
        </row>
        <row r="59">
          <cell r="A59">
            <v>102541</v>
          </cell>
          <cell r="B59" t="str">
            <v>Regiunea 3 Sud Muntenia</v>
          </cell>
          <cell r="C59" t="str">
            <v>Buzau</v>
          </cell>
        </row>
        <row r="60">
          <cell r="A60">
            <v>116919</v>
          </cell>
          <cell r="B60" t="str">
            <v>Regiunea 2 Sud-Est,Regiunea 3 Sud Muntenia</v>
          </cell>
          <cell r="C60" t="str">
            <v>Buzau,Ialomita,Prahova</v>
          </cell>
        </row>
        <row r="61">
          <cell r="A61">
            <v>102123</v>
          </cell>
          <cell r="B61" t="str">
            <v>Regiunea 8 Bucureşti-Ilfov</v>
          </cell>
          <cell r="C61" t="str">
            <v>Calarasi</v>
          </cell>
        </row>
        <row r="62">
          <cell r="A62">
            <v>108040</v>
          </cell>
          <cell r="B62" t="str">
            <v>Regiunea 3 Sud Muntenia</v>
          </cell>
          <cell r="C62" t="str">
            <v>Calarasi</v>
          </cell>
        </row>
        <row r="63">
          <cell r="A63">
            <v>103605</v>
          </cell>
          <cell r="B63" t="str">
            <v>Regiunea 2 Sud-Est</v>
          </cell>
          <cell r="C63" t="str">
            <v>Calarasi</v>
          </cell>
        </row>
        <row r="64">
          <cell r="A64">
            <v>102023</v>
          </cell>
          <cell r="B64" t="str">
            <v>Regiunea 3 Sud Muntenia</v>
          </cell>
          <cell r="C64" t="str">
            <v>Calarasi,Giurgiu,Teleorman</v>
          </cell>
        </row>
        <row r="65">
          <cell r="A65">
            <v>116918</v>
          </cell>
          <cell r="B65" t="str">
            <v>Regiunea 3 Sud Muntenia</v>
          </cell>
          <cell r="C65" t="str">
            <v>Calarasi,Ialomita</v>
          </cell>
        </row>
        <row r="66">
          <cell r="A66">
            <v>105956</v>
          </cell>
          <cell r="B66" t="str">
            <v>Regiunea 4 Sud-Vest</v>
          </cell>
          <cell r="C66" t="str">
            <v>Caras Severin</v>
          </cell>
        </row>
        <row r="67">
          <cell r="A67">
            <v>106647</v>
          </cell>
          <cell r="B67" t="str">
            <v>Regiunea 5 Vest</v>
          </cell>
          <cell r="C67" t="str">
            <v>Caras Severin</v>
          </cell>
        </row>
        <row r="68">
          <cell r="A68">
            <v>116950</v>
          </cell>
          <cell r="B68" t="str">
            <v>Regiunea 4 Sud-Vest,Regiunea 5 Vest</v>
          </cell>
          <cell r="C68" t="str">
            <v>Caras Severin,Gorj,Hunedoara</v>
          </cell>
        </row>
        <row r="69">
          <cell r="A69">
            <v>111698</v>
          </cell>
          <cell r="B69" t="str">
            <v>Regiunea 5 Vest</v>
          </cell>
          <cell r="C69" t="str">
            <v>Caras Severin,Hunedoara,Timis</v>
          </cell>
        </row>
        <row r="70">
          <cell r="A70">
            <v>105740</v>
          </cell>
          <cell r="B70" t="str">
            <v>Regiunea 7 Centru</v>
          </cell>
          <cell r="C70" t="str">
            <v>Cluj</v>
          </cell>
        </row>
        <row r="71">
          <cell r="A71">
            <v>118679</v>
          </cell>
          <cell r="B71" t="str">
            <v>Regiunea 6 Nord-Vest</v>
          </cell>
          <cell r="C71" t="str">
            <v>Cluj</v>
          </cell>
        </row>
        <row r="72">
          <cell r="A72">
            <v>103698</v>
          </cell>
          <cell r="B72" t="str">
            <v>Regiunea 6 Nord-Vest</v>
          </cell>
          <cell r="C72" t="str">
            <v>Cluj</v>
          </cell>
        </row>
        <row r="73">
          <cell r="A73">
            <v>112718</v>
          </cell>
          <cell r="B73" t="str">
            <v>Regiunea 6 Nord-Vest</v>
          </cell>
          <cell r="C73" t="str">
            <v>Cluj</v>
          </cell>
        </row>
        <row r="74">
          <cell r="A74">
            <v>110570</v>
          </cell>
          <cell r="B74" t="str">
            <v>Regiunea 6 Nord-Vest</v>
          </cell>
          <cell r="C74" t="str">
            <v>Cluj</v>
          </cell>
        </row>
        <row r="75">
          <cell r="A75">
            <v>101692</v>
          </cell>
          <cell r="B75" t="str">
            <v>Regiunea 6 Nord-Vest</v>
          </cell>
          <cell r="C75" t="str">
            <v>Cluj</v>
          </cell>
        </row>
        <row r="76">
          <cell r="A76">
            <v>109815</v>
          </cell>
          <cell r="B76" t="str">
            <v>Regiunea 7 Centru</v>
          </cell>
          <cell r="C76" t="str">
            <v>Cluj</v>
          </cell>
        </row>
        <row r="77">
          <cell r="A77">
            <v>115748</v>
          </cell>
          <cell r="B77" t="str">
            <v>Regiunea 6 Nord-Vest,Regiunea 7 Centru</v>
          </cell>
          <cell r="C77" t="str">
            <v>Cluj,Mures</v>
          </cell>
        </row>
        <row r="78">
          <cell r="A78">
            <v>110923</v>
          </cell>
          <cell r="B78" t="str">
            <v>Regiunea 2 Sud-Est</v>
          </cell>
          <cell r="C78" t="str">
            <v>Constanta</v>
          </cell>
        </row>
        <row r="79">
          <cell r="A79">
            <v>108227</v>
          </cell>
          <cell r="B79" t="str">
            <v>Regiunea 2 Sud-Est</v>
          </cell>
          <cell r="C79" t="str">
            <v>Constanta</v>
          </cell>
        </row>
        <row r="80">
          <cell r="A80">
            <v>110880</v>
          </cell>
          <cell r="B80" t="str">
            <v>Regiunea 2 Sud-Est</v>
          </cell>
          <cell r="C80" t="str">
            <v>Constanta</v>
          </cell>
        </row>
        <row r="81">
          <cell r="A81">
            <v>106573</v>
          </cell>
          <cell r="B81" t="str">
            <v>Regiunea 2 Sud-Est</v>
          </cell>
          <cell r="C81" t="str">
            <v>Constanta</v>
          </cell>
        </row>
        <row r="82">
          <cell r="A82">
            <v>106556</v>
          </cell>
          <cell r="B82" t="str">
            <v>Regiunea 2 Sud-Est</v>
          </cell>
          <cell r="C82" t="str">
            <v>Constanta</v>
          </cell>
        </row>
        <row r="83">
          <cell r="A83">
            <v>104845</v>
          </cell>
          <cell r="B83" t="str">
            <v>Regiunea 7 Centru</v>
          </cell>
          <cell r="C83" t="str">
            <v>Covasna</v>
          </cell>
        </row>
        <row r="84">
          <cell r="A84">
            <v>103186</v>
          </cell>
          <cell r="B84" t="str">
            <v>Regiunea 7 Centru</v>
          </cell>
          <cell r="C84" t="str">
            <v>Covasna</v>
          </cell>
        </row>
        <row r="85">
          <cell r="A85">
            <v>105180</v>
          </cell>
          <cell r="B85" t="str">
            <v>Regiunea 7 Centru</v>
          </cell>
          <cell r="C85" t="str">
            <v>Covasna,Harghita</v>
          </cell>
        </row>
        <row r="86">
          <cell r="A86">
            <v>114059</v>
          </cell>
          <cell r="B86" t="str">
            <v>Regiunea 7 Centru</v>
          </cell>
          <cell r="C86" t="str">
            <v>Covasna,Mures</v>
          </cell>
        </row>
        <row r="87">
          <cell r="A87">
            <v>114394</v>
          </cell>
          <cell r="B87" t="str">
            <v>Regiunea 3 Sud Muntenia</v>
          </cell>
          <cell r="C87" t="str">
            <v>Dambovita</v>
          </cell>
        </row>
        <row r="88">
          <cell r="A88">
            <v>101989</v>
          </cell>
          <cell r="B88" t="str">
            <v>Regiunea 3 Sud Muntenia</v>
          </cell>
          <cell r="C88" t="str">
            <v>Dambovita</v>
          </cell>
        </row>
        <row r="89">
          <cell r="A89">
            <v>106221</v>
          </cell>
          <cell r="B89" t="str">
            <v>Regiunea 3 Sud Muntenia</v>
          </cell>
          <cell r="C89" t="str">
            <v>Dambovita</v>
          </cell>
        </row>
        <row r="90">
          <cell r="A90">
            <v>114790</v>
          </cell>
          <cell r="B90" t="str">
            <v>Regiunea 4 Sud-Vest</v>
          </cell>
          <cell r="C90" t="str">
            <v>Dolj</v>
          </cell>
        </row>
        <row r="91">
          <cell r="A91">
            <v>102122</v>
          </cell>
          <cell r="B91" t="str">
            <v>Regiunea 4 Sud-Vest</v>
          </cell>
          <cell r="C91" t="str">
            <v>Dolj</v>
          </cell>
        </row>
        <row r="92">
          <cell r="A92">
            <v>112553</v>
          </cell>
          <cell r="B92" t="str">
            <v>Regiunea 4 Sud-Vest</v>
          </cell>
          <cell r="C92" t="str">
            <v>Dolj</v>
          </cell>
        </row>
        <row r="93">
          <cell r="A93">
            <v>110638</v>
          </cell>
          <cell r="B93" t="str">
            <v>Regiunea 4 Sud-Vest</v>
          </cell>
          <cell r="C93" t="str">
            <v>Dolj</v>
          </cell>
        </row>
        <row r="94">
          <cell r="A94">
            <v>103839</v>
          </cell>
          <cell r="B94" t="str">
            <v>Regiunea 4 Sud-Vest</v>
          </cell>
          <cell r="C94" t="str">
            <v>Dolj</v>
          </cell>
        </row>
        <row r="95">
          <cell r="A95">
            <v>111085</v>
          </cell>
          <cell r="B95" t="str">
            <v>Regiunea 3 Sud Muntenia,Regiunea 4 Sud-Vest</v>
          </cell>
          <cell r="C95" t="str">
            <v>Dolj,Olt,Teleorman</v>
          </cell>
        </row>
        <row r="96">
          <cell r="A96">
            <v>108495</v>
          </cell>
          <cell r="B96" t="str">
            <v>Regiunea 2 Sud-Est</v>
          </cell>
          <cell r="C96" t="str">
            <v>Galati</v>
          </cell>
        </row>
        <row r="97">
          <cell r="A97">
            <v>103707</v>
          </cell>
          <cell r="B97" t="str">
            <v>Regiunea 2 Sud-Est</v>
          </cell>
          <cell r="C97" t="str">
            <v>Galati</v>
          </cell>
        </row>
        <row r="98">
          <cell r="A98">
            <v>101054</v>
          </cell>
          <cell r="B98" t="str">
            <v>Regiunea 2 Sud-Est</v>
          </cell>
          <cell r="C98" t="str">
            <v>Galati</v>
          </cell>
        </row>
        <row r="99">
          <cell r="A99">
            <v>112855</v>
          </cell>
          <cell r="B99" t="str">
            <v>Regiunea 3 Sud Muntenia</v>
          </cell>
          <cell r="C99" t="str">
            <v>Giurgiu</v>
          </cell>
        </row>
        <row r="100">
          <cell r="A100">
            <v>111428</v>
          </cell>
          <cell r="B100" t="str">
            <v>Regiunea 3 Sud Muntenia</v>
          </cell>
          <cell r="C100" t="str">
            <v>Giurgiu,Teleorman</v>
          </cell>
        </row>
        <row r="101">
          <cell r="A101">
            <v>107498</v>
          </cell>
          <cell r="B101" t="str">
            <v>Regiunea 4 Sud-Vest</v>
          </cell>
          <cell r="C101" t="str">
            <v>Gorj</v>
          </cell>
        </row>
        <row r="102">
          <cell r="A102">
            <v>111429</v>
          </cell>
          <cell r="B102" t="str">
            <v>Regiunea 4 Sud-Vest</v>
          </cell>
          <cell r="C102" t="str">
            <v>Gorj</v>
          </cell>
        </row>
        <row r="103">
          <cell r="A103">
            <v>107600</v>
          </cell>
          <cell r="B103" t="str">
            <v>Regiunea 4 Sud-Vest</v>
          </cell>
          <cell r="C103" t="str">
            <v>Gorj</v>
          </cell>
        </row>
        <row r="104">
          <cell r="A104">
            <v>105336</v>
          </cell>
          <cell r="B104" t="str">
            <v>Regiunea 4 Sud-Vest</v>
          </cell>
          <cell r="C104" t="str">
            <v>Gorj</v>
          </cell>
        </row>
        <row r="105">
          <cell r="A105">
            <v>110661</v>
          </cell>
          <cell r="B105" t="str">
            <v>Regiunea 3 Sud Muntenia</v>
          </cell>
          <cell r="C105" t="str">
            <v>Gorj,Hunedoara</v>
          </cell>
        </row>
        <row r="106">
          <cell r="A106">
            <v>106311</v>
          </cell>
          <cell r="B106" t="str">
            <v>Regiunea 7 Centru</v>
          </cell>
          <cell r="C106" t="str">
            <v>Harghita</v>
          </cell>
        </row>
        <row r="107">
          <cell r="A107">
            <v>101066</v>
          </cell>
          <cell r="B107" t="str">
            <v>Regiunea 7 Centru</v>
          </cell>
          <cell r="C107" t="str">
            <v>Harghita</v>
          </cell>
        </row>
        <row r="108">
          <cell r="A108">
            <v>104941</v>
          </cell>
          <cell r="B108" t="str">
            <v>Regiunea 7 Centru</v>
          </cell>
          <cell r="C108" t="str">
            <v>Harghita,Mures</v>
          </cell>
        </row>
        <row r="109">
          <cell r="A109">
            <v>101984</v>
          </cell>
          <cell r="B109" t="str">
            <v>Regiunea 7 Centru</v>
          </cell>
          <cell r="C109" t="str">
            <v>Harghita,Mures</v>
          </cell>
        </row>
        <row r="110">
          <cell r="A110">
            <v>108100</v>
          </cell>
          <cell r="B110" t="str">
            <v>Regiunea 7 Centru</v>
          </cell>
          <cell r="C110" t="str">
            <v>Hunedoara</v>
          </cell>
        </row>
        <row r="111">
          <cell r="A111">
            <v>102578</v>
          </cell>
          <cell r="B111" t="str">
            <v>Regiunea 5 Vest</v>
          </cell>
          <cell r="C111" t="str">
            <v>Hunedoara</v>
          </cell>
        </row>
        <row r="112">
          <cell r="A112">
            <v>102021</v>
          </cell>
          <cell r="B112" t="str">
            <v>Regiunea 5 Vest</v>
          </cell>
          <cell r="C112" t="str">
            <v>Hunedoara</v>
          </cell>
        </row>
        <row r="113">
          <cell r="A113">
            <v>114831</v>
          </cell>
          <cell r="B113" t="str">
            <v>Regiunea 5 Vest</v>
          </cell>
          <cell r="C113" t="str">
            <v>Hunedoara,Timis</v>
          </cell>
        </row>
        <row r="114">
          <cell r="A114">
            <v>110562</v>
          </cell>
          <cell r="B114" t="str">
            <v>Regiunea 5 Vest</v>
          </cell>
          <cell r="C114" t="str">
            <v>Hunedoara,Timis</v>
          </cell>
        </row>
        <row r="115">
          <cell r="A115">
            <v>105731</v>
          </cell>
          <cell r="B115" t="str">
            <v>Regiunea 1 Nord-Est</v>
          </cell>
          <cell r="C115" t="str">
            <v>Iasi</v>
          </cell>
        </row>
        <row r="116">
          <cell r="A116">
            <v>109717</v>
          </cell>
          <cell r="B116" t="str">
            <v>Regiunea 1 Nord-Est</v>
          </cell>
          <cell r="C116" t="str">
            <v>Iasi</v>
          </cell>
        </row>
        <row r="117">
          <cell r="A117">
            <v>115253</v>
          </cell>
          <cell r="B117" t="str">
            <v>Regiunea 1 Nord-Est</v>
          </cell>
          <cell r="C117" t="str">
            <v>Iasi</v>
          </cell>
        </row>
        <row r="118">
          <cell r="A118">
            <v>107857</v>
          </cell>
          <cell r="B118" t="str">
            <v>Regiunea 1 Nord-Est</v>
          </cell>
          <cell r="C118" t="str">
            <v>Iasi</v>
          </cell>
        </row>
        <row r="119">
          <cell r="A119">
            <v>101991</v>
          </cell>
          <cell r="B119" t="str">
            <v>Regiunea 8 Bucureşti-Ilfov</v>
          </cell>
          <cell r="C119" t="str">
            <v>Iasi</v>
          </cell>
        </row>
        <row r="120">
          <cell r="A120">
            <v>108339</v>
          </cell>
          <cell r="B120" t="str">
            <v>Regiunea 1 Nord-Est</v>
          </cell>
          <cell r="C120" t="str">
            <v>Iasi</v>
          </cell>
        </row>
        <row r="121">
          <cell r="A121">
            <v>116963</v>
          </cell>
          <cell r="B121" t="str">
            <v>Regiunea 1 Nord-Est</v>
          </cell>
          <cell r="C121" t="str">
            <v>Iasi,Neamt</v>
          </cell>
        </row>
        <row r="122">
          <cell r="A122">
            <v>119028</v>
          </cell>
          <cell r="B122" t="str">
            <v>Regiunea 1 Nord-Est</v>
          </cell>
          <cell r="C122" t="str">
            <v>Ilfov</v>
          </cell>
        </row>
        <row r="123">
          <cell r="A123">
            <v>108771</v>
          </cell>
          <cell r="B123" t="str">
            <v>Regiunea 1 Nord-Est</v>
          </cell>
          <cell r="C123" t="str">
            <v>Ilfov</v>
          </cell>
        </row>
        <row r="124">
          <cell r="A124">
            <v>105593</v>
          </cell>
          <cell r="B124" t="str">
            <v>Regiunea 8 Bucureşti-Ilfov</v>
          </cell>
          <cell r="C124" t="str">
            <v>Ilfov</v>
          </cell>
        </row>
        <row r="125">
          <cell r="A125">
            <v>106208</v>
          </cell>
          <cell r="B125" t="str">
            <v>Regiunea 8 Bucureşti-Ilfov</v>
          </cell>
          <cell r="C125" t="str">
            <v>Ilfov</v>
          </cell>
        </row>
        <row r="126">
          <cell r="A126">
            <v>106394</v>
          </cell>
          <cell r="B126" t="str">
            <v>Regiunea 6 Nord-Vest</v>
          </cell>
          <cell r="C126" t="str">
            <v>Maramures</v>
          </cell>
        </row>
        <row r="127">
          <cell r="A127">
            <v>105327</v>
          </cell>
          <cell r="B127" t="str">
            <v>Regiunea 6 Nord-Vest</v>
          </cell>
          <cell r="C127" t="str">
            <v>Maramures</v>
          </cell>
        </row>
        <row r="128">
          <cell r="A128">
            <v>102055</v>
          </cell>
          <cell r="B128" t="str">
            <v>Regiunea 4 Sud-Vest</v>
          </cell>
          <cell r="C128" t="str">
            <v>Mehedinti</v>
          </cell>
        </row>
        <row r="129">
          <cell r="A129">
            <v>106365</v>
          </cell>
          <cell r="B129" t="str">
            <v>Regiunea 4 Sud-Vest</v>
          </cell>
          <cell r="C129" t="str">
            <v>Mehedinti</v>
          </cell>
        </row>
        <row r="130">
          <cell r="A130">
            <v>102011</v>
          </cell>
          <cell r="B130" t="str">
            <v>Regiunea 4 Sud-Vest</v>
          </cell>
          <cell r="C130" t="str">
            <v>Mehedinti</v>
          </cell>
        </row>
        <row r="131">
          <cell r="A131">
            <v>103033</v>
          </cell>
          <cell r="B131" t="str">
            <v>Regiunea 4 Sud-Vest</v>
          </cell>
          <cell r="C131" t="str">
            <v>Mehedinti</v>
          </cell>
        </row>
        <row r="132">
          <cell r="A132">
            <v>107113</v>
          </cell>
          <cell r="B132" t="str">
            <v>Regiunea 7 Centru</v>
          </cell>
          <cell r="C132" t="str">
            <v>Mures</v>
          </cell>
        </row>
        <row r="133">
          <cell r="A133">
            <v>109910</v>
          </cell>
          <cell r="B133" t="str">
            <v>Regiunea 7 Centru</v>
          </cell>
          <cell r="C133" t="str">
            <v>Mures</v>
          </cell>
        </row>
        <row r="134">
          <cell r="A134">
            <v>106373</v>
          </cell>
          <cell r="B134" t="str">
            <v>Regiunea 7 Centru</v>
          </cell>
          <cell r="C134" t="str">
            <v>Mures</v>
          </cell>
        </row>
        <row r="135">
          <cell r="A135">
            <v>116745</v>
          </cell>
          <cell r="B135" t="str">
            <v>Regiunea 1 Nord-Est</v>
          </cell>
          <cell r="C135" t="str">
            <v>Neamt</v>
          </cell>
        </row>
        <row r="136">
          <cell r="A136">
            <v>113150</v>
          </cell>
          <cell r="B136" t="str">
            <v>Regiunea 2 Sud-Est</v>
          </cell>
          <cell r="C136" t="str">
            <v>Olt</v>
          </cell>
        </row>
        <row r="137">
          <cell r="A137">
            <v>110595</v>
          </cell>
          <cell r="B137" t="str">
            <v>Regiunea 2 Sud-Est</v>
          </cell>
          <cell r="C137" t="str">
            <v>Olt</v>
          </cell>
        </row>
        <row r="138">
          <cell r="A138">
            <v>106283</v>
          </cell>
          <cell r="B138" t="str">
            <v>Regiunea 4 Sud-Vest</v>
          </cell>
          <cell r="C138" t="str">
            <v>Olt</v>
          </cell>
        </row>
        <row r="139">
          <cell r="A139">
            <v>102491</v>
          </cell>
          <cell r="B139" t="str">
            <v>Regiunea 3 Sud Muntenia,Regiunea 4 Sud-Vest</v>
          </cell>
          <cell r="C139" t="str">
            <v>Olt,Teleorman</v>
          </cell>
        </row>
        <row r="140">
          <cell r="A140">
            <v>102844</v>
          </cell>
          <cell r="B140" t="str">
            <v>Regiunea 3 Sud Muntenia,Regiunea 4 Sud-Vest</v>
          </cell>
          <cell r="C140" t="str">
            <v>Olt,Teleorman,Valcea</v>
          </cell>
        </row>
        <row r="141">
          <cell r="A141">
            <v>112630</v>
          </cell>
          <cell r="B141" t="str">
            <v>Regiunea 3 Sud Muntenia</v>
          </cell>
          <cell r="C141" t="str">
            <v>Prahova</v>
          </cell>
        </row>
        <row r="142">
          <cell r="A142">
            <v>101987</v>
          </cell>
          <cell r="B142" t="str">
            <v>Regiunea 3 Sud Muntenia</v>
          </cell>
          <cell r="C142" t="str">
            <v>Prahova</v>
          </cell>
        </row>
        <row r="143">
          <cell r="A143">
            <v>110387</v>
          </cell>
          <cell r="B143" t="str">
            <v>Regiunea 3 Sud Muntenia</v>
          </cell>
          <cell r="C143" t="str">
            <v>Prahova</v>
          </cell>
        </row>
        <row r="144">
          <cell r="A144">
            <v>104337</v>
          </cell>
          <cell r="B144" t="str">
            <v>Regiunea 3 Sud Muntenia</v>
          </cell>
          <cell r="C144" t="str">
            <v>Prahova</v>
          </cell>
        </row>
        <row r="145">
          <cell r="A145">
            <v>111193</v>
          </cell>
          <cell r="B145" t="str">
            <v>Regiunea 6 Nord-Vest</v>
          </cell>
          <cell r="C145" t="str">
            <v>Satu Mare</v>
          </cell>
        </row>
        <row r="146">
          <cell r="A146">
            <v>105422</v>
          </cell>
          <cell r="B146" t="str">
            <v>Regiunea 6 Nord-Vest</v>
          </cell>
          <cell r="C146" t="str">
            <v>Satu Mare</v>
          </cell>
        </row>
        <row r="147">
          <cell r="A147">
            <v>109955</v>
          </cell>
          <cell r="B147" t="str">
            <v>Regiunea 7 Centru</v>
          </cell>
          <cell r="C147" t="str">
            <v>Sibiu</v>
          </cell>
        </row>
        <row r="148">
          <cell r="A148">
            <v>106707</v>
          </cell>
          <cell r="B148" t="str">
            <v>Regiunea 7 Centru</v>
          </cell>
          <cell r="C148" t="str">
            <v>Sibiu</v>
          </cell>
        </row>
        <row r="149">
          <cell r="A149">
            <v>108911</v>
          </cell>
          <cell r="B149" t="str">
            <v>Regiunea 1 Nord-Est</v>
          </cell>
          <cell r="C149" t="str">
            <v>Suceava</v>
          </cell>
        </row>
        <row r="150">
          <cell r="A150">
            <v>106355</v>
          </cell>
          <cell r="B150" t="str">
            <v>Regiunea 1 Nord-Est</v>
          </cell>
          <cell r="C150" t="str">
            <v>Suceava</v>
          </cell>
        </row>
        <row r="151">
          <cell r="A151">
            <v>114439</v>
          </cell>
          <cell r="B151" t="str">
            <v>Regiunea 3 Sud Muntenia</v>
          </cell>
          <cell r="C151" t="str">
            <v>Teleorman</v>
          </cell>
        </row>
        <row r="152">
          <cell r="A152">
            <v>107453</v>
          </cell>
          <cell r="B152" t="str">
            <v>Regiunea 3 Sud Muntenia</v>
          </cell>
          <cell r="C152" t="str">
            <v>Teleorman</v>
          </cell>
        </row>
        <row r="153">
          <cell r="A153">
            <v>116222</v>
          </cell>
          <cell r="B153" t="str">
            <v>Regiunea 5 Vest</v>
          </cell>
          <cell r="C153" t="str">
            <v>Timis</v>
          </cell>
        </row>
        <row r="154">
          <cell r="A154">
            <v>110647</v>
          </cell>
          <cell r="B154" t="str">
            <v>Regiunea 6 Nord-Vest</v>
          </cell>
          <cell r="C154" t="str">
            <v>Timis</v>
          </cell>
        </row>
        <row r="155">
          <cell r="A155">
            <v>101584</v>
          </cell>
          <cell r="B155" t="str">
            <v>Regiunea 4 Sud-Vest</v>
          </cell>
          <cell r="C155" t="str">
            <v>Timis</v>
          </cell>
        </row>
        <row r="156">
          <cell r="A156">
            <v>101996</v>
          </cell>
          <cell r="B156" t="str">
            <v>Regiunea 5 Vest</v>
          </cell>
          <cell r="C156" t="str">
            <v>Timis</v>
          </cell>
        </row>
        <row r="157">
          <cell r="A157">
            <v>104740</v>
          </cell>
          <cell r="B157" t="str">
            <v>Regiunea 5 Vest</v>
          </cell>
          <cell r="C157" t="str">
            <v>Timis</v>
          </cell>
        </row>
        <row r="158">
          <cell r="A158">
            <v>107170</v>
          </cell>
          <cell r="B158" t="str">
            <v>Regiunea 2 Sud-Est</v>
          </cell>
          <cell r="C158" t="str">
            <v>Tulcea</v>
          </cell>
        </row>
        <row r="159">
          <cell r="A159">
            <v>105537</v>
          </cell>
          <cell r="B159" t="str">
            <v>Regiunea 2 Sud-Est</v>
          </cell>
          <cell r="C159" t="str">
            <v>Tulcea</v>
          </cell>
        </row>
        <row r="160">
          <cell r="A160">
            <v>101628</v>
          </cell>
          <cell r="B160" t="str">
            <v>Regiunea 2 Sud-Est</v>
          </cell>
          <cell r="C160" t="str">
            <v>Tulcea</v>
          </cell>
        </row>
        <row r="161">
          <cell r="A161">
            <v>106965</v>
          </cell>
          <cell r="B161" t="str">
            <v>Regiunea 4 Sud-Vest</v>
          </cell>
          <cell r="C161" t="str">
            <v>Valcea</v>
          </cell>
        </row>
        <row r="162">
          <cell r="A162">
            <v>106359</v>
          </cell>
          <cell r="B162" t="str">
            <v>Regiunea 4 Sud-Vest</v>
          </cell>
          <cell r="C162" t="str">
            <v>Valcea</v>
          </cell>
        </row>
        <row r="163">
          <cell r="A163">
            <v>107537</v>
          </cell>
          <cell r="B163" t="str">
            <v>Regiunea 4 Sud-Vest</v>
          </cell>
          <cell r="C163" t="str">
            <v>Valcea</v>
          </cell>
        </row>
        <row r="164">
          <cell r="A164">
            <v>106204</v>
          </cell>
          <cell r="B164" t="str">
            <v>Regiunea 3 Sud Muntenia</v>
          </cell>
          <cell r="C164" t="str">
            <v>Valcea</v>
          </cell>
        </row>
        <row r="165">
          <cell r="A165">
            <v>115475</v>
          </cell>
          <cell r="B165" t="str">
            <v>Regiunea 1 Nord-Est</v>
          </cell>
          <cell r="C165" t="str">
            <v>Vaslui</v>
          </cell>
        </row>
        <row r="166">
          <cell r="A166">
            <v>115962</v>
          </cell>
          <cell r="B166" t="str">
            <v>Regiunea 1 Nord-Est</v>
          </cell>
          <cell r="C166" t="str">
            <v>Vaslui</v>
          </cell>
        </row>
        <row r="167">
          <cell r="A167">
            <v>106400</v>
          </cell>
          <cell r="B167" t="str">
            <v>Regiunea 1 Nord-Est</v>
          </cell>
          <cell r="C167" t="str">
            <v>Vaslui</v>
          </cell>
        </row>
        <row r="168">
          <cell r="A168">
            <v>103967</v>
          </cell>
          <cell r="B168" t="str">
            <v>Regiunea 1 Nord-Est</v>
          </cell>
          <cell r="C168" t="str">
            <v>Vaslui</v>
          </cell>
        </row>
        <row r="169">
          <cell r="A169">
            <v>118939</v>
          </cell>
          <cell r="B169" t="str">
            <v>Regiunea 2 Sud-Est</v>
          </cell>
          <cell r="C169" t="str">
            <v>Vrancea</v>
          </cell>
        </row>
        <row r="170">
          <cell r="A170">
            <v>116917</v>
          </cell>
          <cell r="B170" t="str">
            <v>Regiunea 2 Sud-Est</v>
          </cell>
          <cell r="C170" t="str">
            <v>Vrancea</v>
          </cell>
        </row>
        <row r="171">
          <cell r="A171">
            <v>109845</v>
          </cell>
          <cell r="B171" t="str">
            <v>Regiunea 2 Sud-Est</v>
          </cell>
          <cell r="C171" t="str">
            <v>Vrancea</v>
          </cell>
        </row>
        <row r="172">
          <cell r="A172">
            <v>110838</v>
          </cell>
          <cell r="B172" t="str">
            <v>Regiunea 2 Sud-Est</v>
          </cell>
          <cell r="C172" t="str">
            <v>Vrancea</v>
          </cell>
        </row>
        <row r="173">
          <cell r="A173">
            <v>102581</v>
          </cell>
          <cell r="B173" t="str">
            <v>Regiunea 2 Sud-Est</v>
          </cell>
          <cell r="C173" t="str">
            <v>Vrancea</v>
          </cell>
        </row>
        <row r="174">
          <cell r="A174">
            <v>102760</v>
          </cell>
          <cell r="B174" t="str">
            <v>Regiunea 2 Sud-Est</v>
          </cell>
          <cell r="C174" t="str">
            <v>Vrancea</v>
          </cell>
        </row>
        <row r="175">
          <cell r="A175">
            <v>102329</v>
          </cell>
          <cell r="B175" t="str">
            <v>Regiunea 2 Sud-Est</v>
          </cell>
          <cell r="C175" t="str">
            <v>Vrancea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N503"/>
  <sheetViews>
    <sheetView tabSelected="1" view="pageBreakPreview" topLeftCell="A8" zoomScale="80" zoomScaleNormal="80" zoomScaleSheetLayoutView="80" workbookViewId="0">
      <pane xSplit="3" ySplit="7" topLeftCell="D482" activePane="bottomRight" state="frozen"/>
      <selection activeCell="A8" sqref="A8"/>
      <selection pane="topRight" activeCell="D8" sqref="D8"/>
      <selection pane="bottomLeft" activeCell="A15" sqref="A15"/>
      <selection pane="bottomRight" activeCell="C483" sqref="C483"/>
    </sheetView>
  </sheetViews>
  <sheetFormatPr defaultColWidth="9.140625" defaultRowHeight="15.75" x14ac:dyDescent="0.3"/>
  <cols>
    <col min="1" max="1" width="4.85546875" style="3" customWidth="1"/>
    <col min="2" max="2" width="7.42578125" style="3" customWidth="1"/>
    <col min="3" max="3" width="19.85546875" style="3" customWidth="1"/>
    <col min="4" max="4" width="26.7109375" style="3" customWidth="1"/>
    <col min="5" max="5" width="15.7109375" style="55" customWidth="1"/>
    <col min="6" max="6" width="23.140625" style="3" customWidth="1"/>
    <col min="7" max="7" width="38.140625" style="3" hidden="1" customWidth="1"/>
    <col min="8" max="8" width="27" style="3" customWidth="1"/>
    <col min="9" max="9" width="58.140625" style="3" customWidth="1"/>
    <col min="10" max="10" width="25.7109375" style="3" customWidth="1"/>
    <col min="11" max="11" width="18.85546875" style="3" customWidth="1"/>
    <col min="12" max="12" width="15.140625" style="3" customWidth="1"/>
    <col min="13" max="13" width="29.7109375" style="3" customWidth="1"/>
    <col min="14" max="14" width="28.42578125" style="3" customWidth="1"/>
    <col min="15" max="15" width="33.140625" style="3" customWidth="1"/>
    <col min="16" max="16" width="23.42578125" style="3" customWidth="1"/>
    <col min="17" max="17" width="34.85546875" style="3" customWidth="1"/>
    <col min="18" max="18" width="34.140625" style="3" customWidth="1"/>
    <col min="19" max="19" width="30.7109375" style="3" customWidth="1"/>
    <col min="20" max="20" width="31.5703125" style="3" customWidth="1"/>
    <col min="21" max="21" width="21" style="3" hidden="1" customWidth="1"/>
    <col min="22" max="22" width="30.85546875" style="3" customWidth="1"/>
    <col min="23" max="23" width="29.28515625" style="3" customWidth="1"/>
    <col min="24" max="24" width="28.5703125" style="3" customWidth="1"/>
    <col min="25" max="25" width="28.28515625" style="3" customWidth="1"/>
    <col min="26" max="26" width="2.7109375" style="3" hidden="1" customWidth="1"/>
    <col min="27" max="27" width="32.7109375" style="3" customWidth="1"/>
    <col min="28" max="28" width="34.5703125" style="3" customWidth="1"/>
    <col min="29" max="29" width="23.140625" style="3" customWidth="1"/>
    <col min="30" max="16384" width="9.140625" style="3"/>
  </cols>
  <sheetData>
    <row r="1" spans="1:28" hidden="1" x14ac:dyDescent="0.3">
      <c r="A1" s="3">
        <v>44134</v>
      </c>
      <c r="F1" s="3">
        <f ca="1">F:O</f>
        <v>0</v>
      </c>
    </row>
    <row r="2" spans="1:28" hidden="1" x14ac:dyDescent="0.3"/>
    <row r="3" spans="1:28" hidden="1" x14ac:dyDescent="0.3">
      <c r="D3" s="26"/>
      <c r="Q3" s="39"/>
      <c r="S3" s="45"/>
      <c r="T3" s="45"/>
    </row>
    <row r="4" spans="1:28" ht="15.75" hidden="1" customHeight="1" x14ac:dyDescent="0.3">
      <c r="A4" s="2"/>
      <c r="Q4" s="39"/>
    </row>
    <row r="5" spans="1:28" ht="39.75" hidden="1" customHeight="1" x14ac:dyDescent="0.3">
      <c r="A5" s="2"/>
      <c r="B5" s="11"/>
      <c r="C5" s="7"/>
      <c r="F5" s="84"/>
      <c r="G5" s="367" t="s">
        <v>53</v>
      </c>
      <c r="H5" s="367"/>
      <c r="I5" s="367"/>
      <c r="J5" s="10"/>
      <c r="K5" s="11"/>
      <c r="L5" s="85">
        <v>101054</v>
      </c>
      <c r="M5" s="38"/>
      <c r="N5" s="38"/>
      <c r="O5" s="38"/>
      <c r="P5" s="11"/>
      <c r="Q5" s="39"/>
      <c r="R5" s="39"/>
      <c r="S5" s="38"/>
      <c r="T5" s="14"/>
      <c r="V5" s="38"/>
      <c r="W5" s="11"/>
      <c r="X5" s="38"/>
      <c r="Y5" s="25"/>
      <c r="Z5" s="25"/>
      <c r="AA5" s="4"/>
    </row>
    <row r="6" spans="1:28" ht="42.75" hidden="1" customHeight="1" x14ac:dyDescent="0.3">
      <c r="A6" s="2"/>
      <c r="B6" s="11"/>
      <c r="C6" s="10"/>
      <c r="F6" s="11"/>
      <c r="G6" s="11"/>
      <c r="H6" s="11"/>
      <c r="I6" s="11"/>
      <c r="J6" s="11"/>
      <c r="K6" s="11"/>
      <c r="L6" s="11"/>
      <c r="M6" s="11"/>
      <c r="N6" s="11"/>
      <c r="O6" s="11"/>
      <c r="P6" s="11"/>
      <c r="Q6" s="39"/>
      <c r="R6" s="47">
        <f>+R394+S394</f>
        <v>28259780.870000001</v>
      </c>
      <c r="S6" s="47"/>
      <c r="T6" s="28"/>
      <c r="U6" s="6"/>
      <c r="W6" s="11"/>
      <c r="X6" s="11"/>
      <c r="Y6" s="4"/>
      <c r="Z6" s="4"/>
      <c r="AA6" s="12"/>
    </row>
    <row r="7" spans="1:28" ht="15.75" hidden="1" customHeight="1" x14ac:dyDescent="0.3">
      <c r="A7" s="2"/>
      <c r="B7" s="41"/>
      <c r="C7" s="41"/>
      <c r="F7" s="41"/>
      <c r="G7" s="41"/>
      <c r="I7" s="41"/>
      <c r="J7" s="41"/>
      <c r="K7" s="41"/>
      <c r="L7" s="41"/>
      <c r="M7" s="41"/>
      <c r="N7" s="41"/>
      <c r="O7" s="41"/>
      <c r="P7" s="47"/>
      <c r="Q7" s="7"/>
      <c r="R7" s="7"/>
      <c r="S7" s="38"/>
      <c r="T7" s="38"/>
      <c r="U7" s="42"/>
      <c r="V7" s="41"/>
      <c r="W7" s="41"/>
      <c r="X7" s="41"/>
      <c r="Y7" s="41"/>
      <c r="Z7" s="41"/>
      <c r="AA7" s="27"/>
      <c r="AB7" s="1"/>
    </row>
    <row r="8" spans="1:28" ht="15.75" customHeight="1" x14ac:dyDescent="0.3">
      <c r="A8" s="2"/>
      <c r="B8" s="41"/>
      <c r="C8" s="41"/>
      <c r="F8" s="41"/>
      <c r="G8" s="41"/>
      <c r="I8" s="41"/>
      <c r="J8" s="41"/>
      <c r="K8" s="41"/>
      <c r="L8" s="41"/>
      <c r="M8" s="41"/>
      <c r="N8" s="41"/>
      <c r="O8" s="41"/>
      <c r="P8" s="47"/>
      <c r="Q8" s="7"/>
      <c r="R8" s="7"/>
      <c r="S8" s="38"/>
      <c r="T8" s="38"/>
      <c r="U8" s="42"/>
      <c r="V8" s="41"/>
      <c r="W8" s="41"/>
      <c r="X8" s="41"/>
      <c r="Y8" s="41"/>
      <c r="Z8" s="41"/>
      <c r="AA8" s="27"/>
      <c r="AB8" s="1"/>
    </row>
    <row r="9" spans="1:28" ht="15.75" customHeight="1" x14ac:dyDescent="0.3">
      <c r="A9" s="2"/>
      <c r="B9" s="41"/>
      <c r="C9" s="41"/>
      <c r="F9" s="41"/>
      <c r="G9" s="41"/>
      <c r="I9" s="41"/>
      <c r="J9" s="41"/>
      <c r="K9" s="41"/>
      <c r="L9" s="41"/>
      <c r="M9" s="41"/>
      <c r="N9" s="41"/>
      <c r="O9" s="41"/>
      <c r="P9" s="47"/>
      <c r="Q9" s="191"/>
      <c r="R9" s="47"/>
      <c r="S9" s="47">
        <f>R9/4.8</f>
        <v>0</v>
      </c>
      <c r="T9" s="47"/>
      <c r="U9" s="91"/>
      <c r="V9" s="41"/>
      <c r="W9" s="47"/>
      <c r="X9" s="47"/>
      <c r="Y9" s="47"/>
      <c r="Z9" s="41"/>
      <c r="AA9" s="27"/>
      <c r="AB9" s="1"/>
    </row>
    <row r="10" spans="1:28" ht="15.75" customHeight="1" thickBot="1" x14ac:dyDescent="0.35">
      <c r="A10" s="2"/>
      <c r="B10" s="41"/>
      <c r="C10" s="41"/>
      <c r="F10" s="41"/>
      <c r="G10" s="41"/>
      <c r="I10" s="377" t="s">
        <v>2332</v>
      </c>
      <c r="J10" s="377"/>
      <c r="K10" s="353"/>
      <c r="L10" s="41"/>
      <c r="M10" s="41"/>
      <c r="N10" s="380" t="s">
        <v>53</v>
      </c>
      <c r="O10" s="380"/>
      <c r="P10" s="380"/>
      <c r="Q10" s="192"/>
      <c r="R10" s="47"/>
      <c r="S10" s="47"/>
      <c r="T10" s="47"/>
      <c r="U10" s="91"/>
      <c r="V10" s="41"/>
      <c r="W10" s="41"/>
      <c r="X10" s="41"/>
      <c r="Y10" s="41"/>
      <c r="Z10" s="41"/>
      <c r="AA10" s="27"/>
      <c r="AB10" s="1"/>
    </row>
    <row r="11" spans="1:28" ht="26.45" customHeight="1" thickBot="1" x14ac:dyDescent="0.35">
      <c r="A11" s="2"/>
      <c r="B11" s="49"/>
      <c r="C11" s="50" t="s">
        <v>468</v>
      </c>
      <c r="F11" s="92">
        <v>4.8720999999999997</v>
      </c>
      <c r="G11" s="51"/>
      <c r="H11" s="51"/>
      <c r="I11" s="377" t="s">
        <v>2333</v>
      </c>
      <c r="J11" s="377"/>
      <c r="K11" s="51"/>
      <c r="L11" s="51"/>
      <c r="M11" s="51"/>
      <c r="N11" s="113"/>
      <c r="O11" s="113"/>
      <c r="P11" s="51"/>
      <c r="Q11" s="39"/>
      <c r="R11" s="47"/>
      <c r="S11" s="115"/>
      <c r="T11" s="47"/>
      <c r="U11" s="113"/>
      <c r="V11" s="48"/>
      <c r="W11" s="114"/>
      <c r="X11" s="51" t="s">
        <v>318</v>
      </c>
      <c r="Y11" s="52"/>
      <c r="Z11" s="52"/>
      <c r="AA11" s="53"/>
      <c r="AB11" s="54"/>
    </row>
    <row r="12" spans="1:28" ht="49.7" customHeight="1" thickBot="1" x14ac:dyDescent="0.3">
      <c r="B12" s="360" t="s">
        <v>2001</v>
      </c>
      <c r="C12" s="362" t="str">
        <f>'[1]Contracte semnate (2)'!C12</f>
        <v>Axă prioritară/Prioritate de investiţii/Obiectiv specific/Priority Axis/Investment Priority/Specific Objective</v>
      </c>
      <c r="D12" s="362" t="str">
        <f>'[1]Contracte semnate (2)'!D12</f>
        <v>Titlu proiect/Project Title</v>
      </c>
      <c r="E12" s="362" t="str">
        <f>'[1]Contracte semnate (2)'!E12</f>
        <v>cod SMIS/SMIS Code</v>
      </c>
      <c r="F12" s="362" t="str">
        <f>'[1]Contracte semnate (2)'!F12</f>
        <v>Nr si data Contract de Finantare/No and date of the Financing Agreement</v>
      </c>
      <c r="G12" s="362" t="s">
        <v>195</v>
      </c>
      <c r="H12" s="362" t="s">
        <v>2334</v>
      </c>
      <c r="I12" s="362" t="s">
        <v>2335</v>
      </c>
      <c r="J12" s="362" t="s">
        <v>2336</v>
      </c>
      <c r="K12" s="362" t="s">
        <v>2337</v>
      </c>
      <c r="L12" s="362" t="str">
        <f>'[1]Contracte semnate (2)'!L12</f>
        <v>Rata de cofinanțare UE/EU co-financing rate</v>
      </c>
      <c r="M12" s="362" t="str">
        <f>'[1]Contracte semnate (2)'!M12</f>
        <v>Regiune/Region</v>
      </c>
      <c r="N12" s="362" t="str">
        <f>'[1]Contracte semnate (2)'!N12</f>
        <v>Judet/County</v>
      </c>
      <c r="O12" s="362" t="str">
        <f>'[1]Contracte semnate (2)'!O12</f>
        <v>Tip Beneficiar/Beneficiary</v>
      </c>
      <c r="P12" s="362" t="str">
        <f>'[1]Contracte semnate (2)'!P12</f>
        <v>Categorie de intervenție/Category of intervention</v>
      </c>
      <c r="Q12" s="362" t="str">
        <f>'[1]Contracte semnate (2)'!Q12</f>
        <v>Valoarea eligibilă a proiectului (lei)/Eligible project value</v>
      </c>
      <c r="R12" s="358" t="str">
        <f>'[1]Contracte semnate (2)'!$R$12</f>
        <v>Valoarea eligibilă a proiectului (lei)/Eligible project value</v>
      </c>
      <c r="S12" s="359"/>
      <c r="T12" s="359"/>
      <c r="U12" s="366"/>
      <c r="V12" s="362" t="str">
        <f>'[2]Contracte semnate (2)'!V12</f>
        <v>Cheltuieli neeligibile/ Non eligible expenditure</v>
      </c>
      <c r="W12" s="362" t="str">
        <f>'[2]Contracte semnate (2)'!W12</f>
        <v>Valoarea veniturilor nete generate (NFG)/Net Generated income</v>
      </c>
      <c r="X12" s="362" t="str">
        <f>'[2]Contracte semnate (2)'!X12</f>
        <v>Total valoare proiect/Total project value</v>
      </c>
      <c r="Y12" s="362" t="s">
        <v>2338</v>
      </c>
      <c r="Z12" s="364" t="s">
        <v>366</v>
      </c>
      <c r="AA12" s="358" t="str">
        <f>'[1]Contracte semnate (2)'!$AA$12</f>
        <v>Plăţi către beneficiari (lei)/Payments to the beneficiaries</v>
      </c>
      <c r="AB12" s="359"/>
    </row>
    <row r="13" spans="1:28" ht="105" customHeight="1" thickBot="1" x14ac:dyDescent="0.3">
      <c r="B13" s="361"/>
      <c r="C13" s="363"/>
      <c r="D13" s="363"/>
      <c r="E13" s="363"/>
      <c r="F13" s="363"/>
      <c r="G13" s="363"/>
      <c r="H13" s="363"/>
      <c r="I13" s="363"/>
      <c r="J13" s="363"/>
      <c r="K13" s="363"/>
      <c r="L13" s="363"/>
      <c r="M13" s="363"/>
      <c r="N13" s="363"/>
      <c r="O13" s="363"/>
      <c r="P13" s="363"/>
      <c r="Q13" s="363"/>
      <c r="R13" s="352" t="str">
        <f>'[1]Contracte semnate (2)'!R13</f>
        <v>Fonduri UE/EU Funds</v>
      </c>
      <c r="S13" s="352" t="str">
        <f>'[1]Contracte semnate (2)'!S13</f>
        <v>Contribuția națională/National Contribution</v>
      </c>
      <c r="T13" s="352" t="str">
        <f>'[1]Contracte semnate (2)'!T13</f>
        <v>Contributia proprie a beneficiarului/Contribution of the beneficiary</v>
      </c>
      <c r="U13" s="307" t="s">
        <v>367</v>
      </c>
      <c r="V13" s="363"/>
      <c r="W13" s="363"/>
      <c r="X13" s="363"/>
      <c r="Y13" s="363"/>
      <c r="Z13" s="365"/>
      <c r="AA13" s="352" t="str">
        <f>'[1]Contracte semnate (2)'!AA13</f>
        <v>Fonduri UE/EU Funds</v>
      </c>
      <c r="AB13" s="352" t="str">
        <f>'[1]Contracte semnate (2)'!AB13</f>
        <v>Contribuția națională /National Contribution</v>
      </c>
    </row>
    <row r="14" spans="1:28" ht="22.7" customHeight="1" x14ac:dyDescent="0.3">
      <c r="B14" s="150"/>
      <c r="C14" s="56" t="s">
        <v>148</v>
      </c>
      <c r="D14" s="56"/>
      <c r="E14" s="56"/>
      <c r="F14" s="56"/>
      <c r="G14" s="56"/>
      <c r="H14" s="56"/>
      <c r="I14" s="56"/>
      <c r="J14" s="56"/>
      <c r="K14" s="56"/>
      <c r="L14" s="56"/>
      <c r="M14" s="56"/>
      <c r="N14" s="56"/>
      <c r="O14" s="56"/>
      <c r="P14" s="56"/>
      <c r="Q14" s="56"/>
      <c r="R14" s="56"/>
      <c r="S14" s="56"/>
      <c r="T14" s="56"/>
      <c r="U14" s="56"/>
      <c r="V14" s="56"/>
      <c r="W14" s="56"/>
      <c r="X14" s="56"/>
      <c r="Y14" s="56"/>
      <c r="Z14" s="145"/>
      <c r="AA14" s="145"/>
      <c r="AB14" s="145"/>
    </row>
    <row r="15" spans="1:28" ht="90.75" customHeight="1" x14ac:dyDescent="0.25">
      <c r="B15" s="123">
        <v>1</v>
      </c>
      <c r="C15" s="374" t="s">
        <v>1182</v>
      </c>
      <c r="D15" s="198" t="s">
        <v>2139</v>
      </c>
      <c r="E15" s="193">
        <v>110647</v>
      </c>
      <c r="F15" s="66" t="s">
        <v>204</v>
      </c>
      <c r="G15" s="371" t="s">
        <v>201</v>
      </c>
      <c r="H15" s="57" t="s">
        <v>146</v>
      </c>
      <c r="I15" s="58" t="s">
        <v>399</v>
      </c>
      <c r="J15" s="59" t="s">
        <v>400</v>
      </c>
      <c r="K15" s="66" t="s">
        <v>382</v>
      </c>
      <c r="L15" s="60">
        <f>+R15/Q15</f>
        <v>0.84999999990206343</v>
      </c>
      <c r="M15" s="61" t="str">
        <f>VLOOKUP($E15,[3]Sheet1!$A:$C,2,FALSE)</f>
        <v>Regiunea 6 Nord-Vest</v>
      </c>
      <c r="N15" s="61" t="str">
        <f>VLOOKUP($E15,[3]Sheet1!$A:$C,3,FALSE)</f>
        <v>Timis</v>
      </c>
      <c r="O15" s="57" t="s">
        <v>368</v>
      </c>
      <c r="P15" s="57" t="s">
        <v>668</v>
      </c>
      <c r="Q15" s="83">
        <f>+R15+S15+T15+U15</f>
        <v>51053473.5</v>
      </c>
      <c r="R15" s="128">
        <v>43395452.469999999</v>
      </c>
      <c r="S15" s="128">
        <v>0</v>
      </c>
      <c r="T15" s="128">
        <v>7658021.0300000003</v>
      </c>
      <c r="U15" s="128"/>
      <c r="V15" s="83">
        <v>26763442.050000001</v>
      </c>
      <c r="W15" s="83">
        <v>0</v>
      </c>
      <c r="X15" s="128">
        <f t="shared" ref="X15:X24" si="0">R15+S15+T15+V15+W15</f>
        <v>77816915.549999997</v>
      </c>
      <c r="Y15" s="108" t="s">
        <v>371</v>
      </c>
      <c r="Z15" s="146" t="s">
        <v>1732</v>
      </c>
      <c r="AA15" s="188">
        <v>0</v>
      </c>
      <c r="AB15" s="188">
        <v>0</v>
      </c>
    </row>
    <row r="16" spans="1:28" ht="134.44999999999999" customHeight="1" x14ac:dyDescent="0.25">
      <c r="B16" s="64">
        <v>2</v>
      </c>
      <c r="C16" s="375"/>
      <c r="D16" s="198" t="s">
        <v>2140</v>
      </c>
      <c r="E16" s="194">
        <v>110562</v>
      </c>
      <c r="F16" s="66" t="s">
        <v>205</v>
      </c>
      <c r="G16" s="372"/>
      <c r="H16" s="57" t="s">
        <v>146</v>
      </c>
      <c r="I16" s="58" t="s">
        <v>386</v>
      </c>
      <c r="J16" s="132" t="s">
        <v>1003</v>
      </c>
      <c r="K16" s="59" t="s">
        <v>1299</v>
      </c>
      <c r="L16" s="60">
        <f>+R16/Q16</f>
        <v>0.8500000000077238</v>
      </c>
      <c r="M16" s="61" t="str">
        <f>VLOOKUP($E16,[3]Sheet1!$A:$C,2,FALSE)</f>
        <v>Regiunea 5 Vest</v>
      </c>
      <c r="N16" s="61" t="str">
        <f>VLOOKUP($E16,[3]Sheet1!$A:$C,3,FALSE)</f>
        <v>Hunedoara,Timis</v>
      </c>
      <c r="O16" s="57" t="s">
        <v>368</v>
      </c>
      <c r="P16" s="57" t="s">
        <v>668</v>
      </c>
      <c r="Q16" s="83">
        <v>1812577923.96</v>
      </c>
      <c r="R16" s="128">
        <v>1540691235.3800001</v>
      </c>
      <c r="S16" s="128">
        <v>0</v>
      </c>
      <c r="T16" s="128">
        <v>271886688.57999998</v>
      </c>
      <c r="U16" s="128"/>
      <c r="V16" s="83">
        <v>484195030.55000001</v>
      </c>
      <c r="W16" s="83">
        <v>0</v>
      </c>
      <c r="X16" s="128">
        <f t="shared" si="0"/>
        <v>2296772954.5100002</v>
      </c>
      <c r="Y16" s="108" t="s">
        <v>371</v>
      </c>
      <c r="Z16" s="146" t="s">
        <v>1483</v>
      </c>
      <c r="AA16" s="188">
        <v>647835266.63</v>
      </c>
      <c r="AB16" s="188">
        <v>214566982.42000002</v>
      </c>
    </row>
    <row r="17" spans="1:66" ht="276.75" customHeight="1" x14ac:dyDescent="0.25">
      <c r="B17" s="123">
        <v>3</v>
      </c>
      <c r="C17" s="375"/>
      <c r="D17" s="198" t="s">
        <v>682</v>
      </c>
      <c r="E17" s="194">
        <v>115748</v>
      </c>
      <c r="F17" s="66" t="s">
        <v>683</v>
      </c>
      <c r="G17" s="373"/>
      <c r="H17" s="57" t="s">
        <v>146</v>
      </c>
      <c r="I17" s="65" t="s">
        <v>710</v>
      </c>
      <c r="J17" s="59" t="s">
        <v>684</v>
      </c>
      <c r="K17" s="66" t="s">
        <v>1780</v>
      </c>
      <c r="L17" s="60">
        <f>R17/Q17</f>
        <v>0.85000000001487053</v>
      </c>
      <c r="M17" s="61" t="str">
        <f>VLOOKUP($E17,[3]Sheet1!$A:$C,2,FALSE)</f>
        <v>Regiunea 6 Nord-Vest,Regiunea 7 Centru</v>
      </c>
      <c r="N17" s="61" t="str">
        <f>VLOOKUP($E17,[3]Sheet1!$A:$C,3,FALSE)</f>
        <v>Cluj,Mures</v>
      </c>
      <c r="O17" s="57" t="s">
        <v>368</v>
      </c>
      <c r="P17" s="57" t="s">
        <v>668</v>
      </c>
      <c r="Q17" s="83">
        <f t="shared" ref="Q17:Q32" si="1">+R17+S17+T17+U17</f>
        <v>1513061739.95</v>
      </c>
      <c r="R17" s="128">
        <v>1286102478.98</v>
      </c>
      <c r="S17" s="128">
        <v>0</v>
      </c>
      <c r="T17" s="128">
        <v>226959260.97</v>
      </c>
      <c r="U17" s="128">
        <v>0</v>
      </c>
      <c r="V17" s="128">
        <v>310667478.08999997</v>
      </c>
      <c r="W17" s="128">
        <v>0</v>
      </c>
      <c r="X17" s="128">
        <f t="shared" si="0"/>
        <v>1823729218.04</v>
      </c>
      <c r="Y17" s="108" t="s">
        <v>371</v>
      </c>
      <c r="Z17" s="146" t="s">
        <v>1733</v>
      </c>
      <c r="AA17" s="188">
        <v>732653439.82999992</v>
      </c>
      <c r="AB17" s="188">
        <v>206956660.19</v>
      </c>
    </row>
    <row r="18" spans="1:66" ht="177.75" customHeight="1" x14ac:dyDescent="0.25">
      <c r="B18" s="64">
        <v>4</v>
      </c>
      <c r="C18" s="375"/>
      <c r="D18" s="198" t="s">
        <v>899</v>
      </c>
      <c r="E18" s="194">
        <v>119750</v>
      </c>
      <c r="F18" s="66" t="s">
        <v>900</v>
      </c>
      <c r="G18" s="193"/>
      <c r="H18" s="57" t="s">
        <v>146</v>
      </c>
      <c r="I18" s="65" t="s">
        <v>901</v>
      </c>
      <c r="J18" s="59" t="s">
        <v>1803</v>
      </c>
      <c r="K18" s="66" t="s">
        <v>1145</v>
      </c>
      <c r="L18" s="60">
        <f>R18/Q18</f>
        <v>0.84999999970970253</v>
      </c>
      <c r="M18" s="61" t="s">
        <v>902</v>
      </c>
      <c r="N18" s="61" t="s">
        <v>903</v>
      </c>
      <c r="O18" s="57" t="s">
        <v>368</v>
      </c>
      <c r="P18" s="57" t="s">
        <v>904</v>
      </c>
      <c r="Q18" s="83">
        <v>1722370.93</v>
      </c>
      <c r="R18" s="83">
        <v>1464015.29</v>
      </c>
      <c r="S18" s="128">
        <v>0</v>
      </c>
      <c r="T18" s="128">
        <v>258355.64</v>
      </c>
      <c r="U18" s="128">
        <v>0</v>
      </c>
      <c r="V18" s="128">
        <v>308219.51</v>
      </c>
      <c r="W18" s="128">
        <v>0</v>
      </c>
      <c r="X18" s="128">
        <f t="shared" si="0"/>
        <v>2030590.4400000002</v>
      </c>
      <c r="Y18" s="108" t="s">
        <v>371</v>
      </c>
      <c r="Z18" s="146" t="s">
        <v>1482</v>
      </c>
      <c r="AA18" s="188">
        <v>20515.599999999999</v>
      </c>
      <c r="AB18" s="188">
        <v>3620.4</v>
      </c>
    </row>
    <row r="19" spans="1:66" ht="78" customHeight="1" x14ac:dyDescent="0.25">
      <c r="B19" s="123">
        <v>5</v>
      </c>
      <c r="C19" s="375"/>
      <c r="D19" s="198" t="s">
        <v>1034</v>
      </c>
      <c r="E19" s="194">
        <v>116393</v>
      </c>
      <c r="F19" s="66" t="s">
        <v>1039</v>
      </c>
      <c r="G19" s="193"/>
      <c r="H19" s="57" t="s">
        <v>146</v>
      </c>
      <c r="I19" s="65" t="s">
        <v>1035</v>
      </c>
      <c r="J19" s="59" t="s">
        <v>1003</v>
      </c>
      <c r="K19" s="59" t="s">
        <v>487</v>
      </c>
      <c r="L19" s="60">
        <f>R19/Q19</f>
        <v>0.8500000000466843</v>
      </c>
      <c r="M19" s="61" t="s">
        <v>1036</v>
      </c>
      <c r="N19" s="61" t="s">
        <v>1037</v>
      </c>
      <c r="O19" s="57" t="s">
        <v>368</v>
      </c>
      <c r="P19" s="57" t="s">
        <v>1038</v>
      </c>
      <c r="Q19" s="83">
        <f t="shared" si="1"/>
        <v>310597540.63</v>
      </c>
      <c r="R19" s="128">
        <v>264007909.55000001</v>
      </c>
      <c r="S19" s="128">
        <v>0</v>
      </c>
      <c r="T19" s="128">
        <v>46589631.079999998</v>
      </c>
      <c r="U19" s="128">
        <v>0</v>
      </c>
      <c r="V19" s="83">
        <v>79635497.930000007</v>
      </c>
      <c r="W19" s="128">
        <v>0</v>
      </c>
      <c r="X19" s="128">
        <f t="shared" si="0"/>
        <v>390233038.56</v>
      </c>
      <c r="Y19" s="108" t="s">
        <v>371</v>
      </c>
      <c r="Z19" s="108" t="s">
        <v>372</v>
      </c>
      <c r="AA19" s="188">
        <v>27826292.290000003</v>
      </c>
      <c r="AB19" s="188">
        <v>9258217.1100000013</v>
      </c>
    </row>
    <row r="20" spans="1:66" s="43" customFormat="1" ht="79.5" customHeight="1" x14ac:dyDescent="0.25">
      <c r="B20" s="64">
        <v>6</v>
      </c>
      <c r="C20" s="376"/>
      <c r="D20" s="194" t="s">
        <v>1079</v>
      </c>
      <c r="E20" s="194">
        <v>123462</v>
      </c>
      <c r="F20" s="66" t="s">
        <v>1080</v>
      </c>
      <c r="G20" s="194"/>
      <c r="H20" s="61" t="s">
        <v>146</v>
      </c>
      <c r="I20" s="65" t="s">
        <v>1081</v>
      </c>
      <c r="J20" s="66" t="s">
        <v>1804</v>
      </c>
      <c r="K20" s="59" t="s">
        <v>487</v>
      </c>
      <c r="L20" s="60">
        <f t="shared" ref="L20" si="2">+R20/Q20</f>
        <v>0.85000000109846752</v>
      </c>
      <c r="M20" s="61" t="s">
        <v>1082</v>
      </c>
      <c r="N20" s="61" t="s">
        <v>1083</v>
      </c>
      <c r="O20" s="61" t="s">
        <v>368</v>
      </c>
      <c r="P20" s="61" t="s">
        <v>1038</v>
      </c>
      <c r="Q20" s="83">
        <f t="shared" si="1"/>
        <v>4096616.43</v>
      </c>
      <c r="R20" s="83">
        <v>3482123.97</v>
      </c>
      <c r="S20" s="83">
        <v>0</v>
      </c>
      <c r="T20" s="83">
        <v>614492.46</v>
      </c>
      <c r="U20" s="83">
        <v>0</v>
      </c>
      <c r="V20" s="83">
        <v>747094.39</v>
      </c>
      <c r="W20" s="83">
        <v>0</v>
      </c>
      <c r="X20" s="128">
        <f t="shared" si="0"/>
        <v>4843710.82</v>
      </c>
      <c r="Y20" s="109" t="s">
        <v>371</v>
      </c>
      <c r="Z20" s="109" t="s">
        <v>372</v>
      </c>
      <c r="AA20" s="199">
        <v>0</v>
      </c>
      <c r="AB20" s="199">
        <v>0</v>
      </c>
    </row>
    <row r="21" spans="1:66" s="43" customFormat="1" ht="159.75" customHeight="1" x14ac:dyDescent="0.25">
      <c r="B21" s="123">
        <v>7</v>
      </c>
      <c r="C21" s="96"/>
      <c r="D21" s="194" t="s">
        <v>1104</v>
      </c>
      <c r="E21" s="194">
        <v>120919</v>
      </c>
      <c r="F21" s="66" t="s">
        <v>1105</v>
      </c>
      <c r="G21" s="194"/>
      <c r="H21" s="61" t="s">
        <v>146</v>
      </c>
      <c r="I21" s="65" t="s">
        <v>1106</v>
      </c>
      <c r="J21" s="66" t="s">
        <v>1600</v>
      </c>
      <c r="K21" s="131" t="s">
        <v>382</v>
      </c>
      <c r="L21" s="60">
        <f>R21/Q21</f>
        <v>0.85000015984297028</v>
      </c>
      <c r="M21" s="61" t="s">
        <v>1107</v>
      </c>
      <c r="N21" s="61" t="s">
        <v>1108</v>
      </c>
      <c r="O21" s="61" t="s">
        <v>368</v>
      </c>
      <c r="P21" s="61">
        <v>28</v>
      </c>
      <c r="Q21" s="83">
        <f t="shared" si="1"/>
        <v>37536.839999999997</v>
      </c>
      <c r="R21" s="83">
        <v>31906.32</v>
      </c>
      <c r="S21" s="83">
        <v>0</v>
      </c>
      <c r="T21" s="83">
        <v>5630.52</v>
      </c>
      <c r="U21" s="83">
        <v>0</v>
      </c>
      <c r="V21" s="83">
        <v>7132</v>
      </c>
      <c r="W21" s="83">
        <v>0</v>
      </c>
      <c r="X21" s="128">
        <f t="shared" si="0"/>
        <v>44668.84</v>
      </c>
      <c r="Y21" s="109" t="s">
        <v>371</v>
      </c>
      <c r="Z21" s="109" t="s">
        <v>1734</v>
      </c>
      <c r="AA21" s="199">
        <v>25616.32</v>
      </c>
      <c r="AB21" s="199">
        <v>4520.5200000000004</v>
      </c>
    </row>
    <row r="22" spans="1:66" s="43" customFormat="1" ht="159.75" customHeight="1" x14ac:dyDescent="0.25">
      <c r="B22" s="64">
        <v>8</v>
      </c>
      <c r="C22" s="96"/>
      <c r="D22" s="200" t="s">
        <v>1103</v>
      </c>
      <c r="E22" s="194">
        <v>118545</v>
      </c>
      <c r="F22" s="66" t="s">
        <v>1113</v>
      </c>
      <c r="G22" s="194"/>
      <c r="H22" s="61" t="s">
        <v>146</v>
      </c>
      <c r="I22" s="65" t="s">
        <v>1109</v>
      </c>
      <c r="J22" s="66" t="s">
        <v>1003</v>
      </c>
      <c r="K22" s="66" t="s">
        <v>1110</v>
      </c>
      <c r="L22" s="60">
        <f>R22/Q22</f>
        <v>0.85000000015805199</v>
      </c>
      <c r="M22" s="61" t="s">
        <v>1111</v>
      </c>
      <c r="N22" s="61" t="s">
        <v>1112</v>
      </c>
      <c r="O22" s="61" t="s">
        <v>368</v>
      </c>
      <c r="P22" s="61">
        <v>28</v>
      </c>
      <c r="Q22" s="83">
        <f t="shared" si="1"/>
        <v>142358256.75</v>
      </c>
      <c r="R22" s="83">
        <v>121004518.26000001</v>
      </c>
      <c r="S22" s="83">
        <v>0</v>
      </c>
      <c r="T22" s="83">
        <v>21353738.489999998</v>
      </c>
      <c r="U22" s="83">
        <v>0</v>
      </c>
      <c r="V22" s="83">
        <v>28332890.670000002</v>
      </c>
      <c r="W22" s="83">
        <v>0</v>
      </c>
      <c r="X22" s="128">
        <f t="shared" si="0"/>
        <v>170691147.42000002</v>
      </c>
      <c r="Y22" s="109" t="s">
        <v>371</v>
      </c>
      <c r="Z22" s="109" t="s">
        <v>372</v>
      </c>
      <c r="AA22" s="199">
        <v>90847128.439999998</v>
      </c>
      <c r="AB22" s="199">
        <v>29874273.890000001</v>
      </c>
    </row>
    <row r="23" spans="1:66" s="43" customFormat="1" ht="159.75" customHeight="1" x14ac:dyDescent="0.25">
      <c r="B23" s="123">
        <v>9</v>
      </c>
      <c r="C23" s="96"/>
      <c r="D23" s="200" t="s">
        <v>1191</v>
      </c>
      <c r="E23" s="194">
        <v>122606</v>
      </c>
      <c r="F23" s="66" t="s">
        <v>1199</v>
      </c>
      <c r="G23" s="194"/>
      <c r="H23" s="61" t="s">
        <v>146</v>
      </c>
      <c r="I23" s="65" t="s">
        <v>1193</v>
      </c>
      <c r="J23" s="66" t="s">
        <v>1194</v>
      </c>
      <c r="K23" s="66" t="s">
        <v>382</v>
      </c>
      <c r="L23" s="60">
        <f>R23/Q23</f>
        <v>0.84999999476303001</v>
      </c>
      <c r="M23" s="61" t="s">
        <v>1192</v>
      </c>
      <c r="N23" s="61" t="s">
        <v>598</v>
      </c>
      <c r="O23" s="61" t="s">
        <v>368</v>
      </c>
      <c r="P23" s="61">
        <v>28</v>
      </c>
      <c r="Q23" s="83">
        <f t="shared" si="1"/>
        <v>763800.44</v>
      </c>
      <c r="R23" s="83">
        <v>649230.37</v>
      </c>
      <c r="S23" s="83">
        <v>0</v>
      </c>
      <c r="T23" s="83">
        <v>114570.07</v>
      </c>
      <c r="U23" s="83">
        <v>0</v>
      </c>
      <c r="V23" s="83">
        <v>186651.7</v>
      </c>
      <c r="W23" s="83" t="s">
        <v>2325</v>
      </c>
      <c r="X23" s="128">
        <f t="shared" si="0"/>
        <v>950452.1399999999</v>
      </c>
      <c r="Y23" s="109" t="s">
        <v>371</v>
      </c>
      <c r="Z23" s="109" t="s">
        <v>1735</v>
      </c>
      <c r="AA23" s="199">
        <v>249460.27</v>
      </c>
      <c r="AB23" s="199">
        <v>83153.42</v>
      </c>
    </row>
    <row r="24" spans="1:66" s="43" customFormat="1" ht="159.75" customHeight="1" x14ac:dyDescent="0.25">
      <c r="B24" s="64">
        <v>10</v>
      </c>
      <c r="C24" s="96"/>
      <c r="D24" s="200" t="s">
        <v>1221</v>
      </c>
      <c r="E24" s="194">
        <v>120234</v>
      </c>
      <c r="F24" s="66" t="s">
        <v>1222</v>
      </c>
      <c r="G24" s="194"/>
      <c r="H24" s="61" t="s">
        <v>146</v>
      </c>
      <c r="I24" s="65" t="s">
        <v>1223</v>
      </c>
      <c r="J24" s="66" t="s">
        <v>1222</v>
      </c>
      <c r="K24" s="66" t="s">
        <v>1145</v>
      </c>
      <c r="L24" s="60">
        <f t="shared" ref="L24:L30" si="3">R24/Q24</f>
        <v>0.84999999999981413</v>
      </c>
      <c r="M24" s="61" t="s">
        <v>1224</v>
      </c>
      <c r="N24" s="61" t="s">
        <v>617</v>
      </c>
      <c r="O24" s="61" t="s">
        <v>368</v>
      </c>
      <c r="P24" s="61">
        <v>28</v>
      </c>
      <c r="Q24" s="83">
        <f t="shared" si="1"/>
        <v>5378993924.46</v>
      </c>
      <c r="R24" s="83">
        <v>4572144835.79</v>
      </c>
      <c r="S24" s="83">
        <v>0</v>
      </c>
      <c r="T24" s="83">
        <v>806849088.66999996</v>
      </c>
      <c r="U24" s="83"/>
      <c r="V24" s="83">
        <v>1506602333.2</v>
      </c>
      <c r="W24" s="83"/>
      <c r="X24" s="128">
        <f t="shared" si="0"/>
        <v>6885596257.6599998</v>
      </c>
      <c r="Y24" s="109" t="s">
        <v>371</v>
      </c>
      <c r="Z24" s="109" t="s">
        <v>1736</v>
      </c>
      <c r="AA24" s="199">
        <v>199555128.11000001</v>
      </c>
      <c r="AB24" s="199">
        <v>46962872.510000005</v>
      </c>
    </row>
    <row r="25" spans="1:66" s="43" customFormat="1" ht="159.75" customHeight="1" x14ac:dyDescent="0.25">
      <c r="B25" s="123">
        <v>11</v>
      </c>
      <c r="C25" s="96"/>
      <c r="D25" s="200" t="s">
        <v>1302</v>
      </c>
      <c r="E25" s="194">
        <v>118697</v>
      </c>
      <c r="F25" s="66" t="s">
        <v>1303</v>
      </c>
      <c r="G25" s="194"/>
      <c r="H25" s="61" t="s">
        <v>146</v>
      </c>
      <c r="I25" s="65" t="s">
        <v>1304</v>
      </c>
      <c r="J25" s="66" t="s">
        <v>1805</v>
      </c>
      <c r="K25" s="66" t="s">
        <v>1295</v>
      </c>
      <c r="L25" s="60">
        <f t="shared" si="3"/>
        <v>0.84999999994485631</v>
      </c>
      <c r="M25" s="61" t="s">
        <v>1305</v>
      </c>
      <c r="N25" s="61" t="s">
        <v>1306</v>
      </c>
      <c r="O25" s="61" t="s">
        <v>368</v>
      </c>
      <c r="P25" s="61">
        <v>28</v>
      </c>
      <c r="Q25" s="83">
        <f t="shared" si="1"/>
        <v>18134453.66</v>
      </c>
      <c r="R25" s="83">
        <v>15414285.609999999</v>
      </c>
      <c r="S25" s="83"/>
      <c r="T25" s="83">
        <v>2720168.05</v>
      </c>
      <c r="U25" s="83"/>
      <c r="V25" s="83">
        <v>3288699.4</v>
      </c>
      <c r="W25" s="83"/>
      <c r="X25" s="128">
        <f t="shared" ref="X25:X41" si="4">R25+S25+T25+V25+W25</f>
        <v>21423153.059999999</v>
      </c>
      <c r="Y25" s="109" t="s">
        <v>371</v>
      </c>
      <c r="Z25" s="109"/>
      <c r="AA25" s="199">
        <v>1511317.66</v>
      </c>
      <c r="AB25" s="199">
        <v>266703.12000000005</v>
      </c>
    </row>
    <row r="26" spans="1:66" s="86" customFormat="1" ht="131.44999999999999" customHeight="1" x14ac:dyDescent="0.25">
      <c r="A26" s="43"/>
      <c r="B26" s="64">
        <v>12</v>
      </c>
      <c r="C26" s="96"/>
      <c r="D26" s="200" t="s">
        <v>1436</v>
      </c>
      <c r="E26" s="201">
        <v>127920</v>
      </c>
      <c r="F26" s="93" t="s">
        <v>1437</v>
      </c>
      <c r="G26" s="75"/>
      <c r="H26" s="88" t="s">
        <v>146</v>
      </c>
      <c r="I26" s="89" t="s">
        <v>1438</v>
      </c>
      <c r="J26" s="202" t="s">
        <v>1806</v>
      </c>
      <c r="K26" s="66" t="s">
        <v>1155</v>
      </c>
      <c r="L26" s="60">
        <f t="shared" si="3"/>
        <v>0.85000000010448429</v>
      </c>
      <c r="M26" s="61" t="s">
        <v>1439</v>
      </c>
      <c r="N26" s="61" t="s">
        <v>1440</v>
      </c>
      <c r="O26" s="61" t="s">
        <v>368</v>
      </c>
      <c r="P26" s="203">
        <v>28</v>
      </c>
      <c r="Q26" s="83">
        <f t="shared" si="1"/>
        <v>19141630.280000001</v>
      </c>
      <c r="R26" s="155">
        <v>16270385.74</v>
      </c>
      <c r="S26" s="83"/>
      <c r="T26" s="155">
        <v>2871244.54</v>
      </c>
      <c r="U26" s="83"/>
      <c r="V26" s="155">
        <v>3440897.31</v>
      </c>
      <c r="W26" s="83"/>
      <c r="X26" s="128">
        <f t="shared" si="4"/>
        <v>22582527.59</v>
      </c>
      <c r="Y26" s="109" t="s">
        <v>371</v>
      </c>
      <c r="Z26" s="109"/>
      <c r="AA26" s="199">
        <v>2161245.39</v>
      </c>
      <c r="AB26" s="199">
        <v>381396.25</v>
      </c>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row>
    <row r="27" spans="1:66" s="86" customFormat="1" ht="159.75" customHeight="1" x14ac:dyDescent="0.25">
      <c r="A27" s="43"/>
      <c r="B27" s="123">
        <v>13</v>
      </c>
      <c r="C27" s="96"/>
      <c r="D27" s="200" t="s">
        <v>1449</v>
      </c>
      <c r="E27" s="204">
        <v>126414</v>
      </c>
      <c r="F27" s="94" t="s">
        <v>1450</v>
      </c>
      <c r="G27" s="194"/>
      <c r="H27" s="61" t="s">
        <v>146</v>
      </c>
      <c r="I27" s="65" t="s">
        <v>1451</v>
      </c>
      <c r="J27" s="205" t="s">
        <v>1807</v>
      </c>
      <c r="K27" s="66" t="s">
        <v>1386</v>
      </c>
      <c r="L27" s="60">
        <f t="shared" si="3"/>
        <v>0.85000000049436431</v>
      </c>
      <c r="M27" s="61" t="s">
        <v>1452</v>
      </c>
      <c r="N27" s="61" t="s">
        <v>583</v>
      </c>
      <c r="O27" s="61" t="s">
        <v>368</v>
      </c>
      <c r="P27" s="206">
        <v>28</v>
      </c>
      <c r="Q27" s="83">
        <f>+R27+T27+S27</f>
        <v>9102599.4299999997</v>
      </c>
      <c r="R27" s="156">
        <v>7737209.5199999996</v>
      </c>
      <c r="S27" s="207"/>
      <c r="T27" s="83">
        <v>1365389.91</v>
      </c>
      <c r="U27" s="83"/>
      <c r="V27" s="156">
        <v>1666770.19</v>
      </c>
      <c r="W27" s="83"/>
      <c r="X27" s="128">
        <f t="shared" si="4"/>
        <v>10769369.619999999</v>
      </c>
      <c r="Y27" s="109" t="s">
        <v>371</v>
      </c>
      <c r="Z27" s="109"/>
      <c r="AA27" s="199">
        <v>0</v>
      </c>
      <c r="AB27" s="199">
        <v>0</v>
      </c>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row>
    <row r="28" spans="1:66" s="86" customFormat="1" ht="159.75" customHeight="1" x14ac:dyDescent="0.25">
      <c r="A28" s="43"/>
      <c r="B28" s="64">
        <v>14</v>
      </c>
      <c r="C28" s="96"/>
      <c r="D28" s="200" t="s">
        <v>1518</v>
      </c>
      <c r="E28" s="204">
        <v>126715</v>
      </c>
      <c r="F28" s="94" t="s">
        <v>1520</v>
      </c>
      <c r="G28" s="194"/>
      <c r="H28" s="61" t="s">
        <v>146</v>
      </c>
      <c r="I28" s="65" t="s">
        <v>1522</v>
      </c>
      <c r="J28" s="205">
        <v>44013</v>
      </c>
      <c r="K28" s="66">
        <v>44834</v>
      </c>
      <c r="L28" s="60">
        <f t="shared" si="3"/>
        <v>0.84999999963105588</v>
      </c>
      <c r="M28" s="61" t="s">
        <v>1374</v>
      </c>
      <c r="N28" s="61" t="s">
        <v>610</v>
      </c>
      <c r="O28" s="61" t="s">
        <v>368</v>
      </c>
      <c r="P28" s="206">
        <v>28</v>
      </c>
      <c r="Q28" s="83">
        <f t="shared" si="1"/>
        <v>13552186.1</v>
      </c>
      <c r="R28" s="156">
        <v>11519358.18</v>
      </c>
      <c r="S28" s="83"/>
      <c r="T28" s="156">
        <v>2032827.92</v>
      </c>
      <c r="U28" s="83"/>
      <c r="V28" s="156">
        <v>2487101.15</v>
      </c>
      <c r="W28" s="83"/>
      <c r="X28" s="128">
        <f t="shared" si="4"/>
        <v>16039287.25</v>
      </c>
      <c r="Y28" s="109" t="s">
        <v>371</v>
      </c>
      <c r="Z28" s="109"/>
      <c r="AA28" s="199">
        <v>0</v>
      </c>
      <c r="AB28" s="199">
        <v>0</v>
      </c>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row>
    <row r="29" spans="1:66" s="86" customFormat="1" ht="159.75" customHeight="1" x14ac:dyDescent="0.25">
      <c r="A29" s="43"/>
      <c r="B29" s="123">
        <v>15</v>
      </c>
      <c r="C29" s="96"/>
      <c r="D29" s="200" t="s">
        <v>1519</v>
      </c>
      <c r="E29" s="204">
        <v>126714</v>
      </c>
      <c r="F29" s="94" t="s">
        <v>1521</v>
      </c>
      <c r="G29" s="194"/>
      <c r="H29" s="61" t="s">
        <v>146</v>
      </c>
      <c r="I29" s="65" t="s">
        <v>1523</v>
      </c>
      <c r="J29" s="205">
        <v>44013</v>
      </c>
      <c r="K29" s="66" t="s">
        <v>1781</v>
      </c>
      <c r="L29" s="60">
        <f t="shared" si="3"/>
        <v>0.85000000000496156</v>
      </c>
      <c r="M29" s="61" t="s">
        <v>1374</v>
      </c>
      <c r="N29" s="61" t="s">
        <v>1524</v>
      </c>
      <c r="O29" s="61" t="s">
        <v>368</v>
      </c>
      <c r="P29" s="206">
        <v>28</v>
      </c>
      <c r="Q29" s="83">
        <f t="shared" si="1"/>
        <v>4736435374.8899994</v>
      </c>
      <c r="R29" s="156">
        <v>4025970068.6799998</v>
      </c>
      <c r="S29" s="83"/>
      <c r="T29" s="156">
        <v>710465306.21000004</v>
      </c>
      <c r="U29" s="83"/>
      <c r="V29" s="156">
        <v>1414657162.46</v>
      </c>
      <c r="W29" s="83"/>
      <c r="X29" s="128">
        <f t="shared" si="4"/>
        <v>6151092537.3499994</v>
      </c>
      <c r="Y29" s="109" t="s">
        <v>371</v>
      </c>
      <c r="Z29" s="109"/>
      <c r="AA29" s="199">
        <v>0</v>
      </c>
      <c r="AB29" s="199">
        <v>0</v>
      </c>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row>
    <row r="30" spans="1:66" s="86" customFormat="1" ht="251.45" customHeight="1" x14ac:dyDescent="0.25">
      <c r="A30" s="43"/>
      <c r="B30" s="64">
        <v>16</v>
      </c>
      <c r="C30" s="96"/>
      <c r="D30" s="200" t="s">
        <v>1557</v>
      </c>
      <c r="E30" s="204">
        <v>128749</v>
      </c>
      <c r="F30" s="94" t="s">
        <v>1558</v>
      </c>
      <c r="G30" s="194"/>
      <c r="H30" s="61" t="s">
        <v>146</v>
      </c>
      <c r="I30" s="65" t="s">
        <v>1559</v>
      </c>
      <c r="J30" s="205">
        <v>42171</v>
      </c>
      <c r="K30" s="66" t="s">
        <v>1145</v>
      </c>
      <c r="L30" s="60">
        <f t="shared" si="3"/>
        <v>0.85000000004041409</v>
      </c>
      <c r="M30" s="61" t="s">
        <v>1560</v>
      </c>
      <c r="N30" s="61" t="s">
        <v>1561</v>
      </c>
      <c r="O30" s="61" t="s">
        <v>368</v>
      </c>
      <c r="P30" s="206">
        <v>28</v>
      </c>
      <c r="Q30" s="83">
        <f t="shared" si="1"/>
        <v>12371925.27</v>
      </c>
      <c r="R30" s="156">
        <v>10516136.48</v>
      </c>
      <c r="S30" s="83"/>
      <c r="T30" s="156">
        <v>1855788.79</v>
      </c>
      <c r="U30" s="156"/>
      <c r="V30" s="156">
        <v>2234671.89</v>
      </c>
      <c r="W30" s="83"/>
      <c r="X30" s="128">
        <f t="shared" si="4"/>
        <v>14606597.16</v>
      </c>
      <c r="Y30" s="109" t="s">
        <v>371</v>
      </c>
      <c r="Z30" s="109"/>
      <c r="AA30" s="199">
        <v>71116201.060000002</v>
      </c>
      <c r="AB30" s="199">
        <v>12549917.84</v>
      </c>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row>
    <row r="31" spans="1:66" s="86" customFormat="1" ht="302.25" customHeight="1" x14ac:dyDescent="0.25">
      <c r="A31" s="43"/>
      <c r="B31" s="123">
        <v>17</v>
      </c>
      <c r="C31" s="96"/>
      <c r="D31" s="200" t="s">
        <v>1579</v>
      </c>
      <c r="E31" s="204">
        <v>120235</v>
      </c>
      <c r="F31" s="94" t="s">
        <v>1577</v>
      </c>
      <c r="G31" s="194"/>
      <c r="H31" s="61" t="s">
        <v>146</v>
      </c>
      <c r="I31" s="65" t="s">
        <v>1578</v>
      </c>
      <c r="J31" s="205">
        <v>41640</v>
      </c>
      <c r="K31" s="66" t="s">
        <v>1145</v>
      </c>
      <c r="L31" s="60">
        <v>0.85</v>
      </c>
      <c r="M31" s="61" t="s">
        <v>1305</v>
      </c>
      <c r="N31" s="61" t="s">
        <v>847</v>
      </c>
      <c r="O31" s="61" t="s">
        <v>368</v>
      </c>
      <c r="P31" s="206">
        <v>28</v>
      </c>
      <c r="Q31" s="83">
        <f t="shared" si="1"/>
        <v>811102174.82000005</v>
      </c>
      <c r="R31" s="156">
        <v>689436848.61000001</v>
      </c>
      <c r="S31" s="156"/>
      <c r="T31" s="156">
        <v>121665326.20999999</v>
      </c>
      <c r="U31" s="156"/>
      <c r="V31" s="156">
        <v>157535262.61000001</v>
      </c>
      <c r="W31" s="156"/>
      <c r="X31" s="128">
        <f t="shared" si="4"/>
        <v>968637437.43000007</v>
      </c>
      <c r="Y31" s="109" t="s">
        <v>371</v>
      </c>
      <c r="Z31" s="109"/>
      <c r="AA31" s="199">
        <v>351562867.75999999</v>
      </c>
      <c r="AB31" s="199">
        <v>62040506.079999998</v>
      </c>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row>
    <row r="32" spans="1:66" s="86" customFormat="1" ht="251.45" customHeight="1" x14ac:dyDescent="0.25">
      <c r="A32" s="43"/>
      <c r="B32" s="64">
        <v>18</v>
      </c>
      <c r="C32" s="96"/>
      <c r="D32" s="200" t="s">
        <v>1657</v>
      </c>
      <c r="E32" s="204">
        <v>119142</v>
      </c>
      <c r="F32" s="94" t="s">
        <v>1658</v>
      </c>
      <c r="G32" s="194"/>
      <c r="H32" s="61" t="s">
        <v>146</v>
      </c>
      <c r="I32" s="65" t="s">
        <v>1659</v>
      </c>
      <c r="J32" s="205">
        <v>43405</v>
      </c>
      <c r="K32" s="66" t="s">
        <v>1678</v>
      </c>
      <c r="L32" s="60">
        <v>0.85</v>
      </c>
      <c r="M32" s="61" t="s">
        <v>1270</v>
      </c>
      <c r="N32" s="61" t="s">
        <v>583</v>
      </c>
      <c r="O32" s="61" t="s">
        <v>368</v>
      </c>
      <c r="P32" s="206">
        <v>28</v>
      </c>
      <c r="Q32" s="83">
        <f t="shared" si="1"/>
        <v>342719312.96999997</v>
      </c>
      <c r="R32" s="156">
        <v>291311416.02999997</v>
      </c>
      <c r="S32" s="83">
        <v>0</v>
      </c>
      <c r="T32" s="156">
        <v>51407896.939999998</v>
      </c>
      <c r="U32" s="156"/>
      <c r="V32" s="156">
        <v>58401093.609999999</v>
      </c>
      <c r="W32" s="156"/>
      <c r="X32" s="128">
        <f t="shared" si="4"/>
        <v>401120406.57999998</v>
      </c>
      <c r="Y32" s="109" t="s">
        <v>371</v>
      </c>
      <c r="Z32" s="109"/>
      <c r="AA32" s="199">
        <v>69448412.299999997</v>
      </c>
      <c r="AB32" s="199">
        <v>12255602.170000002</v>
      </c>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row>
    <row r="33" spans="1:66" s="86" customFormat="1" ht="251.45" customHeight="1" x14ac:dyDescent="0.25">
      <c r="A33" s="43"/>
      <c r="B33" s="123">
        <v>19</v>
      </c>
      <c r="C33" s="96"/>
      <c r="D33" s="200" t="s">
        <v>1950</v>
      </c>
      <c r="E33" s="204">
        <v>129996</v>
      </c>
      <c r="F33" s="94" t="s">
        <v>1951</v>
      </c>
      <c r="G33" s="194"/>
      <c r="H33" s="61" t="s">
        <v>146</v>
      </c>
      <c r="I33" s="65" t="s">
        <v>1952</v>
      </c>
      <c r="J33" s="205">
        <v>43983</v>
      </c>
      <c r="K33" s="66">
        <v>44561</v>
      </c>
      <c r="L33" s="60">
        <v>0.85</v>
      </c>
      <c r="M33" s="61" t="s">
        <v>1953</v>
      </c>
      <c r="N33" s="61" t="s">
        <v>544</v>
      </c>
      <c r="O33" s="61" t="s">
        <v>368</v>
      </c>
      <c r="P33" s="206">
        <v>30</v>
      </c>
      <c r="Q33" s="83">
        <v>4022828.59</v>
      </c>
      <c r="R33" s="156">
        <v>3419404.3</v>
      </c>
      <c r="S33" s="83">
        <v>0</v>
      </c>
      <c r="T33" s="156">
        <v>603424.29</v>
      </c>
      <c r="U33" s="156"/>
      <c r="V33" s="156">
        <v>706609.74</v>
      </c>
      <c r="W33" s="156"/>
      <c r="X33" s="128">
        <f t="shared" si="4"/>
        <v>4729438.33</v>
      </c>
      <c r="Y33" s="109" t="s">
        <v>371</v>
      </c>
      <c r="Z33" s="109"/>
      <c r="AA33" s="199">
        <v>0</v>
      </c>
      <c r="AB33" s="199">
        <v>0</v>
      </c>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row>
    <row r="34" spans="1:66" s="86" customFormat="1" ht="251.45" customHeight="1" x14ac:dyDescent="0.25">
      <c r="A34" s="43"/>
      <c r="B34" s="123">
        <v>20</v>
      </c>
      <c r="C34" s="349"/>
      <c r="D34" s="200" t="s">
        <v>2322</v>
      </c>
      <c r="E34" s="204">
        <v>135147</v>
      </c>
      <c r="F34" s="94" t="s">
        <v>2323</v>
      </c>
      <c r="G34" s="350"/>
      <c r="H34" s="61" t="s">
        <v>146</v>
      </c>
      <c r="I34" s="65" t="s">
        <v>2324</v>
      </c>
      <c r="J34" s="205">
        <v>42464</v>
      </c>
      <c r="K34" s="66">
        <v>44834</v>
      </c>
      <c r="L34" s="60">
        <v>0.85</v>
      </c>
      <c r="M34" s="61" t="s">
        <v>1953</v>
      </c>
      <c r="N34" s="61" t="s">
        <v>390</v>
      </c>
      <c r="O34" s="61" t="s">
        <v>368</v>
      </c>
      <c r="P34" s="206">
        <v>31</v>
      </c>
      <c r="Q34" s="83">
        <v>130047663.87</v>
      </c>
      <c r="R34" s="156">
        <v>110540514.3</v>
      </c>
      <c r="S34" s="83">
        <v>0</v>
      </c>
      <c r="T34" s="156">
        <v>19507149.57</v>
      </c>
      <c r="U34" s="156"/>
      <c r="V34" s="156">
        <v>22938014.890000001</v>
      </c>
      <c r="W34" s="156"/>
      <c r="X34" s="128">
        <v>152985678.75999999</v>
      </c>
      <c r="Y34" s="109"/>
      <c r="Z34" s="109"/>
      <c r="AA34" s="199"/>
      <c r="AB34" s="199"/>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row>
    <row r="35" spans="1:66" ht="21.2" customHeight="1" x14ac:dyDescent="0.25">
      <c r="B35" s="208"/>
      <c r="C35" s="209" t="s">
        <v>150</v>
      </c>
      <c r="D35" s="209"/>
      <c r="E35" s="209"/>
      <c r="F35" s="209"/>
      <c r="G35" s="209"/>
      <c r="H35" s="209"/>
      <c r="I35" s="210"/>
      <c r="J35" s="209"/>
      <c r="K35" s="209"/>
      <c r="L35" s="209"/>
      <c r="M35" s="209"/>
      <c r="N35" s="209"/>
      <c r="O35" s="209"/>
      <c r="P35" s="209"/>
      <c r="Q35" s="171">
        <f>SUM(Q15:Q34)</f>
        <v>15311893333.77</v>
      </c>
      <c r="R35" s="171">
        <f t="shared" ref="R35:AB35" si="5">SUM(R15:R34)</f>
        <v>13015109333.83</v>
      </c>
      <c r="S35" s="171">
        <f t="shared" si="5"/>
        <v>0</v>
      </c>
      <c r="T35" s="171">
        <f t="shared" si="5"/>
        <v>2296783999.9400001</v>
      </c>
      <c r="U35" s="171">
        <f t="shared" si="5"/>
        <v>0</v>
      </c>
      <c r="V35" s="171">
        <f t="shared" si="5"/>
        <v>4104802053.3400002</v>
      </c>
      <c r="W35" s="171">
        <f t="shared" si="5"/>
        <v>0</v>
      </c>
      <c r="X35" s="171">
        <f t="shared" si="5"/>
        <v>19416695387.110001</v>
      </c>
      <c r="Y35" s="171">
        <f t="shared" si="5"/>
        <v>0</v>
      </c>
      <c r="Z35" s="171">
        <f t="shared" si="5"/>
        <v>0</v>
      </c>
      <c r="AA35" s="171">
        <f t="shared" si="5"/>
        <v>2194812891.6599998</v>
      </c>
      <c r="AB35" s="171">
        <f t="shared" si="5"/>
        <v>595204425.91999996</v>
      </c>
    </row>
    <row r="36" spans="1:66" ht="104.25" customHeight="1" x14ac:dyDescent="0.25">
      <c r="B36" s="123">
        <v>21</v>
      </c>
      <c r="C36" s="374" t="s">
        <v>1183</v>
      </c>
      <c r="D36" s="194" t="s">
        <v>2141</v>
      </c>
      <c r="E36" s="194">
        <v>110706</v>
      </c>
      <c r="F36" s="66" t="s">
        <v>206</v>
      </c>
      <c r="G36" s="374" t="s">
        <v>201</v>
      </c>
      <c r="H36" s="57" t="s">
        <v>152</v>
      </c>
      <c r="I36" s="58" t="s">
        <v>1077</v>
      </c>
      <c r="J36" s="59" t="s">
        <v>401</v>
      </c>
      <c r="K36" s="66" t="s">
        <v>1814</v>
      </c>
      <c r="L36" s="60">
        <f>R36/Q36</f>
        <v>0.84999999999580622</v>
      </c>
      <c r="M36" s="61" t="str">
        <f>VLOOKUP($E36,[3]Sheet1!$A:$C,2,FALSE)</f>
        <v>Regiunea 7 Centru</v>
      </c>
      <c r="N36" s="61" t="str">
        <f>VLOOKUP($E36,[3]Sheet1!$A:$C,3,FALSE)</f>
        <v>Alba,Mures,Sibiu</v>
      </c>
      <c r="O36" s="57" t="s">
        <v>368</v>
      </c>
      <c r="P36" s="57" t="s">
        <v>668</v>
      </c>
      <c r="Q36" s="128">
        <f>+R36+S36+T36+U36</f>
        <v>1192268701.9000001</v>
      </c>
      <c r="R36" s="128">
        <v>1013428396.61</v>
      </c>
      <c r="S36" s="128">
        <v>0</v>
      </c>
      <c r="T36" s="128">
        <v>178840305.28999999</v>
      </c>
      <c r="U36" s="128">
        <v>0</v>
      </c>
      <c r="V36" s="83">
        <v>356998667.54000002</v>
      </c>
      <c r="W36" s="157">
        <v>34850176.140000001</v>
      </c>
      <c r="X36" s="128">
        <f t="shared" si="4"/>
        <v>1584117545.5800002</v>
      </c>
      <c r="Y36" s="109" t="s">
        <v>371</v>
      </c>
      <c r="Z36" s="108" t="s">
        <v>1605</v>
      </c>
      <c r="AA36" s="188">
        <v>500941657.32999998</v>
      </c>
      <c r="AB36" s="188">
        <v>157734645.74000001</v>
      </c>
      <c r="AC36" s="18"/>
    </row>
    <row r="37" spans="1:66" ht="102.2" customHeight="1" x14ac:dyDescent="0.25">
      <c r="B37" s="64">
        <f>+B36+1</f>
        <v>22</v>
      </c>
      <c r="C37" s="375"/>
      <c r="D37" s="194" t="s">
        <v>2142</v>
      </c>
      <c r="E37" s="194">
        <v>111298</v>
      </c>
      <c r="F37" s="211" t="s">
        <v>207</v>
      </c>
      <c r="G37" s="375"/>
      <c r="H37" s="57" t="s">
        <v>152</v>
      </c>
      <c r="I37" s="58" t="s">
        <v>387</v>
      </c>
      <c r="J37" s="59">
        <v>41726</v>
      </c>
      <c r="K37" s="66" t="s">
        <v>487</v>
      </c>
      <c r="L37" s="60">
        <f t="shared" ref="L37:L41" si="6">R37/Q37</f>
        <v>0.84999999999303832</v>
      </c>
      <c r="M37" s="61" t="str">
        <f>VLOOKUP($E37,[3]Sheet1!$A:$C,2,FALSE)</f>
        <v>Regiunea 5 Vest,Regiunea 7 Centru</v>
      </c>
      <c r="N37" s="61" t="str">
        <f>VLOOKUP($E37,[3]Sheet1!$A:$C,3,FALSE)</f>
        <v>Alba,Hunedoara</v>
      </c>
      <c r="O37" s="57" t="s">
        <v>368</v>
      </c>
      <c r="P37" s="57" t="s">
        <v>668</v>
      </c>
      <c r="Q37" s="83">
        <v>1149164362.6800001</v>
      </c>
      <c r="R37" s="83">
        <v>976789708.26999998</v>
      </c>
      <c r="S37" s="128">
        <v>0</v>
      </c>
      <c r="T37" s="128">
        <f>Q37*0.15</f>
        <v>172374654.40200001</v>
      </c>
      <c r="U37" s="128">
        <v>0</v>
      </c>
      <c r="V37" s="83">
        <v>653008227.76999998</v>
      </c>
      <c r="W37" s="83">
        <v>35907858.469999999</v>
      </c>
      <c r="X37" s="128">
        <f t="shared" si="4"/>
        <v>1838080448.9119999</v>
      </c>
      <c r="Y37" s="108" t="s">
        <v>371</v>
      </c>
      <c r="Z37" s="108" t="s">
        <v>1606</v>
      </c>
      <c r="AA37" s="188">
        <v>605582890.47000003</v>
      </c>
      <c r="AB37" s="188">
        <v>184503387.19999999</v>
      </c>
    </row>
    <row r="38" spans="1:66" ht="131.25" customHeight="1" x14ac:dyDescent="0.25">
      <c r="B38" s="64">
        <f>+B37+1</f>
        <v>23</v>
      </c>
      <c r="C38" s="375"/>
      <c r="D38" s="194" t="s">
        <v>631</v>
      </c>
      <c r="E38" s="194">
        <v>110923</v>
      </c>
      <c r="F38" s="211" t="s">
        <v>643</v>
      </c>
      <c r="G38" s="375"/>
      <c r="H38" s="57" t="s">
        <v>152</v>
      </c>
      <c r="I38" s="65" t="s">
        <v>666</v>
      </c>
      <c r="J38" s="193" t="s">
        <v>645</v>
      </c>
      <c r="K38" s="59" t="s">
        <v>1782</v>
      </c>
      <c r="L38" s="60">
        <f t="shared" si="6"/>
        <v>0.85000000040781187</v>
      </c>
      <c r="M38" s="61" t="str">
        <f>VLOOKUP($E38,[3]Sheet1!$A:$C,2,FALSE)</f>
        <v>Regiunea 2 Sud-Est</v>
      </c>
      <c r="N38" s="61" t="str">
        <f>VLOOKUP($E38,[3]Sheet1!$A:$C,3,FALSE)</f>
        <v>Constanta</v>
      </c>
      <c r="O38" s="57" t="s">
        <v>368</v>
      </c>
      <c r="P38" s="57" t="s">
        <v>668</v>
      </c>
      <c r="Q38" s="128">
        <f>+R38+S38+T38+U38</f>
        <v>60076712.030000001</v>
      </c>
      <c r="R38" s="83">
        <v>51065205.25</v>
      </c>
      <c r="S38" s="83">
        <v>0</v>
      </c>
      <c r="T38" s="83">
        <v>9011506.7799999993</v>
      </c>
      <c r="U38" s="128">
        <v>0</v>
      </c>
      <c r="V38" s="83">
        <v>14820035.029999999</v>
      </c>
      <c r="W38" s="83">
        <v>0</v>
      </c>
      <c r="X38" s="128">
        <f t="shared" si="4"/>
        <v>74896747.060000002</v>
      </c>
      <c r="Y38" s="108" t="s">
        <v>371</v>
      </c>
      <c r="Z38" s="108" t="s">
        <v>1481</v>
      </c>
      <c r="AA38" s="188">
        <v>40508432.229999997</v>
      </c>
      <c r="AB38" s="188">
        <v>13469463.91</v>
      </c>
    </row>
    <row r="39" spans="1:66" ht="133.5" customHeight="1" x14ac:dyDescent="0.25">
      <c r="B39" s="64">
        <f t="shared" ref="B39:B41" si="7">+B38+1</f>
        <v>24</v>
      </c>
      <c r="C39" s="376"/>
      <c r="D39" s="194" t="s">
        <v>635</v>
      </c>
      <c r="E39" s="193">
        <v>117677</v>
      </c>
      <c r="F39" s="211" t="s">
        <v>647</v>
      </c>
      <c r="G39" s="376"/>
      <c r="H39" s="57" t="s">
        <v>152</v>
      </c>
      <c r="I39" s="65" t="s">
        <v>667</v>
      </c>
      <c r="J39" s="193" t="s">
        <v>646</v>
      </c>
      <c r="K39" s="59" t="s">
        <v>1294</v>
      </c>
      <c r="L39" s="60">
        <f t="shared" si="6"/>
        <v>0.85000000000343257</v>
      </c>
      <c r="M39" s="61" t="str">
        <f>VLOOKUP($E39,[3]Sheet1!$A:$C,2,FALSE)</f>
        <v>Regiunea 5 Vest</v>
      </c>
      <c r="N39" s="61" t="str">
        <f>VLOOKUP($E39,[3]Sheet1!$A:$C,3,FALSE)</f>
        <v>Arad,Hunedoara</v>
      </c>
      <c r="O39" s="57" t="s">
        <v>368</v>
      </c>
      <c r="P39" s="57" t="s">
        <v>668</v>
      </c>
      <c r="Q39" s="128">
        <f>+R39+S39+T39+U39</f>
        <v>8011449721.6500006</v>
      </c>
      <c r="R39" s="83">
        <v>6809732263.4300003</v>
      </c>
      <c r="S39" s="83">
        <v>0</v>
      </c>
      <c r="T39" s="83">
        <v>1201717458.22</v>
      </c>
      <c r="U39" s="128">
        <v>0</v>
      </c>
      <c r="V39" s="83">
        <v>1515317429.51</v>
      </c>
      <c r="W39" s="128">
        <v>0</v>
      </c>
      <c r="X39" s="128">
        <f t="shared" si="4"/>
        <v>9526767151.1599998</v>
      </c>
      <c r="Y39" s="108" t="s">
        <v>371</v>
      </c>
      <c r="Z39" s="108" t="s">
        <v>1607</v>
      </c>
      <c r="AA39" s="188">
        <v>2403306338.9699993</v>
      </c>
      <c r="AB39" s="188">
        <v>584681582.69000006</v>
      </c>
    </row>
    <row r="40" spans="1:66" ht="118.5" customHeight="1" x14ac:dyDescent="0.25">
      <c r="B40" s="64">
        <f t="shared" si="7"/>
        <v>25</v>
      </c>
      <c r="C40" s="96"/>
      <c r="D40" s="194" t="s">
        <v>1404</v>
      </c>
      <c r="E40" s="314">
        <v>128854</v>
      </c>
      <c r="F40" s="311" t="s">
        <v>1405</v>
      </c>
      <c r="G40" s="194"/>
      <c r="H40" s="57" t="s">
        <v>152</v>
      </c>
      <c r="I40" s="65" t="s">
        <v>1406</v>
      </c>
      <c r="J40" s="193" t="s">
        <v>1407</v>
      </c>
      <c r="K40" s="66" t="s">
        <v>2211</v>
      </c>
      <c r="L40" s="60">
        <f t="shared" si="6"/>
        <v>0.85</v>
      </c>
      <c r="M40" s="61" t="s">
        <v>1408</v>
      </c>
      <c r="N40" s="61" t="s">
        <v>1409</v>
      </c>
      <c r="O40" s="57" t="s">
        <v>368</v>
      </c>
      <c r="P40" s="57" t="s">
        <v>1160</v>
      </c>
      <c r="Q40" s="128">
        <f>+R40+S40+T40+U40</f>
        <v>8029500</v>
      </c>
      <c r="R40" s="83">
        <v>6825075</v>
      </c>
      <c r="S40" s="83">
        <v>0</v>
      </c>
      <c r="T40" s="83">
        <v>1204425</v>
      </c>
      <c r="U40" s="128">
        <v>0</v>
      </c>
      <c r="V40" s="83">
        <v>1510500</v>
      </c>
      <c r="W40" s="128">
        <v>0</v>
      </c>
      <c r="X40" s="128">
        <f t="shared" si="4"/>
        <v>9540000</v>
      </c>
      <c r="Y40" s="109" t="s">
        <v>371</v>
      </c>
      <c r="Z40" s="108" t="s">
        <v>2194</v>
      </c>
      <c r="AA40" s="188">
        <v>3344962.5</v>
      </c>
      <c r="AB40" s="188">
        <v>590287.5</v>
      </c>
    </row>
    <row r="41" spans="1:66" ht="155.25" customHeight="1" x14ac:dyDescent="0.25">
      <c r="B41" s="64">
        <f t="shared" si="7"/>
        <v>26</v>
      </c>
      <c r="C41" s="96"/>
      <c r="D41" s="194" t="s">
        <v>1419</v>
      </c>
      <c r="E41" s="314">
        <v>129483</v>
      </c>
      <c r="F41" s="66" t="s">
        <v>1420</v>
      </c>
      <c r="G41" s="194"/>
      <c r="H41" s="57" t="s">
        <v>152</v>
      </c>
      <c r="I41" s="65" t="s">
        <v>1421</v>
      </c>
      <c r="J41" s="193" t="s">
        <v>1422</v>
      </c>
      <c r="K41" s="310" t="s">
        <v>380</v>
      </c>
      <c r="L41" s="60">
        <f t="shared" si="6"/>
        <v>0.85</v>
      </c>
      <c r="M41" s="61" t="s">
        <v>1423</v>
      </c>
      <c r="N41" s="61" t="s">
        <v>1112</v>
      </c>
      <c r="O41" s="57" t="s">
        <v>368</v>
      </c>
      <c r="P41" s="57" t="s">
        <v>1329</v>
      </c>
      <c r="Q41" s="83">
        <v>2525000</v>
      </c>
      <c r="R41" s="83">
        <f>Q41*0.85</f>
        <v>2146250</v>
      </c>
      <c r="S41" s="83">
        <v>0</v>
      </c>
      <c r="T41" s="83">
        <f>Q41*0.15</f>
        <v>378750</v>
      </c>
      <c r="U41" s="128">
        <v>0</v>
      </c>
      <c r="V41" s="83">
        <v>475000</v>
      </c>
      <c r="W41" s="128">
        <v>0</v>
      </c>
      <c r="X41" s="128">
        <f t="shared" si="4"/>
        <v>3000000</v>
      </c>
      <c r="Y41" s="109" t="s">
        <v>371</v>
      </c>
      <c r="Z41" s="66" t="s">
        <v>2195</v>
      </c>
      <c r="AA41" s="188">
        <v>1211250</v>
      </c>
      <c r="AB41" s="188">
        <v>213750</v>
      </c>
    </row>
    <row r="42" spans="1:66" ht="25.5" customHeight="1" x14ac:dyDescent="0.25">
      <c r="B42" s="208"/>
      <c r="C42" s="209" t="s">
        <v>151</v>
      </c>
      <c r="D42" s="209"/>
      <c r="E42" s="209"/>
      <c r="F42" s="209"/>
      <c r="G42" s="209"/>
      <c r="H42" s="209"/>
      <c r="I42" s="210"/>
      <c r="J42" s="209"/>
      <c r="K42" s="209"/>
      <c r="L42" s="209"/>
      <c r="M42" s="209"/>
      <c r="N42" s="209"/>
      <c r="O42" s="209"/>
      <c r="P42" s="209"/>
      <c r="Q42" s="171">
        <f>SUM(Q36:Q41)</f>
        <v>10423513998.26</v>
      </c>
      <c r="R42" s="171">
        <f>SUM(R36:R41)</f>
        <v>8859986898.5600014</v>
      </c>
      <c r="S42" s="171">
        <f t="shared" ref="S42:T42" si="8">SUM(S36:S41)</f>
        <v>0</v>
      </c>
      <c r="T42" s="171">
        <f t="shared" si="8"/>
        <v>1563527099.6919999</v>
      </c>
      <c r="U42" s="171">
        <f>SUM(U36:U41)</f>
        <v>0</v>
      </c>
      <c r="V42" s="171">
        <f>SUM(V36:V41)</f>
        <v>2542129859.8499999</v>
      </c>
      <c r="W42" s="171">
        <f>SUM(W36:W41)</f>
        <v>70758034.609999999</v>
      </c>
      <c r="X42" s="171">
        <f>SUM(X36:X41)</f>
        <v>13036401892.712</v>
      </c>
      <c r="Y42" s="110"/>
      <c r="Z42" s="110"/>
      <c r="AA42" s="151">
        <f>SUM(AA36:AA41)</f>
        <v>3554895531.499999</v>
      </c>
      <c r="AB42" s="151">
        <f>SUM(AB36:AB41)</f>
        <v>941193117.04000008</v>
      </c>
    </row>
    <row r="43" spans="1:66" ht="60" customHeight="1" x14ac:dyDescent="0.25">
      <c r="B43" s="212">
        <f>+B41+1</f>
        <v>27</v>
      </c>
      <c r="C43" s="374" t="s">
        <v>1184</v>
      </c>
      <c r="D43" s="194" t="s">
        <v>905</v>
      </c>
      <c r="E43" s="194">
        <v>121106</v>
      </c>
      <c r="F43" s="194" t="s">
        <v>906</v>
      </c>
      <c r="G43" s="194" t="s">
        <v>907</v>
      </c>
      <c r="H43" s="194" t="s">
        <v>908</v>
      </c>
      <c r="I43" s="72" t="s">
        <v>909</v>
      </c>
      <c r="J43" s="194" t="s">
        <v>910</v>
      </c>
      <c r="K43" s="194" t="s">
        <v>911</v>
      </c>
      <c r="L43" s="60">
        <f>R43/Q43</f>
        <v>0.85000000000706744</v>
      </c>
      <c r="M43" s="194" t="s">
        <v>912</v>
      </c>
      <c r="N43" s="194" t="s">
        <v>464</v>
      </c>
      <c r="O43" s="194" t="s">
        <v>368</v>
      </c>
      <c r="P43" s="194" t="s">
        <v>668</v>
      </c>
      <c r="Q43" s="158">
        <f t="shared" ref="Q43:Q47" si="9">+R43+S43+T43+U43</f>
        <v>353734274.55000001</v>
      </c>
      <c r="R43" s="83">
        <v>300674133.37</v>
      </c>
      <c r="S43" s="83">
        <v>0</v>
      </c>
      <c r="T43" s="83">
        <v>53060141.18</v>
      </c>
      <c r="U43" s="83">
        <v>0</v>
      </c>
      <c r="V43" s="83">
        <v>86832349.220000014</v>
      </c>
      <c r="W43" s="83">
        <v>106557559.61</v>
      </c>
      <c r="X43" s="83">
        <f t="shared" ref="X43:X47" si="10">R43+S43+T43+V43+W43</f>
        <v>547124183.38</v>
      </c>
      <c r="Y43" s="109" t="s">
        <v>371</v>
      </c>
      <c r="Z43" s="109" t="s">
        <v>1453</v>
      </c>
      <c r="AA43" s="188">
        <v>248874663.33000001</v>
      </c>
      <c r="AB43" s="188">
        <v>75779081.689999998</v>
      </c>
    </row>
    <row r="44" spans="1:66" ht="73.5" customHeight="1" x14ac:dyDescent="0.25">
      <c r="B44" s="212">
        <f>+B43+1</f>
        <v>28</v>
      </c>
      <c r="C44" s="375"/>
      <c r="D44" s="194" t="s">
        <v>913</v>
      </c>
      <c r="E44" s="194">
        <v>121588</v>
      </c>
      <c r="F44" s="194" t="s">
        <v>914</v>
      </c>
      <c r="G44" s="194" t="s">
        <v>1158</v>
      </c>
      <c r="H44" s="194" t="s">
        <v>1157</v>
      </c>
      <c r="I44" s="72" t="s">
        <v>915</v>
      </c>
      <c r="J44" s="194" t="s">
        <v>916</v>
      </c>
      <c r="K44" s="194" t="s">
        <v>911</v>
      </c>
      <c r="L44" s="60">
        <f t="shared" ref="L44:L46" si="11">R44/Q44</f>
        <v>0.85000000094607531</v>
      </c>
      <c r="M44" s="194" t="s">
        <v>912</v>
      </c>
      <c r="N44" s="194" t="s">
        <v>464</v>
      </c>
      <c r="O44" s="194" t="s">
        <v>368</v>
      </c>
      <c r="P44" s="194" t="s">
        <v>668</v>
      </c>
      <c r="Q44" s="158">
        <f t="shared" si="9"/>
        <v>19025969.52</v>
      </c>
      <c r="R44" s="83">
        <v>16172074.109999999</v>
      </c>
      <c r="S44" s="83">
        <v>0</v>
      </c>
      <c r="T44" s="83">
        <v>2853895.41</v>
      </c>
      <c r="U44" s="83">
        <v>0</v>
      </c>
      <c r="V44" s="83">
        <v>4021724.64</v>
      </c>
      <c r="W44" s="83">
        <v>2730427.87</v>
      </c>
      <c r="X44" s="83">
        <f t="shared" si="10"/>
        <v>25778122.030000001</v>
      </c>
      <c r="Y44" s="109" t="s">
        <v>371</v>
      </c>
      <c r="Z44" s="109" t="s">
        <v>1454</v>
      </c>
      <c r="AA44" s="188">
        <v>8736737.9100000001</v>
      </c>
      <c r="AB44" s="188">
        <v>1843280.35</v>
      </c>
    </row>
    <row r="45" spans="1:66" ht="123" customHeight="1" x14ac:dyDescent="0.25">
      <c r="B45" s="212">
        <f>+B44+1</f>
        <v>29</v>
      </c>
      <c r="C45" s="376"/>
      <c r="D45" s="194" t="s">
        <v>1156</v>
      </c>
      <c r="E45" s="213">
        <v>121499</v>
      </c>
      <c r="F45" s="194" t="s">
        <v>1161</v>
      </c>
      <c r="G45" s="194" t="s">
        <v>1159</v>
      </c>
      <c r="H45" s="194" t="s">
        <v>1157</v>
      </c>
      <c r="I45" s="72" t="s">
        <v>1162</v>
      </c>
      <c r="J45" s="194" t="s">
        <v>916</v>
      </c>
      <c r="K45" s="194" t="s">
        <v>1163</v>
      </c>
      <c r="L45" s="60">
        <f t="shared" si="11"/>
        <v>0.85000000019250033</v>
      </c>
      <c r="M45" s="194" t="s">
        <v>593</v>
      </c>
      <c r="N45" s="194" t="s">
        <v>464</v>
      </c>
      <c r="O45" s="194" t="s">
        <v>368</v>
      </c>
      <c r="P45" s="194" t="s">
        <v>1160</v>
      </c>
      <c r="Q45" s="158">
        <f>+R45+S45+T45+U45</f>
        <v>187012689.03999999</v>
      </c>
      <c r="R45" s="83">
        <v>158960785.72</v>
      </c>
      <c r="S45" s="83">
        <v>0</v>
      </c>
      <c r="T45" s="83">
        <v>28051903.32</v>
      </c>
      <c r="U45" s="83">
        <v>0</v>
      </c>
      <c r="V45" s="83">
        <v>40613255.460000001</v>
      </c>
      <c r="W45" s="83">
        <v>0</v>
      </c>
      <c r="X45" s="83">
        <f t="shared" si="10"/>
        <v>227625944.5</v>
      </c>
      <c r="Y45" s="109" t="s">
        <v>371</v>
      </c>
      <c r="Z45" s="109" t="s">
        <v>1455</v>
      </c>
      <c r="AA45" s="188">
        <v>72159914.579999998</v>
      </c>
      <c r="AB45" s="188">
        <v>12774217.42</v>
      </c>
    </row>
    <row r="46" spans="1:66" ht="99.75" customHeight="1" x14ac:dyDescent="0.25">
      <c r="B46" s="212">
        <f t="shared" ref="B46:B50" si="12">+B45+1</f>
        <v>30</v>
      </c>
      <c r="C46" s="96"/>
      <c r="D46" s="194" t="s">
        <v>1327</v>
      </c>
      <c r="E46" s="213">
        <v>121779</v>
      </c>
      <c r="F46" s="194" t="s">
        <v>1331</v>
      </c>
      <c r="G46" s="194" t="s">
        <v>1328</v>
      </c>
      <c r="H46" s="194" t="s">
        <v>1321</v>
      </c>
      <c r="I46" s="72" t="s">
        <v>1398</v>
      </c>
      <c r="J46" s="194" t="s">
        <v>1332</v>
      </c>
      <c r="K46" s="194" t="s">
        <v>1145</v>
      </c>
      <c r="L46" s="60">
        <f t="shared" si="11"/>
        <v>0.84999999997931752</v>
      </c>
      <c r="M46" s="194" t="s">
        <v>593</v>
      </c>
      <c r="N46" s="194" t="s">
        <v>600</v>
      </c>
      <c r="O46" s="194" t="s">
        <v>368</v>
      </c>
      <c r="P46" s="194" t="s">
        <v>1329</v>
      </c>
      <c r="Q46" s="159">
        <f t="shared" si="9"/>
        <v>314276805.49000001</v>
      </c>
      <c r="R46" s="83">
        <v>267135284.66</v>
      </c>
      <c r="S46" s="83">
        <v>0</v>
      </c>
      <c r="T46" s="83">
        <v>47141520.829999998</v>
      </c>
      <c r="U46" s="83">
        <v>0</v>
      </c>
      <c r="V46" s="83">
        <v>58985663.530000001</v>
      </c>
      <c r="W46" s="83">
        <v>0</v>
      </c>
      <c r="X46" s="83">
        <f t="shared" si="10"/>
        <v>373262469.01999998</v>
      </c>
      <c r="Y46" s="109" t="s">
        <v>371</v>
      </c>
      <c r="Z46" s="109"/>
      <c r="AA46" s="188">
        <v>122628.53</v>
      </c>
      <c r="AB46" s="188">
        <v>22575.43</v>
      </c>
    </row>
    <row r="47" spans="1:66" ht="130.69999999999999" customHeight="1" x14ac:dyDescent="0.25">
      <c r="B47" s="212">
        <f t="shared" si="12"/>
        <v>31</v>
      </c>
      <c r="C47" s="96"/>
      <c r="D47" s="194" t="s">
        <v>1888</v>
      </c>
      <c r="E47" s="213">
        <v>133332</v>
      </c>
      <c r="F47" s="194" t="s">
        <v>1890</v>
      </c>
      <c r="G47" s="194" t="s">
        <v>1891</v>
      </c>
      <c r="H47" s="194" t="s">
        <v>1892</v>
      </c>
      <c r="I47" s="72" t="s">
        <v>1893</v>
      </c>
      <c r="J47" s="214">
        <v>43775</v>
      </c>
      <c r="K47" s="129" t="s">
        <v>911</v>
      </c>
      <c r="L47" s="60">
        <v>0.85</v>
      </c>
      <c r="M47" s="194" t="s">
        <v>1323</v>
      </c>
      <c r="N47" s="194" t="s">
        <v>464</v>
      </c>
      <c r="O47" s="194" t="s">
        <v>368</v>
      </c>
      <c r="P47" s="194">
        <v>41</v>
      </c>
      <c r="Q47" s="159">
        <f t="shared" si="9"/>
        <v>3485711.82</v>
      </c>
      <c r="R47" s="83">
        <v>2962855.02</v>
      </c>
      <c r="S47" s="83">
        <v>0</v>
      </c>
      <c r="T47" s="83">
        <v>522856.8</v>
      </c>
      <c r="U47" s="83">
        <v>0</v>
      </c>
      <c r="V47" s="83">
        <v>655728</v>
      </c>
      <c r="W47" s="83">
        <v>0</v>
      </c>
      <c r="X47" s="83">
        <f t="shared" si="10"/>
        <v>4141439.82</v>
      </c>
      <c r="Y47" s="109" t="s">
        <v>371</v>
      </c>
      <c r="Z47" s="109"/>
      <c r="AA47" s="187">
        <v>0</v>
      </c>
      <c r="AB47" s="187">
        <v>0</v>
      </c>
    </row>
    <row r="48" spans="1:66" ht="144.75" customHeight="1" x14ac:dyDescent="0.25">
      <c r="B48" s="212">
        <f t="shared" si="12"/>
        <v>32</v>
      </c>
      <c r="C48" s="96"/>
      <c r="D48" s="194" t="s">
        <v>1889</v>
      </c>
      <c r="E48" s="213">
        <v>134340</v>
      </c>
      <c r="F48" s="194" t="s">
        <v>1894</v>
      </c>
      <c r="G48" s="194" t="s">
        <v>1895</v>
      </c>
      <c r="H48" s="194" t="s">
        <v>1892</v>
      </c>
      <c r="I48" s="72" t="s">
        <v>1896</v>
      </c>
      <c r="J48" s="214">
        <v>43770</v>
      </c>
      <c r="K48" s="129" t="s">
        <v>2053</v>
      </c>
      <c r="L48" s="60">
        <v>0.85</v>
      </c>
      <c r="M48" s="194" t="s">
        <v>1323</v>
      </c>
      <c r="N48" s="194" t="s">
        <v>464</v>
      </c>
      <c r="O48" s="194" t="s">
        <v>368</v>
      </c>
      <c r="P48" s="194">
        <v>41</v>
      </c>
      <c r="Q48" s="182">
        <f>+R48+S48+T48+U48</f>
        <v>10602703.4</v>
      </c>
      <c r="R48" s="83">
        <v>9012298.4000000004</v>
      </c>
      <c r="S48" s="83">
        <v>0</v>
      </c>
      <c r="T48" s="83">
        <v>1590405</v>
      </c>
      <c r="U48" s="83">
        <v>0</v>
      </c>
      <c r="V48" s="83">
        <v>1994586.56</v>
      </c>
      <c r="W48" s="83">
        <v>0</v>
      </c>
      <c r="X48" s="83">
        <f>R48+S48+T48+V48+W48</f>
        <v>12597289.960000001</v>
      </c>
      <c r="Y48" s="109" t="s">
        <v>371</v>
      </c>
      <c r="Z48" s="109"/>
      <c r="AA48" s="62">
        <v>0</v>
      </c>
      <c r="AB48" s="62">
        <v>0</v>
      </c>
    </row>
    <row r="49" spans="2:28" ht="144.75" customHeight="1" x14ac:dyDescent="0.25">
      <c r="B49" s="212">
        <f t="shared" si="12"/>
        <v>33</v>
      </c>
      <c r="C49" s="194"/>
      <c r="D49" s="194" t="s">
        <v>2128</v>
      </c>
      <c r="E49" s="213">
        <v>134104</v>
      </c>
      <c r="F49" s="194" t="s">
        <v>2129</v>
      </c>
      <c r="G49" s="194" t="s">
        <v>2130</v>
      </c>
      <c r="H49" s="194" t="s">
        <v>2131</v>
      </c>
      <c r="I49" s="72" t="s">
        <v>2132</v>
      </c>
      <c r="J49" s="215">
        <v>44044</v>
      </c>
      <c r="K49" s="216">
        <v>44926</v>
      </c>
      <c r="L49" s="60">
        <v>0.85</v>
      </c>
      <c r="M49" s="194" t="s">
        <v>1323</v>
      </c>
      <c r="N49" s="194" t="s">
        <v>630</v>
      </c>
      <c r="O49" s="194" t="s">
        <v>368</v>
      </c>
      <c r="P49" s="194">
        <v>41</v>
      </c>
      <c r="Q49" s="182">
        <v>92840390</v>
      </c>
      <c r="R49" s="83">
        <v>78914331.5</v>
      </c>
      <c r="S49" s="83">
        <v>13926058.5</v>
      </c>
      <c r="T49" s="83">
        <v>0</v>
      </c>
      <c r="U49" s="83"/>
      <c r="V49" s="83">
        <v>136043586.16</v>
      </c>
      <c r="W49" s="83">
        <v>0</v>
      </c>
      <c r="X49" s="83">
        <f t="shared" ref="X49:X50" si="13">R49+S49+T49+V49+W49</f>
        <v>228883976.16</v>
      </c>
      <c r="Y49" s="109" t="s">
        <v>371</v>
      </c>
      <c r="Z49" s="109"/>
      <c r="AA49" s="62">
        <v>0</v>
      </c>
      <c r="AB49" s="62">
        <v>0</v>
      </c>
    </row>
    <row r="50" spans="2:28" ht="149.44999999999999" customHeight="1" x14ac:dyDescent="0.25">
      <c r="B50" s="212">
        <f t="shared" si="12"/>
        <v>34</v>
      </c>
      <c r="C50" s="96"/>
      <c r="D50" s="194" t="s">
        <v>2133</v>
      </c>
      <c r="E50" s="213">
        <v>120940</v>
      </c>
      <c r="F50" s="194" t="s">
        <v>2134</v>
      </c>
      <c r="G50" s="194" t="s">
        <v>2135</v>
      </c>
      <c r="H50" s="194" t="s">
        <v>1801</v>
      </c>
      <c r="I50" s="72" t="s">
        <v>2136</v>
      </c>
      <c r="J50" s="215" t="s">
        <v>2137</v>
      </c>
      <c r="K50" s="216">
        <v>44712</v>
      </c>
      <c r="L50" s="60">
        <v>0.85</v>
      </c>
      <c r="M50" s="194" t="s">
        <v>1323</v>
      </c>
      <c r="N50" s="194" t="s">
        <v>630</v>
      </c>
      <c r="O50" s="194" t="s">
        <v>368</v>
      </c>
      <c r="P50" s="194">
        <v>41</v>
      </c>
      <c r="Q50" s="182">
        <v>47245398.189999998</v>
      </c>
      <c r="R50" s="83">
        <v>40158588.460000001</v>
      </c>
      <c r="S50" s="83">
        <v>0</v>
      </c>
      <c r="T50" s="83">
        <v>7086809.7300000004</v>
      </c>
      <c r="U50" s="83"/>
      <c r="V50" s="83">
        <v>9795062.3499999996</v>
      </c>
      <c r="W50" s="83">
        <v>0</v>
      </c>
      <c r="X50" s="83">
        <f t="shared" si="13"/>
        <v>57040460.539999999</v>
      </c>
      <c r="Y50" s="109" t="s">
        <v>371</v>
      </c>
      <c r="Z50" s="109"/>
      <c r="AA50" s="62">
        <v>0</v>
      </c>
      <c r="AB50" s="62">
        <v>0</v>
      </c>
    </row>
    <row r="51" spans="2:28" ht="25.5" customHeight="1" x14ac:dyDescent="0.25">
      <c r="B51" s="212"/>
      <c r="C51" s="209" t="s">
        <v>917</v>
      </c>
      <c r="D51" s="209"/>
      <c r="E51" s="208"/>
      <c r="F51" s="209"/>
      <c r="G51" s="209"/>
      <c r="H51" s="209"/>
      <c r="I51" s="209"/>
      <c r="J51" s="209"/>
      <c r="K51" s="209"/>
      <c r="L51" s="209"/>
      <c r="M51" s="209"/>
      <c r="N51" s="209"/>
      <c r="O51" s="209"/>
      <c r="P51" s="209"/>
      <c r="Q51" s="171">
        <f>SUM(Q43:Q50)</f>
        <v>1028223942.01</v>
      </c>
      <c r="R51" s="171">
        <f>SUM(R43:R50)</f>
        <v>873990351.24000001</v>
      </c>
      <c r="S51" s="171">
        <f t="shared" ref="S51:AB51" si="14">SUM(S43:S50)</f>
        <v>13926058.5</v>
      </c>
      <c r="T51" s="171">
        <f t="shared" si="14"/>
        <v>140307532.26999998</v>
      </c>
      <c r="U51" s="171">
        <f t="shared" si="14"/>
        <v>0</v>
      </c>
      <c r="V51" s="171">
        <f t="shared" si="14"/>
        <v>338941955.92000008</v>
      </c>
      <c r="W51" s="171">
        <f>SUM(W43:W50)</f>
        <v>109287987.48</v>
      </c>
      <c r="X51" s="171">
        <f>SUM(X43:X50)</f>
        <v>1476453885.4099998</v>
      </c>
      <c r="Y51" s="171">
        <f t="shared" si="14"/>
        <v>0</v>
      </c>
      <c r="Z51" s="171">
        <f t="shared" si="14"/>
        <v>0</v>
      </c>
      <c r="AA51" s="171">
        <f>SUM(AA43:AA50)</f>
        <v>329893944.34999996</v>
      </c>
      <c r="AB51" s="171">
        <f t="shared" si="14"/>
        <v>90419154.890000001</v>
      </c>
    </row>
    <row r="52" spans="2:28" ht="61.5" customHeight="1" x14ac:dyDescent="0.25">
      <c r="B52" s="212">
        <v>35</v>
      </c>
      <c r="C52" s="374" t="s">
        <v>1185</v>
      </c>
      <c r="D52" s="194" t="s">
        <v>2143</v>
      </c>
      <c r="E52" s="194">
        <v>111325</v>
      </c>
      <c r="F52" s="66" t="s">
        <v>208</v>
      </c>
      <c r="G52" s="374" t="s">
        <v>201</v>
      </c>
      <c r="H52" s="57" t="s">
        <v>155</v>
      </c>
      <c r="I52" s="58" t="s">
        <v>402</v>
      </c>
      <c r="J52" s="57" t="s">
        <v>403</v>
      </c>
      <c r="K52" s="59" t="s">
        <v>1298</v>
      </c>
      <c r="L52" s="60">
        <f>R52/Q52</f>
        <v>0.85</v>
      </c>
      <c r="M52" s="61" t="str">
        <f>VLOOKUP($E52,[3]Sheet1!$A:$C,2,FALSE)</f>
        <v>Regiunea 1 Nord-Est</v>
      </c>
      <c r="N52" s="61" t="str">
        <f>VLOOKUP($E52,[3]Sheet1!$A:$C,3,FALSE)</f>
        <v>Bucuresti</v>
      </c>
      <c r="O52" s="57" t="s">
        <v>368</v>
      </c>
      <c r="P52" s="57" t="s">
        <v>668</v>
      </c>
      <c r="Q52" s="128">
        <f>+R52+S52+T52+U52</f>
        <v>200965212</v>
      </c>
      <c r="R52" s="128">
        <v>170820430.19999999</v>
      </c>
      <c r="S52" s="128">
        <v>0</v>
      </c>
      <c r="T52" s="128">
        <v>30144781.800000001</v>
      </c>
      <c r="U52" s="128">
        <v>0</v>
      </c>
      <c r="V52" s="128">
        <v>117320081.61</v>
      </c>
      <c r="W52" s="128">
        <v>0</v>
      </c>
      <c r="X52" s="128">
        <f>R52+S52+T52+V52+W52</f>
        <v>318285293.61000001</v>
      </c>
      <c r="Y52" s="109" t="s">
        <v>371</v>
      </c>
      <c r="Z52" s="146" t="s">
        <v>372</v>
      </c>
      <c r="AA52" s="188">
        <v>99534042.849999994</v>
      </c>
      <c r="AB52" s="188">
        <v>31902832.34</v>
      </c>
    </row>
    <row r="53" spans="2:28" ht="60.75" customHeight="1" x14ac:dyDescent="0.25">
      <c r="B53" s="212">
        <f>+B52+1</f>
        <v>36</v>
      </c>
      <c r="C53" s="375"/>
      <c r="D53" s="194" t="s">
        <v>2144</v>
      </c>
      <c r="E53" s="194">
        <v>111687</v>
      </c>
      <c r="F53" s="66" t="s">
        <v>209</v>
      </c>
      <c r="G53" s="375"/>
      <c r="H53" s="57" t="s">
        <v>155</v>
      </c>
      <c r="I53" s="58" t="s">
        <v>492</v>
      </c>
      <c r="J53" s="57" t="s">
        <v>486</v>
      </c>
      <c r="K53" s="57" t="s">
        <v>487</v>
      </c>
      <c r="L53" s="60">
        <f t="shared" ref="L53:L55" si="15">R53/Q53</f>
        <v>0.85</v>
      </c>
      <c r="M53" s="61" t="str">
        <f>VLOOKUP($E53,[3]Sheet1!$A:$C,2,FALSE)</f>
        <v>Regiunea 1 Nord-Est</v>
      </c>
      <c r="N53" s="61" t="str">
        <f>VLOOKUP($E53,[3]Sheet1!$A:$C,3,FALSE)</f>
        <v>Bucuresti</v>
      </c>
      <c r="O53" s="57" t="s">
        <v>368</v>
      </c>
      <c r="P53" s="57" t="s">
        <v>668</v>
      </c>
      <c r="Q53" s="128">
        <f t="shared" ref="Q53:Q57" si="16">+R53+S53+T53+U53</f>
        <v>1479894883</v>
      </c>
      <c r="R53" s="128">
        <v>1257910650.55</v>
      </c>
      <c r="S53" s="128">
        <v>0</v>
      </c>
      <c r="T53" s="128">
        <v>221984232.44999999</v>
      </c>
      <c r="U53" s="128">
        <v>0</v>
      </c>
      <c r="V53" s="128">
        <v>333417885</v>
      </c>
      <c r="W53" s="128">
        <v>0</v>
      </c>
      <c r="X53" s="128">
        <f>R53+S53+T53+V53+W53</f>
        <v>1813312768</v>
      </c>
      <c r="Y53" s="109" t="s">
        <v>371</v>
      </c>
      <c r="Z53" s="146" t="s">
        <v>1456</v>
      </c>
      <c r="AA53" s="188">
        <v>780091679.25999987</v>
      </c>
      <c r="AB53" s="188">
        <v>227624161.15000001</v>
      </c>
    </row>
    <row r="54" spans="2:28" ht="117.75" customHeight="1" x14ac:dyDescent="0.25">
      <c r="B54" s="212">
        <f>+B53+1</f>
        <v>37</v>
      </c>
      <c r="C54" s="375"/>
      <c r="D54" s="194" t="s">
        <v>674</v>
      </c>
      <c r="E54" s="193">
        <v>111879</v>
      </c>
      <c r="F54" s="211" t="s">
        <v>210</v>
      </c>
      <c r="G54" s="375"/>
      <c r="H54" s="57" t="s">
        <v>155</v>
      </c>
      <c r="I54" s="58" t="s">
        <v>488</v>
      </c>
      <c r="J54" s="57" t="s">
        <v>489</v>
      </c>
      <c r="K54" s="57" t="s">
        <v>490</v>
      </c>
      <c r="L54" s="60">
        <f t="shared" si="15"/>
        <v>0.85</v>
      </c>
      <c r="M54" s="61" t="str">
        <f>VLOOKUP($E54,[3]Sheet1!$A:$C,2,FALSE)</f>
        <v>Regiunea 8 Bucureşti-Ilfov</v>
      </c>
      <c r="N54" s="61" t="str">
        <f>VLOOKUP($E54,[3]Sheet1!$A:$C,3,FALSE)</f>
        <v>Bucuresti</v>
      </c>
      <c r="O54" s="57" t="s">
        <v>368</v>
      </c>
      <c r="P54" s="57" t="s">
        <v>668</v>
      </c>
      <c r="Q54" s="128">
        <f t="shared" si="16"/>
        <v>18876637</v>
      </c>
      <c r="R54" s="128">
        <v>16045141.449999999</v>
      </c>
      <c r="S54" s="128">
        <v>0</v>
      </c>
      <c r="T54" s="128">
        <v>2831495.55</v>
      </c>
      <c r="U54" s="128">
        <v>0</v>
      </c>
      <c r="V54" s="128">
        <v>3628901.82</v>
      </c>
      <c r="W54" s="128">
        <v>0</v>
      </c>
      <c r="X54" s="128">
        <f>R54+S54+T54+V54+W54</f>
        <v>22505538.82</v>
      </c>
      <c r="Y54" s="109" t="s">
        <v>371</v>
      </c>
      <c r="Z54" s="146" t="s">
        <v>1457</v>
      </c>
      <c r="AA54" s="188">
        <v>12266750.640000001</v>
      </c>
      <c r="AB54" s="188">
        <v>4088916.88</v>
      </c>
    </row>
    <row r="55" spans="2:28" ht="93.75" customHeight="1" x14ac:dyDescent="0.25">
      <c r="B55" s="212">
        <f>+B54+1</f>
        <v>38</v>
      </c>
      <c r="C55" s="376"/>
      <c r="D55" s="194" t="s">
        <v>686</v>
      </c>
      <c r="E55" s="194">
        <v>118443</v>
      </c>
      <c r="F55" s="66" t="s">
        <v>685</v>
      </c>
      <c r="G55" s="376"/>
      <c r="H55" s="61" t="s">
        <v>155</v>
      </c>
      <c r="I55" s="65" t="s">
        <v>711</v>
      </c>
      <c r="J55" s="61" t="s">
        <v>712</v>
      </c>
      <c r="K55" s="217" t="s">
        <v>2212</v>
      </c>
      <c r="L55" s="60">
        <f t="shared" si="15"/>
        <v>0.85000000010465604</v>
      </c>
      <c r="M55" s="61" t="str">
        <f>VLOOKUP($E55,[3]Sheet1!$A:$C,2,FALSE)</f>
        <v>Regiunea 8 Bucureşti-Ilfov</v>
      </c>
      <c r="N55" s="61" t="str">
        <f>VLOOKUP($E55,[3]Sheet1!$A:$C,3,FALSE)</f>
        <v>Bucuresti</v>
      </c>
      <c r="O55" s="57" t="s">
        <v>368</v>
      </c>
      <c r="P55" s="57" t="s">
        <v>668</v>
      </c>
      <c r="Q55" s="128">
        <f t="shared" si="16"/>
        <v>143326647.5</v>
      </c>
      <c r="R55" s="128">
        <v>121827650.39</v>
      </c>
      <c r="S55" s="128">
        <v>0</v>
      </c>
      <c r="T55" s="128">
        <v>21498997.109999999</v>
      </c>
      <c r="U55" s="128">
        <v>0</v>
      </c>
      <c r="V55" s="128">
        <v>31776095.460000001</v>
      </c>
      <c r="W55" s="128">
        <v>6659379.5999999996</v>
      </c>
      <c r="X55" s="128">
        <f>R55+S55+T55+V55+W55</f>
        <v>181762122.56</v>
      </c>
      <c r="Y55" s="109" t="s">
        <v>371</v>
      </c>
      <c r="Z55" s="146" t="s">
        <v>1458</v>
      </c>
      <c r="AA55" s="188">
        <v>104653029.93000001</v>
      </c>
      <c r="AB55" s="188">
        <v>34882483.530000001</v>
      </c>
    </row>
    <row r="56" spans="2:28" ht="172.5" customHeight="1" x14ac:dyDescent="0.25">
      <c r="B56" s="212">
        <f t="shared" ref="B56:B57" si="17">+B55+1</f>
        <v>39</v>
      </c>
      <c r="C56" s="96"/>
      <c r="D56" s="194" t="s">
        <v>1954</v>
      </c>
      <c r="E56" s="194">
        <v>133179</v>
      </c>
      <c r="F56" s="66" t="s">
        <v>1955</v>
      </c>
      <c r="G56" s="96"/>
      <c r="H56" s="61" t="s">
        <v>155</v>
      </c>
      <c r="I56" s="65" t="s">
        <v>1956</v>
      </c>
      <c r="J56" s="61">
        <v>43973</v>
      </c>
      <c r="K56" s="218">
        <v>45769</v>
      </c>
      <c r="L56" s="60">
        <v>0.85</v>
      </c>
      <c r="M56" s="61" t="s">
        <v>1957</v>
      </c>
      <c r="N56" s="61" t="s">
        <v>586</v>
      </c>
      <c r="O56" s="57" t="s">
        <v>368</v>
      </c>
      <c r="P56" s="57">
        <v>43</v>
      </c>
      <c r="Q56" s="128">
        <f t="shared" si="16"/>
        <v>67298117.010000005</v>
      </c>
      <c r="R56" s="128">
        <v>57203399.460000001</v>
      </c>
      <c r="S56" s="128">
        <v>0</v>
      </c>
      <c r="T56" s="128">
        <v>10094717.550000001</v>
      </c>
      <c r="U56" s="128">
        <v>0</v>
      </c>
      <c r="V56" s="128">
        <v>16825041.809999999</v>
      </c>
      <c r="W56" s="128">
        <v>0</v>
      </c>
      <c r="X56" s="128">
        <f>R56+S56+T56+V56+W56</f>
        <v>84123158.820000008</v>
      </c>
      <c r="Y56" s="108" t="s">
        <v>371</v>
      </c>
      <c r="Z56" s="146"/>
      <c r="AA56" s="219">
        <v>0</v>
      </c>
      <c r="AB56" s="219">
        <v>0</v>
      </c>
    </row>
    <row r="57" spans="2:28" ht="172.5" customHeight="1" x14ac:dyDescent="0.25">
      <c r="B57" s="212">
        <f t="shared" si="17"/>
        <v>40</v>
      </c>
      <c r="C57" s="349"/>
      <c r="D57" s="350" t="s">
        <v>2326</v>
      </c>
      <c r="E57" s="350">
        <v>117704</v>
      </c>
      <c r="F57" s="66" t="s">
        <v>2327</v>
      </c>
      <c r="G57" s="349"/>
      <c r="H57" s="61" t="s">
        <v>155</v>
      </c>
      <c r="I57" s="65" t="s">
        <v>2328</v>
      </c>
      <c r="J57" s="61">
        <v>41640</v>
      </c>
      <c r="K57" s="218">
        <v>46341</v>
      </c>
      <c r="L57" s="60">
        <v>0.85</v>
      </c>
      <c r="M57" s="61" t="s">
        <v>1423</v>
      </c>
      <c r="N57" s="61" t="s">
        <v>586</v>
      </c>
      <c r="O57" s="57" t="s">
        <v>368</v>
      </c>
      <c r="P57" s="57">
        <v>43</v>
      </c>
      <c r="Q57" s="128">
        <f t="shared" si="16"/>
        <v>2776820282</v>
      </c>
      <c r="R57" s="128">
        <v>2360297239.6999998</v>
      </c>
      <c r="S57" s="128">
        <v>0</v>
      </c>
      <c r="T57" s="128">
        <v>416523042.30000001</v>
      </c>
      <c r="U57" s="128">
        <v>0</v>
      </c>
      <c r="V57" s="128">
        <v>3556773722.5799999</v>
      </c>
      <c r="W57" s="128">
        <v>0</v>
      </c>
      <c r="X57" s="128">
        <v>6333594004.5799999</v>
      </c>
      <c r="Y57" s="108"/>
      <c r="Z57" s="146"/>
      <c r="AA57" s="351">
        <v>0</v>
      </c>
      <c r="AB57" s="351">
        <v>0</v>
      </c>
    </row>
    <row r="58" spans="2:28" ht="25.5" customHeight="1" x14ac:dyDescent="0.25">
      <c r="B58" s="208"/>
      <c r="C58" s="209" t="s">
        <v>154</v>
      </c>
      <c r="D58" s="209"/>
      <c r="E58" s="209"/>
      <c r="F58" s="209"/>
      <c r="G58" s="209"/>
      <c r="H58" s="209"/>
      <c r="I58" s="210"/>
      <c r="J58" s="209"/>
      <c r="K58" s="209"/>
      <c r="L58" s="209"/>
      <c r="M58" s="209"/>
      <c r="N58" s="209"/>
      <c r="O58" s="209"/>
      <c r="P58" s="209"/>
      <c r="Q58" s="171">
        <f>SUM(Q52:Q57)</f>
        <v>4687181778.5100002</v>
      </c>
      <c r="R58" s="171">
        <f t="shared" ref="R58:AB58" si="18">SUM(R52:R57)</f>
        <v>3984104511.75</v>
      </c>
      <c r="S58" s="171">
        <f t="shared" si="18"/>
        <v>0</v>
      </c>
      <c r="T58" s="171">
        <f t="shared" si="18"/>
        <v>703077266.75999999</v>
      </c>
      <c r="U58" s="171">
        <f t="shared" si="18"/>
        <v>0</v>
      </c>
      <c r="V58" s="171">
        <f t="shared" si="18"/>
        <v>4059741728.2799997</v>
      </c>
      <c r="W58" s="171">
        <f t="shared" si="18"/>
        <v>6659379.5999999996</v>
      </c>
      <c r="X58" s="171">
        <f t="shared" si="18"/>
        <v>8753582886.3899994</v>
      </c>
      <c r="Y58" s="171">
        <f t="shared" si="18"/>
        <v>0</v>
      </c>
      <c r="Z58" s="171">
        <f t="shared" si="18"/>
        <v>0</v>
      </c>
      <c r="AA58" s="171">
        <f t="shared" si="18"/>
        <v>996545502.67999983</v>
      </c>
      <c r="AB58" s="171">
        <f t="shared" si="18"/>
        <v>298498393.89999998</v>
      </c>
    </row>
    <row r="59" spans="2:28" ht="25.5" customHeight="1" x14ac:dyDescent="0.3">
      <c r="B59" s="221"/>
      <c r="C59" s="222" t="s">
        <v>149</v>
      </c>
      <c r="D59" s="222"/>
      <c r="E59" s="222"/>
      <c r="F59" s="222"/>
      <c r="G59" s="222"/>
      <c r="H59" s="222"/>
      <c r="I59" s="223"/>
      <c r="J59" s="222"/>
      <c r="K59" s="222"/>
      <c r="L59" s="222"/>
      <c r="M59" s="222"/>
      <c r="N59" s="222"/>
      <c r="O59" s="222"/>
      <c r="P59" s="222"/>
      <c r="Q59" s="224">
        <f>+Q58+Q51+Q42+Q35</f>
        <v>31450813052.550003</v>
      </c>
      <c r="R59" s="224">
        <f>+R58+R51+R42+R35</f>
        <v>26733191095.380001</v>
      </c>
      <c r="S59" s="224">
        <f t="shared" ref="S59:X59" si="19">+S58+S51+S42+S35</f>
        <v>13926058.5</v>
      </c>
      <c r="T59" s="224">
        <f t="shared" si="19"/>
        <v>4703695898.6620007</v>
      </c>
      <c r="U59" s="224">
        <f t="shared" si="19"/>
        <v>0</v>
      </c>
      <c r="V59" s="224">
        <f t="shared" si="19"/>
        <v>11045615597.389999</v>
      </c>
      <c r="W59" s="224">
        <f t="shared" si="19"/>
        <v>186705401.69</v>
      </c>
      <c r="X59" s="224">
        <f t="shared" si="19"/>
        <v>42683134051.622002</v>
      </c>
      <c r="Y59" s="225"/>
      <c r="Z59" s="225"/>
      <c r="AA59" s="226">
        <f>+AA58+AA51+AA42+AA35</f>
        <v>7076147870.1899986</v>
      </c>
      <c r="AB59" s="226">
        <f>+AB58+AB51+AB42+AB35</f>
        <v>1925315091.75</v>
      </c>
    </row>
    <row r="60" spans="2:28" x14ac:dyDescent="0.3">
      <c r="B60" s="227"/>
      <c r="C60" s="228" t="s">
        <v>51</v>
      </c>
      <c r="D60" s="228"/>
      <c r="E60" s="228"/>
      <c r="F60" s="229"/>
      <c r="G60" s="229"/>
      <c r="H60" s="229"/>
      <c r="I60" s="230"/>
      <c r="J60" s="229"/>
      <c r="K60" s="229"/>
      <c r="L60" s="229"/>
      <c r="M60" s="229"/>
      <c r="N60" s="229"/>
      <c r="O60" s="229"/>
      <c r="P60" s="229"/>
      <c r="Q60" s="231"/>
      <c r="R60" s="232"/>
      <c r="S60" s="232"/>
      <c r="T60" s="232"/>
      <c r="U60" s="232"/>
      <c r="V60" s="232"/>
      <c r="W60" s="232"/>
      <c r="X60" s="232"/>
      <c r="Y60" s="233"/>
      <c r="Z60" s="233"/>
      <c r="AA60" s="234"/>
      <c r="AB60" s="234"/>
    </row>
    <row r="61" spans="2:28" ht="126" customHeight="1" x14ac:dyDescent="0.25">
      <c r="B61" s="68">
        <v>41</v>
      </c>
      <c r="C61" s="374" t="s">
        <v>1173</v>
      </c>
      <c r="D61" s="194" t="s">
        <v>2145</v>
      </c>
      <c r="E61" s="194">
        <v>111438</v>
      </c>
      <c r="F61" s="66" t="s">
        <v>211</v>
      </c>
      <c r="G61" s="371" t="s">
        <v>201</v>
      </c>
      <c r="H61" s="57" t="s">
        <v>146</v>
      </c>
      <c r="I61" s="58" t="s">
        <v>493</v>
      </c>
      <c r="J61" s="57" t="s">
        <v>491</v>
      </c>
      <c r="K61" s="217" t="s">
        <v>2213</v>
      </c>
      <c r="L61" s="60">
        <f>R61/Q61</f>
        <v>0.84999999918243241</v>
      </c>
      <c r="M61" s="61" t="str">
        <f>VLOOKUP($E61,[3]Sheet1!$A:$C,2,FALSE)</f>
        <v>Regiunea 6 Nord-Vest</v>
      </c>
      <c r="N61" s="61" t="str">
        <f>VLOOKUP($E61,[3]Sheet1!$A:$C,3,FALSE)</f>
        <v>Bihor</v>
      </c>
      <c r="O61" s="57" t="s">
        <v>368</v>
      </c>
      <c r="P61" s="57" t="s">
        <v>669</v>
      </c>
      <c r="Q61" s="83">
        <f>+R61+S61+T61+U61</f>
        <v>15289256.450000001</v>
      </c>
      <c r="R61" s="160">
        <v>12995867.970000001</v>
      </c>
      <c r="S61" s="160">
        <v>0</v>
      </c>
      <c r="T61" s="160">
        <v>2293388.48</v>
      </c>
      <c r="U61" s="160">
        <v>0</v>
      </c>
      <c r="V61" s="160">
        <v>2984141.18</v>
      </c>
      <c r="W61" s="160">
        <v>0</v>
      </c>
      <c r="X61" s="128">
        <f>R61+S61+T61+V61+W61</f>
        <v>18273397.630000003</v>
      </c>
      <c r="Y61" s="109" t="s">
        <v>371</v>
      </c>
      <c r="Z61" s="108" t="s">
        <v>1475</v>
      </c>
      <c r="AA61" s="188">
        <v>11122116.609999999</v>
      </c>
      <c r="AB61" s="188">
        <v>3525022.9299999997</v>
      </c>
    </row>
    <row r="62" spans="2:28" ht="69" customHeight="1" x14ac:dyDescent="0.25">
      <c r="B62" s="68">
        <f>+B61+1</f>
        <v>42</v>
      </c>
      <c r="C62" s="375"/>
      <c r="D62" s="194" t="s">
        <v>2146</v>
      </c>
      <c r="E62" s="194">
        <v>111085</v>
      </c>
      <c r="F62" s="66" t="s">
        <v>212</v>
      </c>
      <c r="G62" s="372"/>
      <c r="H62" s="57" t="s">
        <v>146</v>
      </c>
      <c r="I62" s="58" t="s">
        <v>388</v>
      </c>
      <c r="J62" s="59">
        <v>41640</v>
      </c>
      <c r="K62" s="66" t="s">
        <v>487</v>
      </c>
      <c r="L62" s="60">
        <f t="shared" ref="L62:L84" si="20">R62/Q62</f>
        <v>0.85000000000616527</v>
      </c>
      <c r="M62" s="61" t="str">
        <f>VLOOKUP($E62,[3]Sheet1!$A:$C,2,FALSE)</f>
        <v>Regiunea 3 Sud Muntenia,Regiunea 4 Sud-Vest</v>
      </c>
      <c r="N62" s="61" t="str">
        <f>VLOOKUP($E62,[3]Sheet1!$A:$C,3,FALSE)</f>
        <v>Dolj,Olt,Teleorman</v>
      </c>
      <c r="O62" s="57" t="s">
        <v>368</v>
      </c>
      <c r="P62" s="57" t="s">
        <v>669</v>
      </c>
      <c r="Q62" s="83">
        <v>324404119.07999998</v>
      </c>
      <c r="R62" s="160">
        <v>275743501.22000003</v>
      </c>
      <c r="S62" s="160">
        <v>0</v>
      </c>
      <c r="T62" s="160">
        <v>48660617.859999999</v>
      </c>
      <c r="U62" s="160">
        <v>0</v>
      </c>
      <c r="V62" s="160">
        <v>61641080.039999999</v>
      </c>
      <c r="W62" s="160">
        <v>0</v>
      </c>
      <c r="X62" s="128">
        <f t="shared" ref="X62:X90" si="21">R62+S62+T62+V62+W62</f>
        <v>386045199.12000006</v>
      </c>
      <c r="Y62" s="108" t="s">
        <v>371</v>
      </c>
      <c r="Z62" s="108" t="s">
        <v>1476</v>
      </c>
      <c r="AA62" s="188">
        <v>277974.43</v>
      </c>
      <c r="AB62" s="188">
        <v>85633.48</v>
      </c>
    </row>
    <row r="63" spans="2:28" ht="82.5" customHeight="1" x14ac:dyDescent="0.25">
      <c r="B63" s="68">
        <f t="shared" ref="B63:B91" si="22">+B62+1</f>
        <v>43</v>
      </c>
      <c r="C63" s="375"/>
      <c r="D63" s="194" t="s">
        <v>2147</v>
      </c>
      <c r="E63" s="193">
        <v>110638</v>
      </c>
      <c r="F63" s="66" t="s">
        <v>213</v>
      </c>
      <c r="G63" s="372"/>
      <c r="H63" s="57" t="s">
        <v>146</v>
      </c>
      <c r="I63" s="58" t="s">
        <v>496</v>
      </c>
      <c r="J63" s="57" t="s">
        <v>494</v>
      </c>
      <c r="K63" s="57" t="s">
        <v>382</v>
      </c>
      <c r="L63" s="60">
        <f t="shared" si="20"/>
        <v>0.85000000009798748</v>
      </c>
      <c r="M63" s="61" t="str">
        <f>VLOOKUP($E63,[3]Sheet1!$A:$C,2,FALSE)</f>
        <v>Regiunea 4 Sud-Vest</v>
      </c>
      <c r="N63" s="61" t="str">
        <f>VLOOKUP($E63,[3]Sheet1!$A:$C,3,FALSE)</f>
        <v>Dolj</v>
      </c>
      <c r="O63" s="57" t="s">
        <v>368</v>
      </c>
      <c r="P63" s="57" t="s">
        <v>669</v>
      </c>
      <c r="Q63" s="83">
        <f t="shared" ref="Q63:Q88" si="23">+R63+S63+T63+U63</f>
        <v>81643009.719999999</v>
      </c>
      <c r="R63" s="160">
        <v>69396558.269999996</v>
      </c>
      <c r="S63" s="160">
        <v>0</v>
      </c>
      <c r="T63" s="160">
        <v>12246451.449999999</v>
      </c>
      <c r="U63" s="160">
        <v>0</v>
      </c>
      <c r="V63" s="160">
        <v>26250658.07</v>
      </c>
      <c r="W63" s="160">
        <v>0</v>
      </c>
      <c r="X63" s="128">
        <f t="shared" si="21"/>
        <v>107893667.78999999</v>
      </c>
      <c r="Y63" s="108" t="s">
        <v>371</v>
      </c>
      <c r="Z63" s="108" t="s">
        <v>1477</v>
      </c>
      <c r="AA63" s="188">
        <v>30300164.050000001</v>
      </c>
      <c r="AB63" s="188">
        <v>9549487.2100000009</v>
      </c>
    </row>
    <row r="64" spans="2:28" ht="81" customHeight="1" x14ac:dyDescent="0.25">
      <c r="B64" s="68">
        <f t="shared" si="22"/>
        <v>44</v>
      </c>
      <c r="C64" s="375"/>
      <c r="D64" s="194" t="s">
        <v>2148</v>
      </c>
      <c r="E64" s="194">
        <v>111081</v>
      </c>
      <c r="F64" s="66" t="s">
        <v>214</v>
      </c>
      <c r="G64" s="372"/>
      <c r="H64" s="57" t="s">
        <v>146</v>
      </c>
      <c r="I64" s="58" t="s">
        <v>404</v>
      </c>
      <c r="J64" s="57" t="s">
        <v>405</v>
      </c>
      <c r="K64" s="66">
        <v>44377</v>
      </c>
      <c r="L64" s="60">
        <f t="shared" si="20"/>
        <v>0.84999999995395581</v>
      </c>
      <c r="M64" s="61" t="str">
        <f>VLOOKUP($E64,[3]Sheet1!$A:$C,2,FALSE)</f>
        <v>Regiunea 7 Centru</v>
      </c>
      <c r="N64" s="61" t="str">
        <f>VLOOKUP($E64,[3]Sheet1!$A:$C,3,FALSE)</f>
        <v>Brasov</v>
      </c>
      <c r="O64" s="57" t="s">
        <v>368</v>
      </c>
      <c r="P64" s="57" t="s">
        <v>669</v>
      </c>
      <c r="Q64" s="83">
        <f t="shared" si="23"/>
        <v>76014022.109999999</v>
      </c>
      <c r="R64" s="160">
        <v>64611918.789999999</v>
      </c>
      <c r="S64" s="160">
        <v>0</v>
      </c>
      <c r="T64" s="160">
        <v>11402103.32</v>
      </c>
      <c r="U64" s="160">
        <v>0</v>
      </c>
      <c r="V64" s="160">
        <v>16901062.59</v>
      </c>
      <c r="W64" s="160">
        <v>0</v>
      </c>
      <c r="X64" s="128">
        <f t="shared" si="21"/>
        <v>92915084.700000003</v>
      </c>
      <c r="Y64" s="109" t="s">
        <v>371</v>
      </c>
      <c r="Z64" s="313" t="s">
        <v>2196</v>
      </c>
      <c r="AA64" s="188">
        <v>48954939.750000007</v>
      </c>
      <c r="AB64" s="188">
        <v>16276536.199999999</v>
      </c>
    </row>
    <row r="65" spans="2:28" ht="52.5" customHeight="1" x14ac:dyDescent="0.25">
      <c r="B65" s="68">
        <f t="shared" si="22"/>
        <v>45</v>
      </c>
      <c r="C65" s="375"/>
      <c r="D65" s="194" t="s">
        <v>2149</v>
      </c>
      <c r="E65" s="194">
        <v>111428</v>
      </c>
      <c r="F65" s="66" t="s">
        <v>215</v>
      </c>
      <c r="G65" s="372"/>
      <c r="H65" s="57" t="s">
        <v>146</v>
      </c>
      <c r="I65" s="58" t="s">
        <v>389</v>
      </c>
      <c r="J65" s="59">
        <v>42370</v>
      </c>
      <c r="K65" s="312">
        <v>44074</v>
      </c>
      <c r="L65" s="60">
        <f t="shared" si="20"/>
        <v>0.85000000045269086</v>
      </c>
      <c r="M65" s="61" t="str">
        <f>VLOOKUP($E65,[3]Sheet1!$A:$C,2,FALSE)</f>
        <v>Regiunea 3 Sud Muntenia</v>
      </c>
      <c r="N65" s="61" t="str">
        <f>VLOOKUP($E65,[3]Sheet1!$A:$C,3,FALSE)</f>
        <v>Giurgiu,Teleorman</v>
      </c>
      <c r="O65" s="57" t="s">
        <v>368</v>
      </c>
      <c r="P65" s="57" t="s">
        <v>669</v>
      </c>
      <c r="Q65" s="83">
        <f t="shared" si="23"/>
        <v>14358583.710000001</v>
      </c>
      <c r="R65" s="161">
        <v>12204796.16</v>
      </c>
      <c r="S65" s="160">
        <v>0</v>
      </c>
      <c r="T65" s="160">
        <v>2153787.5499999998</v>
      </c>
      <c r="U65" s="160">
        <v>0</v>
      </c>
      <c r="V65" s="160">
        <v>10493220.32</v>
      </c>
      <c r="W65" s="160">
        <v>0</v>
      </c>
      <c r="X65" s="128">
        <f t="shared" si="21"/>
        <v>24851804.030000001</v>
      </c>
      <c r="Y65" s="109" t="s">
        <v>371</v>
      </c>
      <c r="Z65" s="313" t="s">
        <v>2197</v>
      </c>
      <c r="AA65" s="188">
        <v>10572959.800000001</v>
      </c>
      <c r="AB65" s="188">
        <v>3524319.92</v>
      </c>
    </row>
    <row r="66" spans="2:28" ht="88.5" customHeight="1" x14ac:dyDescent="0.25">
      <c r="B66" s="68">
        <f t="shared" si="22"/>
        <v>46</v>
      </c>
      <c r="C66" s="375"/>
      <c r="D66" s="194" t="s">
        <v>2150</v>
      </c>
      <c r="E66" s="198">
        <v>110661</v>
      </c>
      <c r="F66" s="66" t="s">
        <v>216</v>
      </c>
      <c r="G66" s="372"/>
      <c r="H66" s="57" t="s">
        <v>146</v>
      </c>
      <c r="I66" s="58" t="s">
        <v>495</v>
      </c>
      <c r="J66" s="57" t="s">
        <v>503</v>
      </c>
      <c r="K66" s="66" t="s">
        <v>911</v>
      </c>
      <c r="L66" s="60">
        <f t="shared" si="20"/>
        <v>0.85000000011668775</v>
      </c>
      <c r="M66" s="61" t="str">
        <f>VLOOKUP($E66,[3]Sheet1!$A:$C,2,FALSE)</f>
        <v>Regiunea 3 Sud Muntenia</v>
      </c>
      <c r="N66" s="61" t="str">
        <f>VLOOKUP($E66,[3]Sheet1!$A:$C,3,FALSE)</f>
        <v>Gorj,Hunedoara</v>
      </c>
      <c r="O66" s="57" t="s">
        <v>368</v>
      </c>
      <c r="P66" s="57" t="s">
        <v>669</v>
      </c>
      <c r="Q66" s="83">
        <f t="shared" si="23"/>
        <v>98553582.210000008</v>
      </c>
      <c r="R66" s="160">
        <v>83770544.890000001</v>
      </c>
      <c r="S66" s="160">
        <v>0</v>
      </c>
      <c r="T66" s="160">
        <v>14783037.32</v>
      </c>
      <c r="U66" s="160"/>
      <c r="V66" s="160">
        <v>25514484.829999998</v>
      </c>
      <c r="W66" s="160">
        <v>0</v>
      </c>
      <c r="X66" s="128">
        <v>124068067.04000001</v>
      </c>
      <c r="Y66" s="108" t="s">
        <v>371</v>
      </c>
      <c r="Z66" s="108" t="s">
        <v>1478</v>
      </c>
      <c r="AA66" s="188">
        <v>36267197.810000002</v>
      </c>
      <c r="AB66" s="188">
        <v>12040246.92</v>
      </c>
    </row>
    <row r="67" spans="2:28" ht="79.5" customHeight="1" x14ac:dyDescent="0.25">
      <c r="B67" s="68">
        <f t="shared" si="22"/>
        <v>47</v>
      </c>
      <c r="C67" s="375"/>
      <c r="D67" s="194" t="s">
        <v>182</v>
      </c>
      <c r="E67" s="194">
        <v>110595</v>
      </c>
      <c r="F67" s="211" t="s">
        <v>217</v>
      </c>
      <c r="G67" s="372"/>
      <c r="H67" s="57" t="s">
        <v>146</v>
      </c>
      <c r="I67" s="58" t="s">
        <v>497</v>
      </c>
      <c r="J67" s="57" t="s">
        <v>504</v>
      </c>
      <c r="K67" s="217">
        <v>44377</v>
      </c>
      <c r="L67" s="60">
        <f t="shared" si="20"/>
        <v>0.84999999981288588</v>
      </c>
      <c r="M67" s="61" t="str">
        <f>VLOOKUP($E67,[3]Sheet1!$A:$C,2,FALSE)</f>
        <v>Regiunea 2 Sud-Est</v>
      </c>
      <c r="N67" s="61" t="str">
        <f>VLOOKUP($E67,[3]Sheet1!$A:$C,3,FALSE)</f>
        <v>Olt</v>
      </c>
      <c r="O67" s="57" t="s">
        <v>368</v>
      </c>
      <c r="P67" s="57" t="s">
        <v>669</v>
      </c>
      <c r="Q67" s="83">
        <f t="shared" si="23"/>
        <v>24049491.970000003</v>
      </c>
      <c r="R67" s="160">
        <v>20442068.170000002</v>
      </c>
      <c r="S67" s="160">
        <v>0</v>
      </c>
      <c r="T67" s="160">
        <v>3607423.8</v>
      </c>
      <c r="U67" s="160">
        <v>0</v>
      </c>
      <c r="V67" s="160">
        <v>4696796.3099999996</v>
      </c>
      <c r="W67" s="160">
        <v>0</v>
      </c>
      <c r="X67" s="128">
        <f t="shared" si="21"/>
        <v>28746288.280000001</v>
      </c>
      <c r="Y67" s="108" t="s">
        <v>371</v>
      </c>
      <c r="Z67" s="108" t="s">
        <v>1479</v>
      </c>
      <c r="AA67" s="188">
        <v>16326502.48</v>
      </c>
      <c r="AB67" s="188">
        <v>5435419.4800000004</v>
      </c>
    </row>
    <row r="68" spans="2:28" ht="65.25" customHeight="1" x14ac:dyDescent="0.25">
      <c r="B68" s="68">
        <f t="shared" si="22"/>
        <v>48</v>
      </c>
      <c r="C68" s="375"/>
      <c r="D68" s="194" t="s">
        <v>183</v>
      </c>
      <c r="E68" s="309">
        <v>111429</v>
      </c>
      <c r="F68" s="211" t="s">
        <v>218</v>
      </c>
      <c r="G68" s="372"/>
      <c r="H68" s="57" t="s">
        <v>146</v>
      </c>
      <c r="I68" s="58" t="s">
        <v>393</v>
      </c>
      <c r="J68" s="59">
        <v>41640</v>
      </c>
      <c r="K68" s="66" t="s">
        <v>2214</v>
      </c>
      <c r="L68" s="60">
        <f t="shared" si="20"/>
        <v>0.85000000009635801</v>
      </c>
      <c r="M68" s="61" t="str">
        <f>VLOOKUP($E68,[3]Sheet1!$A:$C,2,FALSE)</f>
        <v>Regiunea 4 Sud-Vest</v>
      </c>
      <c r="N68" s="61" t="str">
        <f>VLOOKUP($E68,[3]Sheet1!$A:$C,3,FALSE)</f>
        <v>Gorj</v>
      </c>
      <c r="O68" s="57" t="s">
        <v>368</v>
      </c>
      <c r="P68" s="57" t="s">
        <v>669</v>
      </c>
      <c r="Q68" s="83">
        <f t="shared" si="23"/>
        <v>155669643.09999999</v>
      </c>
      <c r="R68" s="160">
        <v>132319196.65000001</v>
      </c>
      <c r="S68" s="160">
        <v>0</v>
      </c>
      <c r="T68" s="160">
        <v>23350446.449999999</v>
      </c>
      <c r="U68" s="160">
        <v>0</v>
      </c>
      <c r="V68" s="160">
        <v>29095567.399999999</v>
      </c>
      <c r="W68" s="160">
        <v>0</v>
      </c>
      <c r="X68" s="128">
        <f t="shared" si="21"/>
        <v>184765210.5</v>
      </c>
      <c r="Y68" s="109" t="s">
        <v>371</v>
      </c>
      <c r="Z68" s="108" t="s">
        <v>1480</v>
      </c>
      <c r="AA68" s="188">
        <v>24586545.140000001</v>
      </c>
      <c r="AB68" s="188">
        <v>8169663.4800000004</v>
      </c>
    </row>
    <row r="69" spans="2:28" ht="113.25" customHeight="1" x14ac:dyDescent="0.25">
      <c r="B69" s="68">
        <f t="shared" si="22"/>
        <v>49</v>
      </c>
      <c r="C69" s="375"/>
      <c r="D69" s="194" t="s">
        <v>327</v>
      </c>
      <c r="E69" s="194">
        <v>111951</v>
      </c>
      <c r="F69" s="211" t="s">
        <v>328</v>
      </c>
      <c r="G69" s="372"/>
      <c r="H69" s="57" t="s">
        <v>146</v>
      </c>
      <c r="I69" s="58" t="s">
        <v>498</v>
      </c>
      <c r="J69" s="193" t="s">
        <v>499</v>
      </c>
      <c r="K69" s="57" t="s">
        <v>1295</v>
      </c>
      <c r="L69" s="60">
        <f t="shared" si="20"/>
        <v>0.85000000011632015</v>
      </c>
      <c r="M69" s="61" t="str">
        <f>VLOOKUP($E69,[3]Sheet1!$A:$C,2,FALSE)</f>
        <v>Regiunea 3 Sud Muntenia,Regiunea 8 Bucureşti-Ilfov</v>
      </c>
      <c r="N69" s="61" t="str">
        <f>VLOOKUP($E69,[3]Sheet1!$A:$C,3,FALSE)</f>
        <v>Bucuresti,Giurgiu,Ilfov</v>
      </c>
      <c r="O69" s="57" t="s">
        <v>368</v>
      </c>
      <c r="P69" s="57" t="s">
        <v>669</v>
      </c>
      <c r="Q69" s="83">
        <f t="shared" si="23"/>
        <v>77372709.459999993</v>
      </c>
      <c r="R69" s="162">
        <v>65766803.049999997</v>
      </c>
      <c r="S69" s="162">
        <v>0</v>
      </c>
      <c r="T69" s="162">
        <v>11605906.41</v>
      </c>
      <c r="U69" s="160">
        <v>0</v>
      </c>
      <c r="V69" s="163">
        <v>25891700.780000001</v>
      </c>
      <c r="W69" s="162">
        <v>0</v>
      </c>
      <c r="X69" s="128">
        <f t="shared" si="21"/>
        <v>103264410.23999999</v>
      </c>
      <c r="Y69" s="108" t="s">
        <v>371</v>
      </c>
      <c r="Z69" s="108" t="s">
        <v>1477</v>
      </c>
      <c r="AA69" s="188">
        <v>40560485.410000004</v>
      </c>
      <c r="AB69" s="188">
        <v>11608144</v>
      </c>
    </row>
    <row r="70" spans="2:28" ht="117.75" customHeight="1" x14ac:dyDescent="0.25">
      <c r="B70" s="68">
        <f t="shared" si="22"/>
        <v>50</v>
      </c>
      <c r="C70" s="375"/>
      <c r="D70" s="194" t="s">
        <v>634</v>
      </c>
      <c r="E70" s="194">
        <v>118317</v>
      </c>
      <c r="F70" s="211" t="s">
        <v>644</v>
      </c>
      <c r="G70" s="373"/>
      <c r="H70" s="57" t="s">
        <v>146</v>
      </c>
      <c r="I70" s="65" t="s">
        <v>665</v>
      </c>
      <c r="J70" s="193" t="s">
        <v>646</v>
      </c>
      <c r="K70" s="59" t="s">
        <v>487</v>
      </c>
      <c r="L70" s="60">
        <f t="shared" si="20"/>
        <v>0.85000000001225307</v>
      </c>
      <c r="M70" s="61" t="str">
        <f>VLOOKUP($E70,[3]Sheet1!$A:$C,2,FALSE)</f>
        <v>Regiunea 6 Nord-Vest,Regiunea 7 Centru</v>
      </c>
      <c r="N70" s="61" t="str">
        <f>VLOOKUP($E70,[3]Sheet1!$A:$C,3,FALSE)</f>
        <v>Alba,Cluj</v>
      </c>
      <c r="O70" s="57" t="s">
        <v>368</v>
      </c>
      <c r="P70" s="57" t="s">
        <v>669</v>
      </c>
      <c r="Q70" s="83">
        <f t="shared" si="23"/>
        <v>1591435172.9300001</v>
      </c>
      <c r="R70" s="162">
        <v>1352719897.01</v>
      </c>
      <c r="S70" s="160">
        <v>0</v>
      </c>
      <c r="T70" s="162">
        <v>238715275.91999999</v>
      </c>
      <c r="U70" s="160">
        <v>0</v>
      </c>
      <c r="V70" s="163">
        <v>355001317.74000001</v>
      </c>
      <c r="W70" s="160">
        <v>0</v>
      </c>
      <c r="X70" s="128">
        <f t="shared" si="21"/>
        <v>1946436490.6700001</v>
      </c>
      <c r="Y70" s="108" t="s">
        <v>371</v>
      </c>
      <c r="Z70" s="108" t="s">
        <v>807</v>
      </c>
      <c r="AA70" s="188">
        <v>811757047.39999998</v>
      </c>
      <c r="AB70" s="188">
        <v>241750745.53000003</v>
      </c>
    </row>
    <row r="71" spans="2:28" ht="117.75" customHeight="1" x14ac:dyDescent="0.25">
      <c r="B71" s="68">
        <f t="shared" si="22"/>
        <v>51</v>
      </c>
      <c r="C71" s="375"/>
      <c r="D71" s="194" t="s">
        <v>918</v>
      </c>
      <c r="E71" s="194">
        <v>115751</v>
      </c>
      <c r="F71" s="66" t="s">
        <v>919</v>
      </c>
      <c r="G71" s="194"/>
      <c r="H71" s="61" t="s">
        <v>395</v>
      </c>
      <c r="I71" s="65" t="s">
        <v>922</v>
      </c>
      <c r="J71" s="194" t="s">
        <v>923</v>
      </c>
      <c r="K71" s="66" t="s">
        <v>2215</v>
      </c>
      <c r="L71" s="60">
        <f t="shared" si="20"/>
        <v>0.84999999985063923</v>
      </c>
      <c r="M71" s="61" t="s">
        <v>924</v>
      </c>
      <c r="N71" s="61" t="s">
        <v>925</v>
      </c>
      <c r="O71" s="61" t="s">
        <v>368</v>
      </c>
      <c r="P71" s="61" t="s">
        <v>742</v>
      </c>
      <c r="Q71" s="83">
        <f t="shared" si="23"/>
        <v>13390394.719999999</v>
      </c>
      <c r="R71" s="164">
        <v>11381835.51</v>
      </c>
      <c r="S71" s="160">
        <v>0</v>
      </c>
      <c r="T71" s="160">
        <v>2008559.21</v>
      </c>
      <c r="U71" s="160">
        <v>0</v>
      </c>
      <c r="V71" s="160">
        <v>2342247.52</v>
      </c>
      <c r="W71" s="160">
        <v>0</v>
      </c>
      <c r="X71" s="128">
        <f>R71+S71+T71+V71+W71</f>
        <v>15732642.239999998</v>
      </c>
      <c r="Y71" s="109" t="s">
        <v>371</v>
      </c>
      <c r="Z71" s="146" t="s">
        <v>2199</v>
      </c>
      <c r="AA71" s="188">
        <v>186044.08</v>
      </c>
      <c r="AB71" s="188">
        <v>32831.31</v>
      </c>
    </row>
    <row r="72" spans="2:28" ht="117.75" customHeight="1" x14ac:dyDescent="0.25">
      <c r="B72" s="68">
        <f t="shared" si="22"/>
        <v>52</v>
      </c>
      <c r="C72" s="375"/>
      <c r="D72" s="194" t="s">
        <v>920</v>
      </c>
      <c r="E72" s="194">
        <v>115750</v>
      </c>
      <c r="F72" s="66" t="s">
        <v>921</v>
      </c>
      <c r="G72" s="193"/>
      <c r="H72" s="57" t="s">
        <v>395</v>
      </c>
      <c r="I72" s="65" t="s">
        <v>926</v>
      </c>
      <c r="J72" s="193" t="s">
        <v>923</v>
      </c>
      <c r="K72" s="66" t="s">
        <v>2215</v>
      </c>
      <c r="L72" s="60">
        <f t="shared" si="20"/>
        <v>0.84999999943191784</v>
      </c>
      <c r="M72" s="61" t="s">
        <v>927</v>
      </c>
      <c r="N72" s="61" t="s">
        <v>928</v>
      </c>
      <c r="O72" s="57" t="s">
        <v>368</v>
      </c>
      <c r="P72" s="57" t="s">
        <v>929</v>
      </c>
      <c r="Q72" s="83">
        <f t="shared" si="23"/>
        <v>14962624.01</v>
      </c>
      <c r="R72" s="162">
        <v>12718230.4</v>
      </c>
      <c r="S72" s="160">
        <v>0</v>
      </c>
      <c r="T72" s="160">
        <v>2244393.61</v>
      </c>
      <c r="U72" s="160">
        <v>0</v>
      </c>
      <c r="V72" s="160">
        <v>2647325.31</v>
      </c>
      <c r="W72" s="160">
        <v>0</v>
      </c>
      <c r="X72" s="128">
        <f t="shared" si="21"/>
        <v>17609949.32</v>
      </c>
      <c r="Y72" s="109" t="s">
        <v>371</v>
      </c>
      <c r="Z72" s="146" t="s">
        <v>2198</v>
      </c>
      <c r="AA72" s="188">
        <v>0</v>
      </c>
      <c r="AB72" s="188">
        <v>0</v>
      </c>
    </row>
    <row r="73" spans="2:28" ht="130.69999999999999" customHeight="1" x14ac:dyDescent="0.25">
      <c r="B73" s="68">
        <f t="shared" si="22"/>
        <v>53</v>
      </c>
      <c r="C73" s="375"/>
      <c r="D73" s="194" t="s">
        <v>994</v>
      </c>
      <c r="E73" s="194">
        <v>116018</v>
      </c>
      <c r="F73" s="66" t="s">
        <v>995</v>
      </c>
      <c r="G73" s="194"/>
      <c r="H73" s="61" t="s">
        <v>395</v>
      </c>
      <c r="I73" s="65" t="s">
        <v>996</v>
      </c>
      <c r="J73" s="193" t="s">
        <v>997</v>
      </c>
      <c r="K73" s="59" t="s">
        <v>911</v>
      </c>
      <c r="L73" s="60">
        <f t="shared" si="20"/>
        <v>0.84999999999846965</v>
      </c>
      <c r="M73" s="61" t="s">
        <v>998</v>
      </c>
      <c r="N73" s="61" t="s">
        <v>999</v>
      </c>
      <c r="O73" s="57" t="s">
        <v>368</v>
      </c>
      <c r="P73" s="57" t="s">
        <v>669</v>
      </c>
      <c r="Q73" s="83">
        <f t="shared" si="23"/>
        <v>326721591.73000002</v>
      </c>
      <c r="R73" s="162">
        <v>277713352.97000003</v>
      </c>
      <c r="S73" s="160">
        <v>0</v>
      </c>
      <c r="T73" s="160">
        <v>49008238.759999998</v>
      </c>
      <c r="U73" s="160">
        <v>0</v>
      </c>
      <c r="V73" s="160">
        <v>87323467.319999993</v>
      </c>
      <c r="W73" s="160">
        <v>0</v>
      </c>
      <c r="X73" s="128">
        <f t="shared" si="21"/>
        <v>414045059.05000001</v>
      </c>
      <c r="Y73" s="108" t="s">
        <v>371</v>
      </c>
      <c r="Z73" s="146" t="s">
        <v>1474</v>
      </c>
      <c r="AA73" s="188">
        <v>38038585.860000007</v>
      </c>
      <c r="AB73" s="188">
        <v>11050892.17</v>
      </c>
    </row>
    <row r="74" spans="2:28" ht="130.69999999999999" customHeight="1" x14ac:dyDescent="0.25">
      <c r="B74" s="68">
        <f t="shared" si="22"/>
        <v>54</v>
      </c>
      <c r="C74" s="375"/>
      <c r="D74" s="194" t="s">
        <v>1101</v>
      </c>
      <c r="E74" s="194">
        <v>118005</v>
      </c>
      <c r="F74" s="66" t="s">
        <v>1120</v>
      </c>
      <c r="G74" s="194"/>
      <c r="H74" s="61" t="s">
        <v>395</v>
      </c>
      <c r="I74" s="65" t="s">
        <v>1122</v>
      </c>
      <c r="J74" s="193" t="s">
        <v>1003</v>
      </c>
      <c r="K74" s="59" t="s">
        <v>382</v>
      </c>
      <c r="L74" s="60">
        <f t="shared" si="20"/>
        <v>0.85000000024541245</v>
      </c>
      <c r="M74" s="61" t="s">
        <v>1107</v>
      </c>
      <c r="N74" s="61" t="s">
        <v>390</v>
      </c>
      <c r="O74" s="57" t="s">
        <v>368</v>
      </c>
      <c r="P74" s="57">
        <v>29</v>
      </c>
      <c r="Q74" s="83">
        <f t="shared" si="23"/>
        <v>57046812.960000001</v>
      </c>
      <c r="R74" s="164">
        <v>48489791.030000001</v>
      </c>
      <c r="S74" s="160">
        <v>0</v>
      </c>
      <c r="T74" s="160">
        <v>8557021.9299999997</v>
      </c>
      <c r="U74" s="160"/>
      <c r="V74" s="160">
        <v>13079218.800000001</v>
      </c>
      <c r="W74" s="160"/>
      <c r="X74" s="128">
        <f t="shared" si="21"/>
        <v>70126031.760000005</v>
      </c>
      <c r="Y74" s="108" t="s">
        <v>371</v>
      </c>
      <c r="Z74" s="108"/>
      <c r="AA74" s="188">
        <v>5973786.6799999997</v>
      </c>
      <c r="AB74" s="188">
        <v>1991262.23</v>
      </c>
    </row>
    <row r="75" spans="2:28" ht="114.75" customHeight="1" x14ac:dyDescent="0.25">
      <c r="B75" s="68">
        <f t="shared" si="22"/>
        <v>55</v>
      </c>
      <c r="C75" s="375"/>
      <c r="D75" s="194" t="s">
        <v>1102</v>
      </c>
      <c r="E75" s="194">
        <v>121490</v>
      </c>
      <c r="F75" s="66" t="s">
        <v>1121</v>
      </c>
      <c r="G75" s="194"/>
      <c r="H75" s="61" t="s">
        <v>395</v>
      </c>
      <c r="I75" s="65" t="s">
        <v>1123</v>
      </c>
      <c r="J75" s="193" t="s">
        <v>1003</v>
      </c>
      <c r="K75" s="59" t="s">
        <v>487</v>
      </c>
      <c r="L75" s="60">
        <f t="shared" si="20"/>
        <v>0.84999999992713826</v>
      </c>
      <c r="M75" s="61" t="s">
        <v>912</v>
      </c>
      <c r="N75" s="61" t="s">
        <v>630</v>
      </c>
      <c r="O75" s="57" t="s">
        <v>368</v>
      </c>
      <c r="P75" s="57">
        <v>29</v>
      </c>
      <c r="Q75" s="83">
        <f t="shared" si="23"/>
        <v>61760792.369999997</v>
      </c>
      <c r="R75" s="162">
        <v>52496673.509999998</v>
      </c>
      <c r="S75" s="160">
        <v>0</v>
      </c>
      <c r="T75" s="160">
        <v>9264118.8599999994</v>
      </c>
      <c r="U75" s="160">
        <v>0</v>
      </c>
      <c r="V75" s="160">
        <v>14794351.68</v>
      </c>
      <c r="W75" s="160">
        <v>0</v>
      </c>
      <c r="X75" s="128">
        <f t="shared" si="21"/>
        <v>76555144.049999997</v>
      </c>
      <c r="Y75" s="108" t="s">
        <v>371</v>
      </c>
      <c r="Z75" s="108"/>
      <c r="AA75" s="188">
        <v>14911341.040000001</v>
      </c>
      <c r="AB75" s="188">
        <v>4741636.4800000004</v>
      </c>
    </row>
    <row r="76" spans="2:28" ht="130.69999999999999" customHeight="1" x14ac:dyDescent="0.25">
      <c r="B76" s="68">
        <f t="shared" si="22"/>
        <v>56</v>
      </c>
      <c r="C76" s="376"/>
      <c r="D76" s="194" t="s">
        <v>1114</v>
      </c>
      <c r="E76" s="194">
        <v>116260</v>
      </c>
      <c r="F76" s="66" t="s">
        <v>1115</v>
      </c>
      <c r="G76" s="194"/>
      <c r="H76" s="61" t="s">
        <v>395</v>
      </c>
      <c r="I76" s="65" t="s">
        <v>1116</v>
      </c>
      <c r="J76" s="193" t="s">
        <v>1117</v>
      </c>
      <c r="K76" s="312" t="s">
        <v>2151</v>
      </c>
      <c r="L76" s="60">
        <f t="shared" si="20"/>
        <v>0.84999999764287126</v>
      </c>
      <c r="M76" s="61" t="s">
        <v>1118</v>
      </c>
      <c r="N76" s="61" t="s">
        <v>1119</v>
      </c>
      <c r="O76" s="57" t="s">
        <v>368</v>
      </c>
      <c r="P76" s="57">
        <v>29</v>
      </c>
      <c r="Q76" s="83">
        <v>1696979.84</v>
      </c>
      <c r="R76" s="162">
        <v>1442432.86</v>
      </c>
      <c r="S76" s="160">
        <v>0</v>
      </c>
      <c r="T76" s="160">
        <v>254546.98</v>
      </c>
      <c r="U76" s="160">
        <v>0</v>
      </c>
      <c r="V76" s="160">
        <v>320322.87</v>
      </c>
      <c r="W76" s="160">
        <v>0</v>
      </c>
      <c r="X76" s="128">
        <f t="shared" si="21"/>
        <v>2017302.71</v>
      </c>
      <c r="Y76" s="109" t="s">
        <v>371</v>
      </c>
      <c r="Z76" s="108" t="s">
        <v>2200</v>
      </c>
      <c r="AA76" s="188">
        <v>1441198.59</v>
      </c>
      <c r="AB76" s="188">
        <v>254339.03999999998</v>
      </c>
    </row>
    <row r="77" spans="2:28" s="43" customFormat="1" ht="130.69999999999999" customHeight="1" x14ac:dyDescent="0.25">
      <c r="B77" s="68">
        <f t="shared" si="22"/>
        <v>57</v>
      </c>
      <c r="C77" s="96"/>
      <c r="D77" s="194" t="s">
        <v>1195</v>
      </c>
      <c r="E77" s="194">
        <v>119822</v>
      </c>
      <c r="F77" s="66" t="s">
        <v>1199</v>
      </c>
      <c r="G77" s="194"/>
      <c r="H77" s="61" t="s">
        <v>395</v>
      </c>
      <c r="I77" s="65" t="s">
        <v>1196</v>
      </c>
      <c r="J77" s="194" t="s">
        <v>1197</v>
      </c>
      <c r="K77" s="66" t="s">
        <v>911</v>
      </c>
      <c r="L77" s="60">
        <f t="shared" si="20"/>
        <v>0.84999999548853145</v>
      </c>
      <c r="M77" s="61" t="s">
        <v>1198</v>
      </c>
      <c r="N77" s="61" t="s">
        <v>619</v>
      </c>
      <c r="O77" s="61" t="s">
        <v>368</v>
      </c>
      <c r="P77" s="61">
        <v>29</v>
      </c>
      <c r="Q77" s="83">
        <f t="shared" si="23"/>
        <v>1219115.23</v>
      </c>
      <c r="R77" s="162">
        <v>1036247.94</v>
      </c>
      <c r="S77" s="160">
        <v>0</v>
      </c>
      <c r="T77" s="160">
        <v>182867.29</v>
      </c>
      <c r="U77" s="160">
        <v>0</v>
      </c>
      <c r="V77" s="160">
        <v>206728.51</v>
      </c>
      <c r="W77" s="160">
        <v>0</v>
      </c>
      <c r="X77" s="128">
        <f t="shared" si="21"/>
        <v>1425843.74</v>
      </c>
      <c r="Y77" s="109" t="s">
        <v>371</v>
      </c>
      <c r="Z77" s="235" t="s">
        <v>1473</v>
      </c>
      <c r="AA77" s="199">
        <v>725805.6</v>
      </c>
      <c r="AB77" s="199">
        <v>203164.09999999998</v>
      </c>
    </row>
    <row r="78" spans="2:28" s="43" customFormat="1" ht="130.69999999999999" customHeight="1" x14ac:dyDescent="0.25">
      <c r="B78" s="68">
        <f t="shared" si="22"/>
        <v>58</v>
      </c>
      <c r="C78" s="96"/>
      <c r="D78" s="194" t="s">
        <v>1216</v>
      </c>
      <c r="E78" s="194">
        <v>117854</v>
      </c>
      <c r="F78" s="66" t="s">
        <v>1217</v>
      </c>
      <c r="G78" s="194"/>
      <c r="H78" s="61" t="s">
        <v>146</v>
      </c>
      <c r="I78" s="65" t="s">
        <v>1218</v>
      </c>
      <c r="J78" s="194" t="s">
        <v>1219</v>
      </c>
      <c r="K78" s="66" t="s">
        <v>382</v>
      </c>
      <c r="L78" s="60">
        <f t="shared" si="20"/>
        <v>0.85000000000877163</v>
      </c>
      <c r="M78" s="61" t="s">
        <v>1220</v>
      </c>
      <c r="N78" s="61" t="s">
        <v>392</v>
      </c>
      <c r="O78" s="61" t="s">
        <v>368</v>
      </c>
      <c r="P78" s="61">
        <v>29</v>
      </c>
      <c r="Q78" s="83">
        <f t="shared" si="23"/>
        <v>342012000.01999998</v>
      </c>
      <c r="R78" s="160">
        <v>290710200.01999998</v>
      </c>
      <c r="S78" s="160">
        <v>0</v>
      </c>
      <c r="T78" s="160">
        <v>51301800</v>
      </c>
      <c r="U78" s="160">
        <v>0</v>
      </c>
      <c r="V78" s="160">
        <v>61099049.060000002</v>
      </c>
      <c r="W78" s="160">
        <v>0</v>
      </c>
      <c r="X78" s="128">
        <f t="shared" si="21"/>
        <v>403111049.07999998</v>
      </c>
      <c r="Y78" s="109" t="s">
        <v>371</v>
      </c>
      <c r="Z78" s="109"/>
      <c r="AA78" s="199">
        <v>138054600.09</v>
      </c>
      <c r="AB78" s="199">
        <v>39543955.080000006</v>
      </c>
    </row>
    <row r="79" spans="2:28" s="43" customFormat="1" ht="130.69999999999999" customHeight="1" x14ac:dyDescent="0.25">
      <c r="B79" s="68">
        <f t="shared" si="22"/>
        <v>59</v>
      </c>
      <c r="C79" s="96"/>
      <c r="D79" s="194" t="s">
        <v>1225</v>
      </c>
      <c r="E79" s="194">
        <v>118450</v>
      </c>
      <c r="F79" s="66" t="s">
        <v>1226</v>
      </c>
      <c r="G79" s="194"/>
      <c r="H79" s="61" t="s">
        <v>395</v>
      </c>
      <c r="I79" s="65" t="s">
        <v>1227</v>
      </c>
      <c r="J79" s="194" t="s">
        <v>1226</v>
      </c>
      <c r="K79" s="66" t="s">
        <v>1145</v>
      </c>
      <c r="L79" s="60">
        <f t="shared" si="20"/>
        <v>0.84999999995506514</v>
      </c>
      <c r="M79" s="61" t="s">
        <v>1330</v>
      </c>
      <c r="N79" s="61" t="s">
        <v>1228</v>
      </c>
      <c r="O79" s="61" t="s">
        <v>368</v>
      </c>
      <c r="P79" s="61">
        <v>28</v>
      </c>
      <c r="Q79" s="83">
        <f t="shared" si="23"/>
        <v>289307799.78000003</v>
      </c>
      <c r="R79" s="165">
        <v>245911629.80000001</v>
      </c>
      <c r="S79" s="166">
        <v>0</v>
      </c>
      <c r="T79" s="166">
        <v>43396169.979999997</v>
      </c>
      <c r="U79" s="160">
        <v>0</v>
      </c>
      <c r="V79" s="165">
        <v>86553922.109999999</v>
      </c>
      <c r="W79" s="160">
        <v>0</v>
      </c>
      <c r="X79" s="128">
        <f t="shared" si="21"/>
        <v>375861721.89000005</v>
      </c>
      <c r="Y79" s="111" t="s">
        <v>371</v>
      </c>
      <c r="Z79" s="109" t="s">
        <v>806</v>
      </c>
      <c r="AA79" s="199">
        <v>205250191.01000002</v>
      </c>
      <c r="AB79" s="199">
        <v>68343152.940000013</v>
      </c>
    </row>
    <row r="80" spans="2:28" s="43" customFormat="1" ht="130.69999999999999" customHeight="1" x14ac:dyDescent="0.25">
      <c r="B80" s="68">
        <f t="shared" si="22"/>
        <v>60</v>
      </c>
      <c r="C80" s="96"/>
      <c r="D80" s="194" t="s">
        <v>1325</v>
      </c>
      <c r="E80" s="194">
        <v>115749</v>
      </c>
      <c r="F80" s="66" t="s">
        <v>1326</v>
      </c>
      <c r="G80" s="194"/>
      <c r="H80" s="61" t="s">
        <v>146</v>
      </c>
      <c r="I80" s="65" t="s">
        <v>1394</v>
      </c>
      <c r="J80" s="98">
        <v>43809</v>
      </c>
      <c r="K80" s="98">
        <v>44196</v>
      </c>
      <c r="L80" s="60">
        <f t="shared" si="20"/>
        <v>0.850000000069282</v>
      </c>
      <c r="M80" s="97" t="s">
        <v>1390</v>
      </c>
      <c r="N80" s="97" t="s">
        <v>1391</v>
      </c>
      <c r="O80" s="97" t="s">
        <v>368</v>
      </c>
      <c r="P80" s="99">
        <v>28</v>
      </c>
      <c r="Q80" s="83">
        <f t="shared" si="23"/>
        <v>21650642.609999999</v>
      </c>
      <c r="R80" s="167">
        <v>18403046.219999999</v>
      </c>
      <c r="S80" s="167">
        <v>0</v>
      </c>
      <c r="T80" s="167">
        <v>3247596.39</v>
      </c>
      <c r="U80" s="160">
        <v>0</v>
      </c>
      <c r="V80" s="166">
        <v>3908187.62</v>
      </c>
      <c r="W80" s="160">
        <v>0</v>
      </c>
      <c r="X80" s="128">
        <f t="shared" si="21"/>
        <v>25558830.23</v>
      </c>
      <c r="Y80" s="111" t="s">
        <v>371</v>
      </c>
      <c r="Z80" s="109"/>
      <c r="AA80" s="199">
        <v>0</v>
      </c>
      <c r="AB80" s="199">
        <v>0</v>
      </c>
    </row>
    <row r="81" spans="2:28" s="43" customFormat="1" ht="130.69999999999999" customHeight="1" x14ac:dyDescent="0.25">
      <c r="B81" s="68">
        <f t="shared" si="22"/>
        <v>61</v>
      </c>
      <c r="C81" s="96"/>
      <c r="D81" s="194" t="s">
        <v>1364</v>
      </c>
      <c r="E81" s="194">
        <v>119143</v>
      </c>
      <c r="F81" s="66" t="s">
        <v>1388</v>
      </c>
      <c r="G81" s="194"/>
      <c r="H81" s="61" t="s">
        <v>146</v>
      </c>
      <c r="I81" s="65" t="s">
        <v>1395</v>
      </c>
      <c r="J81" s="98">
        <v>43009</v>
      </c>
      <c r="K81" s="98">
        <v>45291</v>
      </c>
      <c r="L81" s="60">
        <f t="shared" si="20"/>
        <v>0.85000000006324927</v>
      </c>
      <c r="M81" s="97" t="s">
        <v>1374</v>
      </c>
      <c r="N81" s="97" t="s">
        <v>606</v>
      </c>
      <c r="O81" s="97" t="s">
        <v>368</v>
      </c>
      <c r="P81" s="99">
        <v>29</v>
      </c>
      <c r="Q81" s="83">
        <f t="shared" si="23"/>
        <v>158104474.40000001</v>
      </c>
      <c r="R81" s="168">
        <v>134388803.25</v>
      </c>
      <c r="S81" s="167">
        <v>0</v>
      </c>
      <c r="T81" s="167">
        <v>23715671.149999999</v>
      </c>
      <c r="U81" s="160">
        <v>0</v>
      </c>
      <c r="V81" s="167">
        <v>28582511.140000001</v>
      </c>
      <c r="W81" s="160">
        <v>0</v>
      </c>
      <c r="X81" s="128">
        <f t="shared" si="21"/>
        <v>186686985.54000002</v>
      </c>
      <c r="Y81" s="111" t="s">
        <v>371</v>
      </c>
      <c r="Z81" s="109"/>
      <c r="AA81" s="199">
        <v>2039093.28</v>
      </c>
      <c r="AB81" s="199">
        <v>359839.99</v>
      </c>
    </row>
    <row r="82" spans="2:28" s="43" customFormat="1" ht="130.69999999999999" customHeight="1" x14ac:dyDescent="0.25">
      <c r="B82" s="68">
        <f t="shared" si="22"/>
        <v>62</v>
      </c>
      <c r="C82" s="96"/>
      <c r="D82" s="194" t="s">
        <v>1365</v>
      </c>
      <c r="E82" s="194">
        <v>123691</v>
      </c>
      <c r="F82" s="66" t="s">
        <v>1399</v>
      </c>
      <c r="G82" s="194"/>
      <c r="H82" s="61" t="s">
        <v>146</v>
      </c>
      <c r="I82" s="65" t="s">
        <v>1396</v>
      </c>
      <c r="J82" s="98">
        <v>41640</v>
      </c>
      <c r="K82" s="98">
        <v>45291</v>
      </c>
      <c r="L82" s="60">
        <f t="shared" si="20"/>
        <v>0.85000000003525922</v>
      </c>
      <c r="M82" s="97" t="s">
        <v>1036</v>
      </c>
      <c r="N82" s="97" t="s">
        <v>592</v>
      </c>
      <c r="O82" s="97" t="s">
        <v>368</v>
      </c>
      <c r="P82" s="99">
        <v>29</v>
      </c>
      <c r="Q82" s="83">
        <f t="shared" si="23"/>
        <v>155987533.37</v>
      </c>
      <c r="R82" s="167">
        <v>132589403.37</v>
      </c>
      <c r="S82" s="167">
        <v>0</v>
      </c>
      <c r="T82" s="167">
        <v>23398130</v>
      </c>
      <c r="U82" s="160">
        <v>0</v>
      </c>
      <c r="V82" s="167">
        <v>46247644.219999999</v>
      </c>
      <c r="W82" s="160">
        <v>0</v>
      </c>
      <c r="X82" s="128">
        <f t="shared" si="21"/>
        <v>202235177.59</v>
      </c>
      <c r="Y82" s="111" t="s">
        <v>371</v>
      </c>
      <c r="Z82" s="109"/>
      <c r="AA82" s="199">
        <v>55948136.079999998</v>
      </c>
      <c r="AB82" s="199">
        <v>9873200.4700000007</v>
      </c>
    </row>
    <row r="83" spans="2:28" s="43" customFormat="1" ht="130.69999999999999" customHeight="1" x14ac:dyDescent="0.25">
      <c r="B83" s="68">
        <f t="shared" si="22"/>
        <v>63</v>
      </c>
      <c r="C83" s="96"/>
      <c r="D83" s="194" t="s">
        <v>1366</v>
      </c>
      <c r="E83" s="194">
        <v>117135</v>
      </c>
      <c r="F83" s="66" t="s">
        <v>1389</v>
      </c>
      <c r="G83" s="194"/>
      <c r="H83" s="61" t="s">
        <v>146</v>
      </c>
      <c r="I83" s="65" t="s">
        <v>1397</v>
      </c>
      <c r="J83" s="98">
        <v>42121</v>
      </c>
      <c r="K83" s="100">
        <v>45291</v>
      </c>
      <c r="L83" s="60">
        <f t="shared" si="20"/>
        <v>0.85000000000576026</v>
      </c>
      <c r="M83" s="101" t="s">
        <v>1392</v>
      </c>
      <c r="N83" s="101" t="s">
        <v>1393</v>
      </c>
      <c r="O83" s="101" t="s">
        <v>368</v>
      </c>
      <c r="P83" s="102">
        <v>29</v>
      </c>
      <c r="Q83" s="83">
        <f t="shared" si="23"/>
        <v>1996408666.21</v>
      </c>
      <c r="R83" s="167">
        <v>1696947366.29</v>
      </c>
      <c r="S83" s="167">
        <v>0</v>
      </c>
      <c r="T83" s="167">
        <v>299461299.92000002</v>
      </c>
      <c r="U83" s="160">
        <v>0</v>
      </c>
      <c r="V83" s="169">
        <v>406623549.16000003</v>
      </c>
      <c r="W83" s="169">
        <v>168893574.80000001</v>
      </c>
      <c r="X83" s="128">
        <f t="shared" si="21"/>
        <v>2571925790.1700001</v>
      </c>
      <c r="Y83" s="111" t="s">
        <v>371</v>
      </c>
      <c r="Z83" s="109"/>
      <c r="AA83" s="199">
        <v>408606998.46000004</v>
      </c>
      <c r="AB83" s="199">
        <v>72107117.399999991</v>
      </c>
    </row>
    <row r="84" spans="2:28" s="43" customFormat="1" ht="153.75" customHeight="1" x14ac:dyDescent="0.25">
      <c r="B84" s="68">
        <f t="shared" si="22"/>
        <v>64</v>
      </c>
      <c r="C84" s="96"/>
      <c r="D84" s="194" t="s">
        <v>1459</v>
      </c>
      <c r="E84" s="194">
        <v>122551</v>
      </c>
      <c r="F84" s="66" t="s">
        <v>1460</v>
      </c>
      <c r="G84" s="194"/>
      <c r="H84" s="61" t="s">
        <v>395</v>
      </c>
      <c r="I84" s="65" t="s">
        <v>1461</v>
      </c>
      <c r="J84" s="236">
        <v>44044</v>
      </c>
      <c r="K84" s="103">
        <v>44957</v>
      </c>
      <c r="L84" s="60">
        <f t="shared" si="20"/>
        <v>0.85000000011105681</v>
      </c>
      <c r="M84" s="104" t="s">
        <v>1462</v>
      </c>
      <c r="N84" s="104" t="s">
        <v>1463</v>
      </c>
      <c r="O84" s="104" t="s">
        <v>368</v>
      </c>
      <c r="P84" s="105">
        <v>29</v>
      </c>
      <c r="Q84" s="83">
        <f t="shared" si="23"/>
        <v>31515402.689999998</v>
      </c>
      <c r="R84" s="170">
        <v>26788092.289999999</v>
      </c>
      <c r="S84" s="170">
        <v>0</v>
      </c>
      <c r="T84" s="170">
        <v>4727310.4000000004</v>
      </c>
      <c r="U84" s="160">
        <v>0</v>
      </c>
      <c r="V84" s="170">
        <v>5677840.1100000003</v>
      </c>
      <c r="W84" s="170">
        <v>0</v>
      </c>
      <c r="X84" s="128">
        <f t="shared" si="21"/>
        <v>37193242.799999997</v>
      </c>
      <c r="Y84" s="111" t="s">
        <v>371</v>
      </c>
      <c r="Z84" s="109" t="s">
        <v>806</v>
      </c>
      <c r="AA84" s="199">
        <v>0</v>
      </c>
      <c r="AB84" s="199">
        <v>0</v>
      </c>
    </row>
    <row r="85" spans="2:28" s="43" customFormat="1" ht="153.75" customHeight="1" x14ac:dyDescent="0.25">
      <c r="B85" s="68">
        <f t="shared" si="22"/>
        <v>65</v>
      </c>
      <c r="C85" s="96"/>
      <c r="D85" s="194" t="s">
        <v>1527</v>
      </c>
      <c r="E85" s="194">
        <v>128039</v>
      </c>
      <c r="F85" s="101" t="s">
        <v>1528</v>
      </c>
      <c r="G85" s="237"/>
      <c r="H85" s="101" t="s">
        <v>395</v>
      </c>
      <c r="I85" s="65" t="s">
        <v>1542</v>
      </c>
      <c r="J85" s="100">
        <v>42135</v>
      </c>
      <c r="K85" s="121">
        <v>44377</v>
      </c>
      <c r="L85" s="60">
        <f>R85/Q85</f>
        <v>0.85000000035713874</v>
      </c>
      <c r="M85" s="104"/>
      <c r="N85" s="104"/>
      <c r="O85" s="104" t="s">
        <v>368</v>
      </c>
      <c r="P85" s="105">
        <v>29</v>
      </c>
      <c r="Q85" s="83">
        <f t="shared" si="23"/>
        <v>16800194.039999999</v>
      </c>
      <c r="R85" s="167">
        <v>14280164.939999999</v>
      </c>
      <c r="S85" s="167">
        <v>0</v>
      </c>
      <c r="T85" s="167">
        <v>2520029.1</v>
      </c>
      <c r="U85" s="166">
        <v>0</v>
      </c>
      <c r="V85" s="167">
        <v>3107232.54</v>
      </c>
      <c r="W85" s="167">
        <v>0</v>
      </c>
      <c r="X85" s="128">
        <f t="shared" si="21"/>
        <v>19907426.579999998</v>
      </c>
      <c r="Y85" s="111" t="s">
        <v>371</v>
      </c>
      <c r="Z85" s="109"/>
      <c r="AA85" s="199">
        <v>1620536.03</v>
      </c>
      <c r="AB85" s="199">
        <v>285976.95</v>
      </c>
    </row>
    <row r="86" spans="2:28" s="43" customFormat="1" ht="153.75" customHeight="1" x14ac:dyDescent="0.25">
      <c r="B86" s="68">
        <f t="shared" si="22"/>
        <v>66</v>
      </c>
      <c r="C86" s="96"/>
      <c r="D86" s="194" t="s">
        <v>1580</v>
      </c>
      <c r="E86" s="194">
        <v>129180</v>
      </c>
      <c r="F86" s="104" t="s">
        <v>1581</v>
      </c>
      <c r="G86" s="238"/>
      <c r="H86" s="104" t="s">
        <v>395</v>
      </c>
      <c r="I86" s="65" t="s">
        <v>1582</v>
      </c>
      <c r="J86" s="103" t="s">
        <v>1679</v>
      </c>
      <c r="K86" s="121" t="s">
        <v>1680</v>
      </c>
      <c r="L86" s="60">
        <v>0.85</v>
      </c>
      <c r="M86" s="104" t="s">
        <v>1583</v>
      </c>
      <c r="N86" s="104" t="s">
        <v>1393</v>
      </c>
      <c r="O86" s="104" t="s">
        <v>368</v>
      </c>
      <c r="P86" s="105">
        <v>29</v>
      </c>
      <c r="Q86" s="83">
        <f t="shared" si="23"/>
        <v>14813474.190000001</v>
      </c>
      <c r="R86" s="167">
        <v>12591453.060000001</v>
      </c>
      <c r="S86" s="167">
        <v>0</v>
      </c>
      <c r="T86" s="167">
        <v>2222021.13</v>
      </c>
      <c r="U86" s="166"/>
      <c r="V86" s="167">
        <v>2695949.17</v>
      </c>
      <c r="W86" s="167">
        <v>0</v>
      </c>
      <c r="X86" s="128">
        <f t="shared" si="21"/>
        <v>17509423.359999999</v>
      </c>
      <c r="Y86" s="111" t="s">
        <v>371</v>
      </c>
      <c r="Z86" s="109" t="s">
        <v>2201</v>
      </c>
      <c r="AA86" s="199">
        <v>1203532.52</v>
      </c>
      <c r="AB86" s="199">
        <v>212388.09</v>
      </c>
    </row>
    <row r="87" spans="2:28" s="43" customFormat="1" ht="153.75" customHeight="1" x14ac:dyDescent="0.25">
      <c r="B87" s="68">
        <f t="shared" si="22"/>
        <v>67</v>
      </c>
      <c r="C87" s="96"/>
      <c r="D87" s="194" t="s">
        <v>1602</v>
      </c>
      <c r="E87" s="194">
        <v>129377</v>
      </c>
      <c r="F87" s="104" t="s">
        <v>1603</v>
      </c>
      <c r="G87" s="238"/>
      <c r="H87" s="104" t="s">
        <v>395</v>
      </c>
      <c r="I87" s="65" t="s">
        <v>1604</v>
      </c>
      <c r="J87" s="103">
        <v>43454</v>
      </c>
      <c r="K87" s="121">
        <v>45291</v>
      </c>
      <c r="L87" s="60">
        <v>0.85</v>
      </c>
      <c r="M87" s="104" t="s">
        <v>1220</v>
      </c>
      <c r="N87" s="104" t="s">
        <v>589</v>
      </c>
      <c r="O87" s="104" t="s">
        <v>368</v>
      </c>
      <c r="P87" s="105">
        <v>28</v>
      </c>
      <c r="Q87" s="83">
        <f t="shared" si="23"/>
        <v>162844360.09</v>
      </c>
      <c r="R87" s="167">
        <v>138417706.06999999</v>
      </c>
      <c r="S87" s="167">
        <v>0</v>
      </c>
      <c r="T87" s="167">
        <v>24426654.02</v>
      </c>
      <c r="U87" s="166">
        <v>0</v>
      </c>
      <c r="V87" s="167">
        <v>31123799.940000001</v>
      </c>
      <c r="W87" s="167">
        <v>0</v>
      </c>
      <c r="X87" s="128">
        <f t="shared" si="21"/>
        <v>193968160.03</v>
      </c>
      <c r="Y87" s="111" t="s">
        <v>371</v>
      </c>
      <c r="Z87" s="109"/>
      <c r="AA87" s="199">
        <v>53954557.819999993</v>
      </c>
      <c r="AB87" s="199">
        <v>9521392.5700000003</v>
      </c>
    </row>
    <row r="88" spans="2:28" s="43" customFormat="1" ht="153.75" customHeight="1" x14ac:dyDescent="0.25">
      <c r="B88" s="68">
        <f t="shared" si="22"/>
        <v>68</v>
      </c>
      <c r="C88" s="96"/>
      <c r="D88" s="194" t="s">
        <v>1660</v>
      </c>
      <c r="E88" s="194">
        <v>118712</v>
      </c>
      <c r="F88" s="104" t="s">
        <v>1661</v>
      </c>
      <c r="G88" s="238"/>
      <c r="H88" s="104" t="s">
        <v>395</v>
      </c>
      <c r="I88" s="65" t="s">
        <v>1662</v>
      </c>
      <c r="J88" s="116" t="s">
        <v>1681</v>
      </c>
      <c r="K88" s="122" t="s">
        <v>1046</v>
      </c>
      <c r="L88" s="60">
        <v>0.85</v>
      </c>
      <c r="M88" s="104" t="s">
        <v>1323</v>
      </c>
      <c r="N88" s="104" t="s">
        <v>464</v>
      </c>
      <c r="O88" s="104" t="s">
        <v>368</v>
      </c>
      <c r="P88" s="105">
        <v>29</v>
      </c>
      <c r="Q88" s="83">
        <f t="shared" si="23"/>
        <v>5415308.3300000001</v>
      </c>
      <c r="R88" s="167">
        <v>4603012.08</v>
      </c>
      <c r="S88" s="167">
        <v>0</v>
      </c>
      <c r="T88" s="167">
        <v>812296.25</v>
      </c>
      <c r="U88" s="166">
        <v>0</v>
      </c>
      <c r="V88" s="167">
        <v>1018721.37</v>
      </c>
      <c r="W88" s="167">
        <v>0</v>
      </c>
      <c r="X88" s="128">
        <f t="shared" si="21"/>
        <v>6434029.7000000002</v>
      </c>
      <c r="Y88" s="111" t="s">
        <v>371</v>
      </c>
      <c r="Z88" s="109"/>
      <c r="AA88" s="199">
        <v>0</v>
      </c>
      <c r="AB88" s="199">
        <v>0</v>
      </c>
    </row>
    <row r="89" spans="2:28" s="43" customFormat="1" ht="153.75" customHeight="1" x14ac:dyDescent="0.25">
      <c r="B89" s="68">
        <f t="shared" si="22"/>
        <v>69</v>
      </c>
      <c r="C89" s="96"/>
      <c r="D89" s="194" t="s">
        <v>1719</v>
      </c>
      <c r="E89" s="194">
        <v>122521</v>
      </c>
      <c r="F89" s="104" t="s">
        <v>1720</v>
      </c>
      <c r="G89" s="238"/>
      <c r="H89" s="104" t="s">
        <v>395</v>
      </c>
      <c r="I89" s="65" t="s">
        <v>1721</v>
      </c>
      <c r="J89" s="116">
        <v>43647</v>
      </c>
      <c r="K89" s="133">
        <v>44150</v>
      </c>
      <c r="L89" s="60">
        <v>0.85</v>
      </c>
      <c r="M89" s="104" t="s">
        <v>1374</v>
      </c>
      <c r="N89" s="104" t="s">
        <v>606</v>
      </c>
      <c r="O89" s="104" t="s">
        <v>368</v>
      </c>
      <c r="P89" s="105">
        <v>29</v>
      </c>
      <c r="Q89" s="83">
        <v>1624585</v>
      </c>
      <c r="R89" s="167">
        <v>1380897.25</v>
      </c>
      <c r="S89" s="167">
        <v>0</v>
      </c>
      <c r="T89" s="167">
        <v>243687.75</v>
      </c>
      <c r="U89" s="167"/>
      <c r="V89" s="167">
        <v>280915</v>
      </c>
      <c r="W89" s="167">
        <v>0</v>
      </c>
      <c r="X89" s="128">
        <f t="shared" si="21"/>
        <v>1905500</v>
      </c>
      <c r="Y89" s="111" t="s">
        <v>371</v>
      </c>
      <c r="Z89" s="109"/>
      <c r="AA89" s="199">
        <v>0</v>
      </c>
      <c r="AB89" s="199">
        <v>0</v>
      </c>
    </row>
    <row r="90" spans="2:28" s="43" customFormat="1" ht="153.75" customHeight="1" x14ac:dyDescent="0.25">
      <c r="B90" s="68">
        <f t="shared" si="22"/>
        <v>70</v>
      </c>
      <c r="C90" s="96"/>
      <c r="D90" s="194" t="s">
        <v>1789</v>
      </c>
      <c r="E90" s="194">
        <v>127983</v>
      </c>
      <c r="F90" s="104" t="s">
        <v>1790</v>
      </c>
      <c r="G90" s="238"/>
      <c r="H90" s="104" t="s">
        <v>395</v>
      </c>
      <c r="I90" s="65" t="s">
        <v>1791</v>
      </c>
      <c r="J90" s="116">
        <v>44136</v>
      </c>
      <c r="K90" s="134">
        <v>44895</v>
      </c>
      <c r="L90" s="60">
        <v>0.85</v>
      </c>
      <c r="M90" s="104" t="s">
        <v>1323</v>
      </c>
      <c r="N90" s="104" t="s">
        <v>1792</v>
      </c>
      <c r="O90" s="104" t="s">
        <v>368</v>
      </c>
      <c r="P90" s="105">
        <v>29</v>
      </c>
      <c r="Q90" s="83">
        <v>24804561.690000001</v>
      </c>
      <c r="R90" s="167">
        <v>21083877.440000001</v>
      </c>
      <c r="S90" s="167">
        <v>0</v>
      </c>
      <c r="T90" s="167">
        <v>3720684.25</v>
      </c>
      <c r="U90" s="167"/>
      <c r="V90" s="167">
        <v>4517244.67</v>
      </c>
      <c r="W90" s="167">
        <v>0</v>
      </c>
      <c r="X90" s="128">
        <f t="shared" si="21"/>
        <v>29321806.359999999</v>
      </c>
      <c r="Y90" s="111" t="s">
        <v>371</v>
      </c>
      <c r="Z90" s="109"/>
      <c r="AA90" s="199">
        <v>1410237.72</v>
      </c>
      <c r="AB90" s="199">
        <v>248865.48</v>
      </c>
    </row>
    <row r="91" spans="2:28" s="43" customFormat="1" ht="153.75" customHeight="1" x14ac:dyDescent="0.25">
      <c r="B91" s="68">
        <f t="shared" si="22"/>
        <v>71</v>
      </c>
      <c r="C91" s="349"/>
      <c r="D91" s="350" t="s">
        <v>2329</v>
      </c>
      <c r="E91" s="350">
        <v>133746</v>
      </c>
      <c r="F91" s="104" t="s">
        <v>2330</v>
      </c>
      <c r="G91" s="238"/>
      <c r="H91" s="104" t="s">
        <v>395</v>
      </c>
      <c r="I91" s="65" t="s">
        <v>2331</v>
      </c>
      <c r="J91" s="116">
        <v>43862</v>
      </c>
      <c r="K91" s="134">
        <v>45291</v>
      </c>
      <c r="L91" s="60">
        <v>0.85</v>
      </c>
      <c r="M91" s="104" t="s">
        <v>1220</v>
      </c>
      <c r="N91" s="104" t="s">
        <v>1119</v>
      </c>
      <c r="O91" s="104" t="s">
        <v>368</v>
      </c>
      <c r="P91" s="105">
        <v>31</v>
      </c>
      <c r="Q91" s="83">
        <v>202534042.97999999</v>
      </c>
      <c r="R91" s="167">
        <v>172153936.53999999</v>
      </c>
      <c r="S91" s="167">
        <v>0</v>
      </c>
      <c r="T91" s="167">
        <v>30380106.440000001</v>
      </c>
      <c r="U91" s="167"/>
      <c r="V91" s="167">
        <v>37932369.07</v>
      </c>
      <c r="W91" s="167">
        <v>0</v>
      </c>
      <c r="X91" s="128">
        <v>240466412.05000001</v>
      </c>
      <c r="Y91" s="111"/>
      <c r="Z91" s="109"/>
      <c r="AA91" s="199"/>
      <c r="AB91" s="199"/>
    </row>
    <row r="92" spans="2:28" ht="32.25" customHeight="1" x14ac:dyDescent="0.25">
      <c r="B92" s="208"/>
      <c r="C92" s="209" t="s">
        <v>147</v>
      </c>
      <c r="D92" s="209"/>
      <c r="E92" s="209"/>
      <c r="F92" s="209"/>
      <c r="G92" s="209"/>
      <c r="H92" s="209"/>
      <c r="I92" s="210"/>
      <c r="J92" s="209"/>
      <c r="K92" s="209"/>
      <c r="L92" s="209"/>
      <c r="M92" s="209"/>
      <c r="N92" s="209"/>
      <c r="O92" s="209"/>
      <c r="P92" s="209"/>
      <c r="Q92" s="171">
        <f>SUM(Q61:Q91)</f>
        <v>6359410946.999999</v>
      </c>
      <c r="R92" s="171">
        <f t="shared" ref="R92:AB92" si="24">SUM(R61:R91)</f>
        <v>5405499305.0199995</v>
      </c>
      <c r="S92" s="171">
        <f t="shared" si="24"/>
        <v>0</v>
      </c>
      <c r="T92" s="171">
        <f t="shared" si="24"/>
        <v>953911641.98000014</v>
      </c>
      <c r="U92" s="171">
        <f t="shared" si="24"/>
        <v>0</v>
      </c>
      <c r="V92" s="171">
        <f t="shared" si="24"/>
        <v>1398552626.4499996</v>
      </c>
      <c r="W92" s="171">
        <f t="shared" si="24"/>
        <v>168893574.80000001</v>
      </c>
      <c r="X92" s="171">
        <f t="shared" si="24"/>
        <v>7926857148.249999</v>
      </c>
      <c r="Y92" s="171">
        <f t="shared" si="24"/>
        <v>0</v>
      </c>
      <c r="Z92" s="171">
        <f t="shared" si="24"/>
        <v>0</v>
      </c>
      <c r="AA92" s="171">
        <f t="shared" si="24"/>
        <v>1960090577.7399995</v>
      </c>
      <c r="AB92" s="171">
        <f t="shared" si="24"/>
        <v>530735233.45000011</v>
      </c>
    </row>
    <row r="93" spans="2:28" ht="72.75" customHeight="1" x14ac:dyDescent="0.25">
      <c r="B93" s="68">
        <v>72</v>
      </c>
      <c r="C93" s="368" t="s">
        <v>1174</v>
      </c>
      <c r="D93" s="194" t="s">
        <v>181</v>
      </c>
      <c r="E93" s="193">
        <v>112112</v>
      </c>
      <c r="F93" s="211" t="s">
        <v>219</v>
      </c>
      <c r="G93" s="371" t="s">
        <v>201</v>
      </c>
      <c r="H93" s="57" t="s">
        <v>146</v>
      </c>
      <c r="I93" s="58" t="s">
        <v>407</v>
      </c>
      <c r="J93" s="57" t="s">
        <v>406</v>
      </c>
      <c r="K93" s="59" t="s">
        <v>382</v>
      </c>
      <c r="L93" s="60">
        <f t="shared" ref="L93:L98" si="25">R93/Q93</f>
        <v>0.85000000002842702</v>
      </c>
      <c r="M93" s="61" t="str">
        <f>VLOOKUP($E93,[3]Sheet1!$A:$C,2,FALSE)</f>
        <v>Regiunea 4 Sud-Vest</v>
      </c>
      <c r="N93" s="61" t="str">
        <f>VLOOKUP($E93,[3]Sheet1!$A:$C,3,FALSE)</f>
        <v>Arad,Bihor,Hunedoara</v>
      </c>
      <c r="O93" s="57" t="s">
        <v>368</v>
      </c>
      <c r="P93" s="57" t="s">
        <v>669</v>
      </c>
      <c r="Q93" s="83">
        <f>+R93+S93+T93+U93</f>
        <v>457311870.01999998</v>
      </c>
      <c r="R93" s="83">
        <v>388715089.52999997</v>
      </c>
      <c r="S93" s="83">
        <v>0</v>
      </c>
      <c r="T93" s="83">
        <v>68596780.489999995</v>
      </c>
      <c r="U93" s="83">
        <v>0</v>
      </c>
      <c r="V93" s="83">
        <v>133462012.29000001</v>
      </c>
      <c r="W93" s="83">
        <v>0</v>
      </c>
      <c r="X93" s="128">
        <f>R93+S93+T93+V93+W93</f>
        <v>590773882.30999994</v>
      </c>
      <c r="Y93" s="109" t="s">
        <v>371</v>
      </c>
      <c r="Z93" s="147" t="s">
        <v>1471</v>
      </c>
      <c r="AA93" s="188">
        <v>179222612.53999999</v>
      </c>
      <c r="AB93" s="188">
        <v>49581382</v>
      </c>
    </row>
    <row r="94" spans="2:28" ht="72.75" customHeight="1" x14ac:dyDescent="0.25">
      <c r="B94" s="68">
        <f>+B93+1</f>
        <v>73</v>
      </c>
      <c r="C94" s="369"/>
      <c r="D94" s="194" t="s">
        <v>329</v>
      </c>
      <c r="E94" s="193">
        <v>115371</v>
      </c>
      <c r="F94" s="211" t="s">
        <v>330</v>
      </c>
      <c r="G94" s="372"/>
      <c r="H94" s="57" t="s">
        <v>146</v>
      </c>
      <c r="I94" s="58" t="s">
        <v>500</v>
      </c>
      <c r="J94" s="193" t="s">
        <v>505</v>
      </c>
      <c r="K94" s="57" t="s">
        <v>382</v>
      </c>
      <c r="L94" s="60">
        <f t="shared" si="25"/>
        <v>0.84999999999999987</v>
      </c>
      <c r="M94" s="61" t="str">
        <f>VLOOKUP($E94,[3]Sheet1!$A:$C,2,FALSE)</f>
        <v>Regiunea 6 Nord-Vest</v>
      </c>
      <c r="N94" s="61" t="str">
        <f>VLOOKUP($E94,[3]Sheet1!$A:$C,3,FALSE)</f>
        <v>Bihor</v>
      </c>
      <c r="O94" s="57" t="s">
        <v>368</v>
      </c>
      <c r="P94" s="57" t="s">
        <v>669</v>
      </c>
      <c r="Q94" s="83">
        <v>44144287.239999995</v>
      </c>
      <c r="R94" s="83">
        <f>+Q94*0.85</f>
        <v>37522644.153999992</v>
      </c>
      <c r="S94" s="83">
        <v>0</v>
      </c>
      <c r="T94" s="83">
        <f>+Q94*0.15</f>
        <v>6621643.0859999992</v>
      </c>
      <c r="U94" s="83">
        <v>0</v>
      </c>
      <c r="V94" s="83">
        <v>9492346.1400000006</v>
      </c>
      <c r="W94" s="83">
        <v>0</v>
      </c>
      <c r="X94" s="128">
        <f t="shared" ref="X94:X101" si="26">R94+S94+T94+V94+W94</f>
        <v>53636633.379999995</v>
      </c>
      <c r="Y94" s="109" t="s">
        <v>371</v>
      </c>
      <c r="Z94" s="146" t="s">
        <v>1472</v>
      </c>
      <c r="AA94" s="188">
        <v>2011334.8199999998</v>
      </c>
      <c r="AB94" s="188">
        <v>358640.31</v>
      </c>
    </row>
    <row r="95" spans="2:28" ht="72.75" customHeight="1" x14ac:dyDescent="0.25">
      <c r="B95" s="68">
        <f t="shared" ref="B95:B104" si="27">+B94+1</f>
        <v>74</v>
      </c>
      <c r="C95" s="369"/>
      <c r="D95" s="194" t="s">
        <v>334</v>
      </c>
      <c r="E95" s="193">
        <v>111193</v>
      </c>
      <c r="F95" s="211" t="s">
        <v>333</v>
      </c>
      <c r="G95" s="372"/>
      <c r="H95" s="57" t="s">
        <v>395</v>
      </c>
      <c r="I95" s="58" t="s">
        <v>391</v>
      </c>
      <c r="J95" s="59">
        <v>41640</v>
      </c>
      <c r="K95" s="66" t="s">
        <v>2213</v>
      </c>
      <c r="L95" s="60">
        <f t="shared" si="25"/>
        <v>0.85</v>
      </c>
      <c r="M95" s="61" t="str">
        <f>VLOOKUP($E95,[3]Sheet1!$A:$C,2,FALSE)</f>
        <v>Regiunea 6 Nord-Vest</v>
      </c>
      <c r="N95" s="61" t="str">
        <f>VLOOKUP($E95,[3]Sheet1!$A:$C,3,FALSE)</f>
        <v>Satu Mare</v>
      </c>
      <c r="O95" s="57" t="s">
        <v>368</v>
      </c>
      <c r="P95" s="57" t="s">
        <v>669</v>
      </c>
      <c r="Q95" s="83">
        <v>17586412.830000002</v>
      </c>
      <c r="R95" s="83">
        <f>+Q95*0.85</f>
        <v>14948450.9055</v>
      </c>
      <c r="S95" s="83">
        <v>0</v>
      </c>
      <c r="T95" s="83">
        <f>+Q95*0.15</f>
        <v>2637961.9245000002</v>
      </c>
      <c r="U95" s="83">
        <v>0</v>
      </c>
      <c r="V95" s="83">
        <v>3383632.54</v>
      </c>
      <c r="W95" s="83">
        <v>0</v>
      </c>
      <c r="X95" s="128">
        <f t="shared" si="26"/>
        <v>20970045.370000001</v>
      </c>
      <c r="Y95" s="109" t="s">
        <v>371</v>
      </c>
      <c r="Z95" s="147" t="s">
        <v>2202</v>
      </c>
      <c r="AA95" s="188">
        <v>14548.83</v>
      </c>
      <c r="AB95" s="188">
        <v>4849.6099999999997</v>
      </c>
    </row>
    <row r="96" spans="2:28" s="43" customFormat="1" ht="72.75" customHeight="1" x14ac:dyDescent="0.25">
      <c r="B96" s="68">
        <f t="shared" si="27"/>
        <v>75</v>
      </c>
      <c r="C96" s="370"/>
      <c r="D96" s="194" t="s">
        <v>1084</v>
      </c>
      <c r="E96" s="193">
        <v>121316</v>
      </c>
      <c r="F96" s="66" t="s">
        <v>1085</v>
      </c>
      <c r="G96" s="373"/>
      <c r="H96" s="61" t="s">
        <v>395</v>
      </c>
      <c r="I96" s="65" t="s">
        <v>1087</v>
      </c>
      <c r="J96" s="66" t="s">
        <v>1086</v>
      </c>
      <c r="K96" s="135" t="s">
        <v>2216</v>
      </c>
      <c r="L96" s="60">
        <f t="shared" si="25"/>
        <v>0.85000000692205746</v>
      </c>
      <c r="M96" s="61" t="s">
        <v>588</v>
      </c>
      <c r="N96" s="61" t="s">
        <v>603</v>
      </c>
      <c r="O96" s="61" t="s">
        <v>368</v>
      </c>
      <c r="P96" s="61">
        <v>30</v>
      </c>
      <c r="Q96" s="83">
        <v>1227958.5900000001</v>
      </c>
      <c r="R96" s="83">
        <v>1043764.81</v>
      </c>
      <c r="S96" s="83">
        <v>0</v>
      </c>
      <c r="T96" s="83">
        <f>+Q96*0.15</f>
        <v>184193.7885</v>
      </c>
      <c r="U96" s="83">
        <v>0</v>
      </c>
      <c r="V96" s="83">
        <v>252055.12</v>
      </c>
      <c r="W96" s="83">
        <v>0</v>
      </c>
      <c r="X96" s="128">
        <f t="shared" si="26"/>
        <v>1480013.7185</v>
      </c>
      <c r="Y96" s="109" t="s">
        <v>371</v>
      </c>
      <c r="Z96" s="147" t="s">
        <v>1470</v>
      </c>
      <c r="AA96" s="199">
        <v>531334.55000000005</v>
      </c>
      <c r="AB96" s="199">
        <v>143980.84</v>
      </c>
    </row>
    <row r="97" spans="2:28" s="43" customFormat="1" ht="60" customHeight="1" x14ac:dyDescent="0.25">
      <c r="B97" s="68">
        <f t="shared" si="27"/>
        <v>76</v>
      </c>
      <c r="C97" s="239"/>
      <c r="D97" s="194" t="s">
        <v>1307</v>
      </c>
      <c r="E97" s="194">
        <v>117897</v>
      </c>
      <c r="F97" s="66" t="s">
        <v>1308</v>
      </c>
      <c r="G97" s="193"/>
      <c r="H97" s="61" t="s">
        <v>395</v>
      </c>
      <c r="I97" s="65" t="s">
        <v>1309</v>
      </c>
      <c r="J97" s="66">
        <v>40082</v>
      </c>
      <c r="K97" s="66" t="s">
        <v>911</v>
      </c>
      <c r="L97" s="60">
        <f t="shared" si="25"/>
        <v>0.85</v>
      </c>
      <c r="M97" s="61" t="s">
        <v>1220</v>
      </c>
      <c r="N97" s="61" t="s">
        <v>589</v>
      </c>
      <c r="O97" s="61" t="s">
        <v>368</v>
      </c>
      <c r="P97" s="61">
        <v>31</v>
      </c>
      <c r="Q97" s="83">
        <v>295058413.06999999</v>
      </c>
      <c r="R97" s="83">
        <f>+Q97*0.85</f>
        <v>250799651.10949999</v>
      </c>
      <c r="S97" s="83">
        <v>0</v>
      </c>
      <c r="T97" s="83">
        <f>+Q97*0.15</f>
        <v>44258761.960499994</v>
      </c>
      <c r="U97" s="83">
        <v>0</v>
      </c>
      <c r="V97" s="83">
        <v>54970345.57</v>
      </c>
      <c r="W97" s="83">
        <v>0</v>
      </c>
      <c r="X97" s="128">
        <f t="shared" si="26"/>
        <v>350028758.63999999</v>
      </c>
      <c r="Y97" s="109" t="s">
        <v>371</v>
      </c>
      <c r="Z97" s="109"/>
      <c r="AA97" s="199">
        <v>2719743.3699999996</v>
      </c>
      <c r="AB97" s="199">
        <v>479954.71</v>
      </c>
    </row>
    <row r="98" spans="2:28" s="43" customFormat="1" ht="115.15" customHeight="1" x14ac:dyDescent="0.25">
      <c r="B98" s="68">
        <f t="shared" si="27"/>
        <v>77</v>
      </c>
      <c r="C98" s="239"/>
      <c r="D98" s="194" t="s">
        <v>1464</v>
      </c>
      <c r="E98" s="194">
        <v>128724</v>
      </c>
      <c r="F98" s="66" t="s">
        <v>1465</v>
      </c>
      <c r="G98" s="193"/>
      <c r="H98" s="61" t="s">
        <v>395</v>
      </c>
      <c r="I98" s="65" t="s">
        <v>1466</v>
      </c>
      <c r="J98" s="66">
        <v>43473</v>
      </c>
      <c r="K98" s="66" t="s">
        <v>1291</v>
      </c>
      <c r="L98" s="60">
        <f t="shared" si="25"/>
        <v>0.84999999953775718</v>
      </c>
      <c r="M98" s="61" t="s">
        <v>1467</v>
      </c>
      <c r="N98" s="61" t="s">
        <v>1468</v>
      </c>
      <c r="O98" s="61" t="s">
        <v>368</v>
      </c>
      <c r="P98" s="61">
        <v>31</v>
      </c>
      <c r="Q98" s="83">
        <v>1081682.73</v>
      </c>
      <c r="R98" s="83">
        <v>919430.32</v>
      </c>
      <c r="S98" s="83">
        <v>0</v>
      </c>
      <c r="T98" s="83">
        <v>162252.41</v>
      </c>
      <c r="U98" s="83">
        <v>0</v>
      </c>
      <c r="V98" s="83">
        <v>182204.87</v>
      </c>
      <c r="W98" s="83">
        <v>0</v>
      </c>
      <c r="X98" s="128">
        <f t="shared" si="26"/>
        <v>1263887.6000000001</v>
      </c>
      <c r="Y98" s="109" t="s">
        <v>371</v>
      </c>
      <c r="Z98" s="109"/>
      <c r="AA98" s="199">
        <v>0</v>
      </c>
      <c r="AB98" s="199">
        <v>0</v>
      </c>
    </row>
    <row r="99" spans="2:28" s="43" customFormat="1" ht="140.25" customHeight="1" x14ac:dyDescent="0.25">
      <c r="B99" s="68">
        <f t="shared" si="27"/>
        <v>78</v>
      </c>
      <c r="C99" s="239"/>
      <c r="D99" s="194" t="s">
        <v>1553</v>
      </c>
      <c r="E99" s="194">
        <v>127965</v>
      </c>
      <c r="F99" s="66" t="s">
        <v>1554</v>
      </c>
      <c r="G99" s="193"/>
      <c r="H99" s="61" t="s">
        <v>395</v>
      </c>
      <c r="I99" s="65" t="s">
        <v>1555</v>
      </c>
      <c r="J99" s="66">
        <v>43800</v>
      </c>
      <c r="K99" s="66" t="s">
        <v>380</v>
      </c>
      <c r="L99" s="60">
        <v>0.85</v>
      </c>
      <c r="M99" s="61" t="s">
        <v>1220</v>
      </c>
      <c r="N99" s="61" t="s">
        <v>1556</v>
      </c>
      <c r="O99" s="61" t="s">
        <v>368</v>
      </c>
      <c r="P99" s="61">
        <v>31</v>
      </c>
      <c r="Q99" s="83">
        <v>2430037.2799999998</v>
      </c>
      <c r="R99" s="83">
        <v>2065531.69</v>
      </c>
      <c r="S99" s="83">
        <v>0</v>
      </c>
      <c r="T99" s="83">
        <v>364505.59</v>
      </c>
      <c r="U99" s="83">
        <v>0</v>
      </c>
      <c r="V99" s="83">
        <v>445735.73</v>
      </c>
      <c r="W99" s="83">
        <v>0</v>
      </c>
      <c r="X99" s="128">
        <f t="shared" si="26"/>
        <v>2875773.01</v>
      </c>
      <c r="Y99" s="109" t="s">
        <v>371</v>
      </c>
      <c r="Z99" s="109"/>
      <c r="AA99" s="199">
        <v>0</v>
      </c>
      <c r="AB99" s="199">
        <v>0</v>
      </c>
    </row>
    <row r="100" spans="2:28" s="43" customFormat="1" ht="140.25" customHeight="1" x14ac:dyDescent="0.25">
      <c r="B100" s="68">
        <f t="shared" si="27"/>
        <v>79</v>
      </c>
      <c r="C100" s="239"/>
      <c r="D100" s="194" t="s">
        <v>1756</v>
      </c>
      <c r="E100" s="194" t="s">
        <v>1757</v>
      </c>
      <c r="F100" s="66" t="s">
        <v>1755</v>
      </c>
      <c r="G100" s="193"/>
      <c r="H100" s="101" t="s">
        <v>395</v>
      </c>
      <c r="I100" s="65" t="s">
        <v>1759</v>
      </c>
      <c r="J100" s="66">
        <v>43477</v>
      </c>
      <c r="K100" s="66" t="s">
        <v>1783</v>
      </c>
      <c r="L100" s="60">
        <v>0.85</v>
      </c>
      <c r="M100" s="61" t="s">
        <v>1760</v>
      </c>
      <c r="N100" s="61" t="s">
        <v>1761</v>
      </c>
      <c r="O100" s="61" t="s">
        <v>368</v>
      </c>
      <c r="P100" s="61">
        <v>30</v>
      </c>
      <c r="Q100" s="83">
        <f>+R100+S100+T100</f>
        <v>16661744.41</v>
      </c>
      <c r="R100" s="186">
        <v>14162482.75</v>
      </c>
      <c r="S100" s="186"/>
      <c r="T100" s="186">
        <v>2499261.66</v>
      </c>
      <c r="U100" s="186"/>
      <c r="V100" s="186">
        <v>3021603.56</v>
      </c>
      <c r="W100" s="339"/>
      <c r="X100" s="128">
        <f t="shared" si="26"/>
        <v>19683347.969999999</v>
      </c>
      <c r="Y100" s="109" t="s">
        <v>371</v>
      </c>
      <c r="Z100" s="109"/>
      <c r="AA100" s="199">
        <v>0</v>
      </c>
      <c r="AB100" s="199">
        <v>0</v>
      </c>
    </row>
    <row r="101" spans="2:28" s="43" customFormat="1" ht="140.25" customHeight="1" x14ac:dyDescent="0.25">
      <c r="B101" s="68">
        <f t="shared" si="27"/>
        <v>80</v>
      </c>
      <c r="C101" s="239"/>
      <c r="D101" s="194" t="s">
        <v>1793</v>
      </c>
      <c r="E101" s="194">
        <v>129033</v>
      </c>
      <c r="F101" s="66" t="s">
        <v>1794</v>
      </c>
      <c r="G101" s="193"/>
      <c r="H101" s="104" t="s">
        <v>395</v>
      </c>
      <c r="I101" s="65" t="s">
        <v>1795</v>
      </c>
      <c r="J101" s="66" t="s">
        <v>1796</v>
      </c>
      <c r="K101" s="66">
        <v>44561</v>
      </c>
      <c r="L101" s="60">
        <v>0.85</v>
      </c>
      <c r="M101" s="61" t="s">
        <v>1323</v>
      </c>
      <c r="N101" s="61" t="s">
        <v>1797</v>
      </c>
      <c r="O101" s="61" t="s">
        <v>368</v>
      </c>
      <c r="P101" s="61">
        <v>30</v>
      </c>
      <c r="Q101" s="83">
        <v>21410801.879999999</v>
      </c>
      <c r="R101" s="83">
        <v>18199181.600000001</v>
      </c>
      <c r="S101" s="83"/>
      <c r="T101" s="83">
        <v>3211620.28</v>
      </c>
      <c r="U101" s="83"/>
      <c r="V101" s="83">
        <v>3912254.61</v>
      </c>
      <c r="W101" s="83"/>
      <c r="X101" s="128">
        <f t="shared" si="26"/>
        <v>25323056.490000002</v>
      </c>
      <c r="Y101" s="109" t="s">
        <v>371</v>
      </c>
      <c r="Z101" s="109"/>
      <c r="AA101" s="199">
        <v>1912684.49</v>
      </c>
      <c r="AB101" s="199">
        <v>337532.56</v>
      </c>
    </row>
    <row r="102" spans="2:28" s="43" customFormat="1" ht="140.25" customHeight="1" x14ac:dyDescent="0.25">
      <c r="B102" s="68">
        <f t="shared" si="27"/>
        <v>81</v>
      </c>
      <c r="C102" s="239"/>
      <c r="D102" s="101" t="s">
        <v>1815</v>
      </c>
      <c r="E102" s="194">
        <v>129549</v>
      </c>
      <c r="F102" s="240" t="s">
        <v>1816</v>
      </c>
      <c r="G102" s="195"/>
      <c r="H102" s="130" t="s">
        <v>395</v>
      </c>
      <c r="I102" s="65" t="s">
        <v>1817</v>
      </c>
      <c r="J102" s="139">
        <v>43841</v>
      </c>
      <c r="K102" s="101" t="s">
        <v>1360</v>
      </c>
      <c r="L102" s="140">
        <v>0.85</v>
      </c>
      <c r="M102" s="101" t="s">
        <v>1452</v>
      </c>
      <c r="N102" s="101" t="s">
        <v>1818</v>
      </c>
      <c r="O102" s="61" t="s">
        <v>368</v>
      </c>
      <c r="P102" s="61">
        <v>31</v>
      </c>
      <c r="Q102" s="83">
        <v>15194130.449999999</v>
      </c>
      <c r="R102" s="83">
        <v>12915010.890000001</v>
      </c>
      <c r="S102" s="83"/>
      <c r="T102" s="83">
        <v>2279119.56</v>
      </c>
      <c r="U102" s="83"/>
      <c r="V102" s="83">
        <v>2784802.36</v>
      </c>
      <c r="W102" s="83"/>
      <c r="X102" s="128">
        <f>R102+S102+T102+V102+W102</f>
        <v>17978932.810000002</v>
      </c>
      <c r="Y102" s="109" t="s">
        <v>371</v>
      </c>
      <c r="Z102" s="109"/>
      <c r="AA102" s="199"/>
      <c r="AB102" s="199"/>
    </row>
    <row r="103" spans="2:28" s="43" customFormat="1" ht="140.25" customHeight="1" x14ac:dyDescent="0.25">
      <c r="B103" s="68">
        <f t="shared" si="27"/>
        <v>82</v>
      </c>
      <c r="C103" s="239"/>
      <c r="D103" s="104" t="s">
        <v>1820</v>
      </c>
      <c r="E103" s="241">
        <v>129570</v>
      </c>
      <c r="F103" s="66" t="s">
        <v>1821</v>
      </c>
      <c r="G103" s="193"/>
      <c r="H103" s="104" t="s">
        <v>395</v>
      </c>
      <c r="I103" s="65" t="s">
        <v>1822</v>
      </c>
      <c r="J103" s="141">
        <v>43837</v>
      </c>
      <c r="K103" s="315" t="s">
        <v>2217</v>
      </c>
      <c r="L103" s="60">
        <v>0.85</v>
      </c>
      <c r="M103" s="104" t="s">
        <v>1760</v>
      </c>
      <c r="N103" s="104" t="s">
        <v>544</v>
      </c>
      <c r="O103" s="61" t="s">
        <v>368</v>
      </c>
      <c r="P103" s="61">
        <v>31</v>
      </c>
      <c r="Q103" s="83">
        <f>+R103+S103+T103</f>
        <v>3133802.1399999997</v>
      </c>
      <c r="R103" s="83">
        <v>2663731.8199999998</v>
      </c>
      <c r="S103" s="83"/>
      <c r="T103" s="83">
        <v>470070.32</v>
      </c>
      <c r="U103" s="83"/>
      <c r="V103" s="83">
        <v>574327.14</v>
      </c>
      <c r="W103" s="83"/>
      <c r="X103" s="128">
        <f>R103+S103+T103+V103+W103</f>
        <v>3708129.2799999998</v>
      </c>
      <c r="Y103" s="109" t="s">
        <v>371</v>
      </c>
      <c r="Z103" s="109"/>
      <c r="AA103" s="199"/>
      <c r="AB103" s="199"/>
    </row>
    <row r="104" spans="2:28" s="43" customFormat="1" ht="140.25" customHeight="1" x14ac:dyDescent="0.25">
      <c r="B104" s="68">
        <f t="shared" si="27"/>
        <v>83</v>
      </c>
      <c r="C104" s="96"/>
      <c r="D104" s="242" t="s">
        <v>1965</v>
      </c>
      <c r="E104" s="243">
        <v>130483</v>
      </c>
      <c r="F104" s="97" t="s">
        <v>1966</v>
      </c>
      <c r="G104" s="242"/>
      <c r="H104" s="97" t="s">
        <v>395</v>
      </c>
      <c r="I104" s="183" t="s">
        <v>1967</v>
      </c>
      <c r="J104" s="184">
        <v>43473</v>
      </c>
      <c r="K104" s="97" t="s">
        <v>1968</v>
      </c>
      <c r="L104" s="185">
        <v>0.85</v>
      </c>
      <c r="M104" s="97" t="s">
        <v>1969</v>
      </c>
      <c r="N104" s="97" t="s">
        <v>601</v>
      </c>
      <c r="O104" s="97" t="s">
        <v>368</v>
      </c>
      <c r="P104" s="97">
        <v>31</v>
      </c>
      <c r="Q104" s="83">
        <f>+R104+S104+T104</f>
        <v>458517.53</v>
      </c>
      <c r="R104" s="128">
        <v>389739.9</v>
      </c>
      <c r="S104" s="186"/>
      <c r="T104" s="128">
        <v>68777.63</v>
      </c>
      <c r="U104" s="128"/>
      <c r="V104" s="128">
        <v>83975.77</v>
      </c>
      <c r="W104" s="186"/>
      <c r="X104" s="128">
        <f>R104+S104+T104+V104+W104</f>
        <v>542493.30000000005</v>
      </c>
      <c r="Y104" s="109" t="s">
        <v>371</v>
      </c>
      <c r="Z104" s="186"/>
      <c r="AA104" s="83">
        <v>228.16</v>
      </c>
      <c r="AB104" s="128">
        <v>40.26</v>
      </c>
    </row>
    <row r="105" spans="2:28" ht="20.25" customHeight="1" x14ac:dyDescent="0.25">
      <c r="B105" s="208"/>
      <c r="C105" s="209" t="s">
        <v>180</v>
      </c>
      <c r="D105" s="209"/>
      <c r="E105" s="209"/>
      <c r="F105" s="209"/>
      <c r="G105" s="209"/>
      <c r="H105" s="209"/>
      <c r="I105" s="210"/>
      <c r="J105" s="209"/>
      <c r="K105" s="209"/>
      <c r="L105" s="95"/>
      <c r="M105" s="209"/>
      <c r="N105" s="209"/>
      <c r="O105" s="209"/>
      <c r="P105" s="209"/>
      <c r="Q105" s="171">
        <f>SUM(Q93:Q104)</f>
        <v>875699658.16999996</v>
      </c>
      <c r="R105" s="171">
        <f t="shared" ref="R105:AB105" si="28">SUM(R93:R104)</f>
        <v>744344709.47900009</v>
      </c>
      <c r="S105" s="171">
        <f t="shared" si="28"/>
        <v>0</v>
      </c>
      <c r="T105" s="171">
        <f t="shared" si="28"/>
        <v>131354948.69949996</v>
      </c>
      <c r="U105" s="171">
        <f t="shared" si="28"/>
        <v>0</v>
      </c>
      <c r="V105" s="171">
        <f t="shared" si="28"/>
        <v>212565295.70000002</v>
      </c>
      <c r="W105" s="171">
        <f t="shared" si="28"/>
        <v>0</v>
      </c>
      <c r="X105" s="171">
        <f t="shared" si="28"/>
        <v>1088264953.8785</v>
      </c>
      <c r="Y105" s="171">
        <f t="shared" si="28"/>
        <v>0</v>
      </c>
      <c r="Z105" s="171">
        <f t="shared" si="28"/>
        <v>0</v>
      </c>
      <c r="AA105" s="171">
        <f t="shared" si="28"/>
        <v>186412486.76000002</v>
      </c>
      <c r="AB105" s="171">
        <f t="shared" si="28"/>
        <v>50906380.290000007</v>
      </c>
    </row>
    <row r="106" spans="2:28" ht="99.75" customHeight="1" x14ac:dyDescent="0.25">
      <c r="B106" s="68">
        <v>84</v>
      </c>
      <c r="C106" s="75" t="s">
        <v>49</v>
      </c>
      <c r="D106" s="194" t="s">
        <v>50</v>
      </c>
      <c r="E106" s="194">
        <v>103839</v>
      </c>
      <c r="F106" s="193" t="s">
        <v>2205</v>
      </c>
      <c r="G106" s="193" t="s">
        <v>196</v>
      </c>
      <c r="H106" s="57" t="s">
        <v>94</v>
      </c>
      <c r="I106" s="58" t="s">
        <v>396</v>
      </c>
      <c r="J106" s="59">
        <v>42370</v>
      </c>
      <c r="K106" s="315" t="s">
        <v>382</v>
      </c>
      <c r="L106" s="60">
        <f t="shared" ref="L106:L110" si="29">R106/Q106</f>
        <v>0.84999999117042369</v>
      </c>
      <c r="M106" s="61" t="str">
        <f>VLOOKUP($E106,[3]Sheet1!$A:$C,2,FALSE)</f>
        <v>Regiunea 4 Sud-Vest</v>
      </c>
      <c r="N106" s="61" t="str">
        <f>VLOOKUP($E106,[3]Sheet1!$A:$C,3,FALSE)</f>
        <v>Dolj</v>
      </c>
      <c r="O106" s="57" t="s">
        <v>368</v>
      </c>
      <c r="P106" s="57" t="s">
        <v>669</v>
      </c>
      <c r="Q106" s="83">
        <f>+R106+S106+T106+U106</f>
        <v>23047538.710000001</v>
      </c>
      <c r="R106" s="83">
        <v>19590407.699999999</v>
      </c>
      <c r="S106" s="83">
        <v>2996180.01</v>
      </c>
      <c r="T106" s="83">
        <v>460951</v>
      </c>
      <c r="U106" s="83">
        <v>0</v>
      </c>
      <c r="V106" s="83">
        <v>4990554</v>
      </c>
      <c r="W106" s="83">
        <v>2770249</v>
      </c>
      <c r="X106" s="128">
        <f>R106+S106+T106+V106+W106</f>
        <v>30808341.710000001</v>
      </c>
      <c r="Y106" s="108" t="s">
        <v>1375</v>
      </c>
      <c r="Z106" s="147" t="s">
        <v>1722</v>
      </c>
      <c r="AA106" s="188">
        <v>13498422.84</v>
      </c>
      <c r="AB106" s="188">
        <v>4139516.3400000003</v>
      </c>
    </row>
    <row r="107" spans="2:28" ht="409.5" x14ac:dyDescent="0.25">
      <c r="B107" s="70">
        <f>+B106+1</f>
        <v>85</v>
      </c>
      <c r="C107" s="75" t="s">
        <v>49</v>
      </c>
      <c r="D107" s="194" t="s">
        <v>1166</v>
      </c>
      <c r="E107" s="194">
        <v>125945</v>
      </c>
      <c r="F107" s="193" t="s">
        <v>1170</v>
      </c>
      <c r="G107" s="193" t="s">
        <v>1168</v>
      </c>
      <c r="H107" s="57" t="s">
        <v>1167</v>
      </c>
      <c r="I107" s="65" t="s">
        <v>1172</v>
      </c>
      <c r="J107" s="59" t="s">
        <v>1171</v>
      </c>
      <c r="K107" s="66" t="s">
        <v>2203</v>
      </c>
      <c r="L107" s="60">
        <f t="shared" si="29"/>
        <v>0.85000000006166065</v>
      </c>
      <c r="M107" s="61" t="s">
        <v>597</v>
      </c>
      <c r="N107" s="61" t="s">
        <v>1169</v>
      </c>
      <c r="O107" s="57" t="s">
        <v>368</v>
      </c>
      <c r="P107" s="57" t="s">
        <v>742</v>
      </c>
      <c r="Q107" s="83">
        <f t="shared" ref="Q107:Q111" si="30">+R107+S107+T107+U107</f>
        <v>162177810.20000002</v>
      </c>
      <c r="R107" s="83">
        <v>137851138.68000001</v>
      </c>
      <c r="S107" s="83">
        <v>21083115.309999999</v>
      </c>
      <c r="T107" s="83">
        <v>3243556.21</v>
      </c>
      <c r="U107" s="83">
        <v>0</v>
      </c>
      <c r="V107" s="83">
        <v>31601104.359999999</v>
      </c>
      <c r="W107" s="83">
        <v>0</v>
      </c>
      <c r="X107" s="128">
        <f t="shared" ref="X107:X111" si="31">R107+S107+T107+V107+W107</f>
        <v>193778914.56</v>
      </c>
      <c r="Y107" s="109" t="s">
        <v>371</v>
      </c>
      <c r="Z107" s="147" t="s">
        <v>2204</v>
      </c>
      <c r="AA107" s="188">
        <v>9971490.5700000003</v>
      </c>
      <c r="AB107" s="188">
        <v>1691678.0099999998</v>
      </c>
    </row>
    <row r="108" spans="2:28" ht="123.75" customHeight="1" x14ac:dyDescent="0.25">
      <c r="B108" s="70">
        <f t="shared" ref="B108:B118" si="32">+B107+1</f>
        <v>86</v>
      </c>
      <c r="C108" s="194" t="s">
        <v>49</v>
      </c>
      <c r="D108" s="194" t="s">
        <v>1262</v>
      </c>
      <c r="E108" s="194">
        <v>123542</v>
      </c>
      <c r="F108" s="194" t="s">
        <v>1263</v>
      </c>
      <c r="G108" s="194" t="s">
        <v>196</v>
      </c>
      <c r="H108" s="61" t="s">
        <v>1264</v>
      </c>
      <c r="I108" s="65" t="s">
        <v>1265</v>
      </c>
      <c r="J108" s="66">
        <v>43132</v>
      </c>
      <c r="K108" s="66" t="s">
        <v>1145</v>
      </c>
      <c r="L108" s="137">
        <f t="shared" si="29"/>
        <v>0.8500000001683059</v>
      </c>
      <c r="M108" s="61" t="s">
        <v>912</v>
      </c>
      <c r="N108" s="61" t="s">
        <v>600</v>
      </c>
      <c r="O108" s="61" t="s">
        <v>368</v>
      </c>
      <c r="P108" s="61">
        <v>37</v>
      </c>
      <c r="Q108" s="83">
        <f t="shared" si="30"/>
        <v>59415601</v>
      </c>
      <c r="R108" s="83">
        <v>50503260.859999999</v>
      </c>
      <c r="S108" s="172">
        <v>7724028.0999999996</v>
      </c>
      <c r="T108" s="163">
        <v>1188312.04</v>
      </c>
      <c r="U108" s="83">
        <v>0</v>
      </c>
      <c r="V108" s="83">
        <v>11042213.42</v>
      </c>
      <c r="W108" s="83">
        <v>0</v>
      </c>
      <c r="X108" s="128">
        <f t="shared" si="31"/>
        <v>70457814.420000002</v>
      </c>
      <c r="Y108" s="108" t="s">
        <v>371</v>
      </c>
      <c r="Z108" s="109" t="s">
        <v>1724</v>
      </c>
      <c r="AA108" s="188">
        <v>18572074.43</v>
      </c>
      <c r="AB108" s="188">
        <v>3247762.0999999996</v>
      </c>
    </row>
    <row r="109" spans="2:28" ht="132" customHeight="1" x14ac:dyDescent="0.25">
      <c r="B109" s="70">
        <f t="shared" si="32"/>
        <v>87</v>
      </c>
      <c r="C109" s="194" t="s">
        <v>49</v>
      </c>
      <c r="D109" s="194" t="s">
        <v>1266</v>
      </c>
      <c r="E109" s="194">
        <v>121102</v>
      </c>
      <c r="F109" s="193" t="s">
        <v>1267</v>
      </c>
      <c r="G109" s="193" t="s">
        <v>196</v>
      </c>
      <c r="H109" s="57" t="s">
        <v>1268</v>
      </c>
      <c r="I109" s="65" t="s">
        <v>1269</v>
      </c>
      <c r="J109" s="59">
        <v>42675</v>
      </c>
      <c r="K109" s="59" t="s">
        <v>382</v>
      </c>
      <c r="L109" s="60">
        <f t="shared" si="29"/>
        <v>0.85000000249434904</v>
      </c>
      <c r="M109" s="61" t="s">
        <v>1270</v>
      </c>
      <c r="N109" s="61" t="s">
        <v>583</v>
      </c>
      <c r="O109" s="57" t="s">
        <v>368</v>
      </c>
      <c r="P109" s="57">
        <v>37</v>
      </c>
      <c r="Q109" s="83">
        <f t="shared" si="30"/>
        <v>15434888.789999999</v>
      </c>
      <c r="R109" s="83">
        <v>13119655.51</v>
      </c>
      <c r="S109" s="83">
        <v>0</v>
      </c>
      <c r="T109" s="83">
        <v>2315233.2799999998</v>
      </c>
      <c r="U109" s="83">
        <v>0</v>
      </c>
      <c r="V109" s="83">
        <v>14917832.869999999</v>
      </c>
      <c r="W109" s="83">
        <v>0</v>
      </c>
      <c r="X109" s="128">
        <f t="shared" si="31"/>
        <v>30352721.659999996</v>
      </c>
      <c r="Y109" s="108" t="s">
        <v>371</v>
      </c>
      <c r="Z109" s="109" t="s">
        <v>1725</v>
      </c>
      <c r="AA109" s="188">
        <v>3600306.84</v>
      </c>
      <c r="AB109" s="188">
        <v>635348.26</v>
      </c>
    </row>
    <row r="110" spans="2:28" ht="92.25" customHeight="1" x14ac:dyDescent="0.25">
      <c r="B110" s="70">
        <f t="shared" si="32"/>
        <v>88</v>
      </c>
      <c r="C110" s="374" t="s">
        <v>49</v>
      </c>
      <c r="D110" s="194" t="s">
        <v>1371</v>
      </c>
      <c r="E110" s="194">
        <v>126598</v>
      </c>
      <c r="F110" s="194" t="s">
        <v>1372</v>
      </c>
      <c r="G110" s="371" t="s">
        <v>196</v>
      </c>
      <c r="H110" s="57" t="s">
        <v>1167</v>
      </c>
      <c r="I110" s="65" t="s">
        <v>1373</v>
      </c>
      <c r="J110" s="59">
        <v>41656</v>
      </c>
      <c r="K110" s="66" t="s">
        <v>517</v>
      </c>
      <c r="L110" s="60">
        <f t="shared" si="29"/>
        <v>0.85000000006835719</v>
      </c>
      <c r="M110" s="61" t="s">
        <v>1374</v>
      </c>
      <c r="N110" s="61" t="s">
        <v>847</v>
      </c>
      <c r="O110" s="57" t="s">
        <v>368</v>
      </c>
      <c r="P110" s="57">
        <v>37</v>
      </c>
      <c r="Q110" s="83">
        <f t="shared" si="30"/>
        <v>58516137.160000004</v>
      </c>
      <c r="R110" s="83">
        <v>49738716.590000004</v>
      </c>
      <c r="S110" s="83">
        <v>7607097.8200000003</v>
      </c>
      <c r="T110" s="83">
        <v>1170322.75</v>
      </c>
      <c r="U110" s="83">
        <v>0</v>
      </c>
      <c r="V110" s="83">
        <v>25725411.440000001</v>
      </c>
      <c r="W110" s="83">
        <v>0</v>
      </c>
      <c r="X110" s="128">
        <f t="shared" si="31"/>
        <v>84241548.600000009</v>
      </c>
      <c r="Y110" s="108" t="s">
        <v>1375</v>
      </c>
      <c r="Z110" s="109" t="s">
        <v>1723</v>
      </c>
      <c r="AA110" s="188">
        <v>38631029.579999998</v>
      </c>
      <c r="AB110" s="188">
        <v>11846849.07</v>
      </c>
    </row>
    <row r="111" spans="2:28" ht="114" customHeight="1" x14ac:dyDescent="0.25">
      <c r="B111" s="70">
        <f t="shared" si="32"/>
        <v>89</v>
      </c>
      <c r="C111" s="375"/>
      <c r="D111" s="194" t="s">
        <v>1663</v>
      </c>
      <c r="E111" s="194">
        <v>120703</v>
      </c>
      <c r="F111" s="194" t="s">
        <v>1664</v>
      </c>
      <c r="G111" s="372"/>
      <c r="H111" s="57" t="s">
        <v>1665</v>
      </c>
      <c r="I111" s="65" t="s">
        <v>1666</v>
      </c>
      <c r="J111" s="59" t="s">
        <v>1682</v>
      </c>
      <c r="K111" s="66" t="s">
        <v>2218</v>
      </c>
      <c r="L111" s="60">
        <v>0.85</v>
      </c>
      <c r="M111" s="61" t="s">
        <v>1220</v>
      </c>
      <c r="N111" s="61" t="s">
        <v>621</v>
      </c>
      <c r="O111" s="57" t="s">
        <v>368</v>
      </c>
      <c r="P111" s="57">
        <v>37</v>
      </c>
      <c r="Q111" s="83">
        <f t="shared" si="30"/>
        <v>16027448.430000002</v>
      </c>
      <c r="R111" s="83">
        <v>13623331.17</v>
      </c>
      <c r="S111" s="83">
        <v>2083568.29</v>
      </c>
      <c r="T111" s="83">
        <v>320548.96999999997</v>
      </c>
      <c r="U111" s="83">
        <v>0</v>
      </c>
      <c r="V111" s="83">
        <v>7261186</v>
      </c>
      <c r="W111" s="83">
        <v>0</v>
      </c>
      <c r="X111" s="128">
        <f t="shared" si="31"/>
        <v>23288634.43</v>
      </c>
      <c r="Y111" s="109" t="s">
        <v>371</v>
      </c>
      <c r="Z111" s="109"/>
      <c r="AA111" s="188">
        <v>0</v>
      </c>
      <c r="AB111" s="188">
        <v>0</v>
      </c>
    </row>
    <row r="112" spans="2:28" ht="131.25" customHeight="1" x14ac:dyDescent="0.25">
      <c r="B112" s="70">
        <f t="shared" si="32"/>
        <v>90</v>
      </c>
      <c r="C112" s="376"/>
      <c r="D112" s="194" t="s">
        <v>1667</v>
      </c>
      <c r="E112" s="194">
        <v>125198</v>
      </c>
      <c r="F112" s="194" t="s">
        <v>1668</v>
      </c>
      <c r="G112" s="373"/>
      <c r="H112" s="57" t="s">
        <v>1665</v>
      </c>
      <c r="I112" s="65" t="s">
        <v>1669</v>
      </c>
      <c r="J112" s="59" t="s">
        <v>1683</v>
      </c>
      <c r="K112" s="66" t="s">
        <v>1202</v>
      </c>
      <c r="L112" s="60">
        <v>0.85</v>
      </c>
      <c r="M112" s="61" t="s">
        <v>1670</v>
      </c>
      <c r="N112" s="61" t="s">
        <v>621</v>
      </c>
      <c r="O112" s="57" t="s">
        <v>368</v>
      </c>
      <c r="P112" s="57">
        <v>37</v>
      </c>
      <c r="Q112" s="83">
        <f>+R112+S112+T112+U112</f>
        <v>28500129.57</v>
      </c>
      <c r="R112" s="83">
        <v>24225110.120000001</v>
      </c>
      <c r="S112" s="83">
        <v>3705016.86</v>
      </c>
      <c r="T112" s="83">
        <v>570002.59</v>
      </c>
      <c r="U112" s="83">
        <v>0</v>
      </c>
      <c r="V112" s="83">
        <v>44500521.479999997</v>
      </c>
      <c r="W112" s="83">
        <v>0</v>
      </c>
      <c r="X112" s="128">
        <f>R112+S112+T112+V112+W112</f>
        <v>73000651.049999997</v>
      </c>
      <c r="Y112" s="108" t="s">
        <v>371</v>
      </c>
      <c r="Z112" s="109"/>
      <c r="AA112" s="188">
        <v>106340.56999999999</v>
      </c>
      <c r="AB112" s="188">
        <v>16263.869999999999</v>
      </c>
    </row>
    <row r="113" spans="2:28" ht="122.25" customHeight="1" x14ac:dyDescent="0.25">
      <c r="B113" s="70">
        <f t="shared" si="32"/>
        <v>91</v>
      </c>
      <c r="C113" s="96"/>
      <c r="D113" s="194" t="s">
        <v>1702</v>
      </c>
      <c r="E113" s="194">
        <v>126309</v>
      </c>
      <c r="F113" s="194" t="s">
        <v>1711</v>
      </c>
      <c r="G113" s="197"/>
      <c r="H113" s="57" t="s">
        <v>1665</v>
      </c>
      <c r="I113" s="65" t="s">
        <v>1712</v>
      </c>
      <c r="J113" s="59">
        <v>43678</v>
      </c>
      <c r="K113" s="66" t="s">
        <v>1776</v>
      </c>
      <c r="L113" s="60">
        <v>0.85</v>
      </c>
      <c r="M113" s="61" t="s">
        <v>1220</v>
      </c>
      <c r="N113" s="61" t="s">
        <v>621</v>
      </c>
      <c r="O113" s="57" t="s">
        <v>368</v>
      </c>
      <c r="P113" s="57"/>
      <c r="Q113" s="83">
        <f t="shared" ref="Q113:Q114" si="33">+R113+S113+T113+U113</f>
        <v>25263218.010000002</v>
      </c>
      <c r="R113" s="83">
        <v>21473735.309999999</v>
      </c>
      <c r="S113" s="83">
        <v>3284218.33</v>
      </c>
      <c r="T113" s="83">
        <v>505264.37</v>
      </c>
      <c r="U113" s="83">
        <v>0</v>
      </c>
      <c r="V113" s="83">
        <v>34720899.399999999</v>
      </c>
      <c r="W113" s="83">
        <v>0</v>
      </c>
      <c r="X113" s="128">
        <f>R113+S113+T113+V113+W113</f>
        <v>59984117.409999996</v>
      </c>
      <c r="Y113" s="108" t="s">
        <v>371</v>
      </c>
      <c r="Z113" s="109"/>
      <c r="AA113" s="188">
        <v>0</v>
      </c>
      <c r="AB113" s="188">
        <v>0</v>
      </c>
    </row>
    <row r="114" spans="2:28" ht="147.75" customHeight="1" x14ac:dyDescent="0.25">
      <c r="B114" s="70">
        <f t="shared" si="32"/>
        <v>92</v>
      </c>
      <c r="C114" s="96"/>
      <c r="D114" s="194" t="s">
        <v>1703</v>
      </c>
      <c r="E114" s="244">
        <v>120737</v>
      </c>
      <c r="F114" s="194" t="s">
        <v>1711</v>
      </c>
      <c r="G114" s="197"/>
      <c r="H114" s="57" t="s">
        <v>1665</v>
      </c>
      <c r="I114" s="65" t="s">
        <v>1712</v>
      </c>
      <c r="J114" s="59">
        <v>43678</v>
      </c>
      <c r="K114" s="66" t="s">
        <v>2152</v>
      </c>
      <c r="L114" s="60">
        <v>0.85</v>
      </c>
      <c r="M114" s="61" t="s">
        <v>1220</v>
      </c>
      <c r="N114" s="61" t="s">
        <v>621</v>
      </c>
      <c r="O114" s="57" t="s">
        <v>368</v>
      </c>
      <c r="P114" s="57"/>
      <c r="Q114" s="83">
        <f t="shared" si="33"/>
        <v>14918982.959999999</v>
      </c>
      <c r="R114" s="83">
        <v>12681135.52</v>
      </c>
      <c r="S114" s="83">
        <v>1939467.78</v>
      </c>
      <c r="T114" s="83">
        <v>298379.65999999997</v>
      </c>
      <c r="U114" s="83">
        <v>0</v>
      </c>
      <c r="V114" s="83">
        <v>4187768.83</v>
      </c>
      <c r="W114" s="83">
        <v>0</v>
      </c>
      <c r="X114" s="128">
        <f t="shared" ref="X114:X118" si="34">R114+S114+T114+V114+W114</f>
        <v>19106751.789999999</v>
      </c>
      <c r="Y114" s="109" t="s">
        <v>371</v>
      </c>
      <c r="Z114" s="109" t="s">
        <v>2206</v>
      </c>
      <c r="AA114" s="188">
        <v>0</v>
      </c>
      <c r="AB114" s="188">
        <v>0</v>
      </c>
    </row>
    <row r="115" spans="2:28" ht="150.75" customHeight="1" x14ac:dyDescent="0.25">
      <c r="B115" s="70">
        <f t="shared" si="32"/>
        <v>93</v>
      </c>
      <c r="C115" s="96"/>
      <c r="D115" s="194" t="s">
        <v>1704</v>
      </c>
      <c r="E115" s="244">
        <v>127704</v>
      </c>
      <c r="F115" s="194" t="s">
        <v>1713</v>
      </c>
      <c r="G115" s="197"/>
      <c r="H115" s="57" t="s">
        <v>1264</v>
      </c>
      <c r="I115" s="65" t="s">
        <v>1714</v>
      </c>
      <c r="J115" s="59" t="s">
        <v>1715</v>
      </c>
      <c r="K115" s="66" t="s">
        <v>1784</v>
      </c>
      <c r="L115" s="60">
        <v>0.85</v>
      </c>
      <c r="M115" s="61" t="s">
        <v>1323</v>
      </c>
      <c r="N115" s="61" t="s">
        <v>1716</v>
      </c>
      <c r="O115" s="57" t="s">
        <v>368</v>
      </c>
      <c r="P115" s="57"/>
      <c r="Q115" s="83">
        <f>+R115+S115+T115+U115</f>
        <v>9860486.9000000004</v>
      </c>
      <c r="R115" s="83">
        <v>8381413.8799999999</v>
      </c>
      <c r="S115" s="83">
        <v>1281863.28</v>
      </c>
      <c r="T115" s="83">
        <v>197209.74</v>
      </c>
      <c r="U115" s="83">
        <v>0</v>
      </c>
      <c r="V115" s="83">
        <v>2113452.06</v>
      </c>
      <c r="W115" s="83">
        <v>0</v>
      </c>
      <c r="X115" s="128">
        <f t="shared" si="34"/>
        <v>11973938.960000001</v>
      </c>
      <c r="Y115" s="108" t="s">
        <v>371</v>
      </c>
      <c r="Z115" s="109"/>
      <c r="AA115" s="188">
        <v>56536.83</v>
      </c>
      <c r="AB115" s="188">
        <v>8646.81</v>
      </c>
    </row>
    <row r="116" spans="2:28" ht="150.75" customHeight="1" x14ac:dyDescent="0.25">
      <c r="B116" s="70">
        <f t="shared" si="32"/>
        <v>94</v>
      </c>
      <c r="C116" s="96"/>
      <c r="D116" s="194" t="s">
        <v>2040</v>
      </c>
      <c r="E116" s="245">
        <v>135066</v>
      </c>
      <c r="F116" s="194" t="s">
        <v>2041</v>
      </c>
      <c r="G116" s="197"/>
      <c r="H116" s="57" t="s">
        <v>2042</v>
      </c>
      <c r="I116" s="65" t="s">
        <v>2043</v>
      </c>
      <c r="J116" s="59" t="s">
        <v>2044</v>
      </c>
      <c r="K116" s="66" t="s">
        <v>2045</v>
      </c>
      <c r="L116" s="60">
        <v>0.85</v>
      </c>
      <c r="M116" s="61" t="s">
        <v>1082</v>
      </c>
      <c r="N116" s="61" t="s">
        <v>397</v>
      </c>
      <c r="O116" s="57" t="s">
        <v>368</v>
      </c>
      <c r="P116" s="57">
        <v>37</v>
      </c>
      <c r="Q116" s="83">
        <f>+R116+S116+T116+U116</f>
        <v>63944322.800000004</v>
      </c>
      <c r="R116" s="83">
        <v>54352674.380000003</v>
      </c>
      <c r="S116" s="83">
        <v>8312761.96</v>
      </c>
      <c r="T116" s="83">
        <v>1278886.46</v>
      </c>
      <c r="U116" s="83"/>
      <c r="V116" s="83">
        <v>12069678.1</v>
      </c>
      <c r="W116" s="83">
        <v>0</v>
      </c>
      <c r="X116" s="128">
        <f t="shared" si="34"/>
        <v>76014000.900000006</v>
      </c>
      <c r="Y116" s="108" t="s">
        <v>371</v>
      </c>
      <c r="Z116" s="109"/>
      <c r="AA116" s="246">
        <v>0</v>
      </c>
      <c r="AB116" s="246">
        <v>0</v>
      </c>
    </row>
    <row r="117" spans="2:28" ht="150.75" customHeight="1" x14ac:dyDescent="0.25">
      <c r="B117" s="70">
        <f t="shared" si="32"/>
        <v>95</v>
      </c>
      <c r="C117" s="327"/>
      <c r="D117" s="328" t="s">
        <v>2274</v>
      </c>
      <c r="E117" s="245">
        <v>130497</v>
      </c>
      <c r="F117" s="328" t="s">
        <v>2275</v>
      </c>
      <c r="G117" s="325"/>
      <c r="H117" s="57" t="s">
        <v>2276</v>
      </c>
      <c r="I117" s="65" t="s">
        <v>2277</v>
      </c>
      <c r="J117" s="59">
        <v>43103</v>
      </c>
      <c r="K117" s="66" t="s">
        <v>2278</v>
      </c>
      <c r="L117" s="60">
        <v>0.85</v>
      </c>
      <c r="M117" s="61" t="s">
        <v>1323</v>
      </c>
      <c r="N117" s="61" t="s">
        <v>464</v>
      </c>
      <c r="O117" s="57" t="s">
        <v>368</v>
      </c>
      <c r="P117" s="57">
        <v>38</v>
      </c>
      <c r="Q117" s="83">
        <v>68041237.629999995</v>
      </c>
      <c r="R117" s="83">
        <v>57835052.030000001</v>
      </c>
      <c r="S117" s="83">
        <v>10206185.6</v>
      </c>
      <c r="T117" s="83">
        <v>0</v>
      </c>
      <c r="U117" s="83">
        <v>0</v>
      </c>
      <c r="V117" s="83">
        <v>15089518.5</v>
      </c>
      <c r="W117" s="83">
        <v>0</v>
      </c>
      <c r="X117" s="128">
        <f t="shared" si="34"/>
        <v>83130756.129999995</v>
      </c>
      <c r="Y117" s="108" t="s">
        <v>371</v>
      </c>
      <c r="Z117" s="109"/>
      <c r="AA117" s="246">
        <v>0</v>
      </c>
      <c r="AB117" s="246">
        <v>0</v>
      </c>
    </row>
    <row r="118" spans="2:28" ht="150.75" customHeight="1" x14ac:dyDescent="0.25">
      <c r="B118" s="70">
        <f t="shared" si="32"/>
        <v>96</v>
      </c>
      <c r="C118" s="327"/>
      <c r="D118" s="328" t="s">
        <v>2279</v>
      </c>
      <c r="E118" s="311">
        <v>126171</v>
      </c>
      <c r="F118" s="311" t="s">
        <v>2280</v>
      </c>
      <c r="G118" s="311"/>
      <c r="H118" s="242" t="s">
        <v>1268</v>
      </c>
      <c r="I118" s="183" t="s">
        <v>2281</v>
      </c>
      <c r="J118" s="340">
        <v>43314</v>
      </c>
      <c r="K118" s="340">
        <v>44408</v>
      </c>
      <c r="L118" s="311">
        <v>85</v>
      </c>
      <c r="M118" s="311" t="s">
        <v>1452</v>
      </c>
      <c r="N118" s="311" t="s">
        <v>583</v>
      </c>
      <c r="O118" s="311" t="s">
        <v>368</v>
      </c>
      <c r="P118" s="311">
        <v>37</v>
      </c>
      <c r="Q118" s="83">
        <v>34327218.939999998</v>
      </c>
      <c r="R118" s="83">
        <v>29178136.100000001</v>
      </c>
      <c r="S118" s="83">
        <v>0</v>
      </c>
      <c r="T118" s="83">
        <v>5149082.84</v>
      </c>
      <c r="U118" s="83">
        <v>0</v>
      </c>
      <c r="V118" s="83">
        <v>13900780.529999999</v>
      </c>
      <c r="W118" s="83">
        <v>0</v>
      </c>
      <c r="X118" s="83">
        <f t="shared" si="34"/>
        <v>48227999.469999999</v>
      </c>
      <c r="Y118" s="108" t="s">
        <v>371</v>
      </c>
      <c r="Z118" s="109"/>
      <c r="AA118" s="246">
        <v>0</v>
      </c>
      <c r="AB118" s="246">
        <v>0</v>
      </c>
    </row>
    <row r="119" spans="2:28" ht="18.75" customHeight="1" x14ac:dyDescent="0.25">
      <c r="B119" s="208"/>
      <c r="C119" s="209" t="s">
        <v>52</v>
      </c>
      <c r="D119" s="209"/>
      <c r="E119" s="209"/>
      <c r="F119" s="209"/>
      <c r="G119" s="209"/>
      <c r="H119" s="209"/>
      <c r="I119" s="210"/>
      <c r="J119" s="209"/>
      <c r="K119" s="209"/>
      <c r="L119" s="209"/>
      <c r="M119" s="209"/>
      <c r="N119" s="209"/>
      <c r="O119" s="209"/>
      <c r="P119" s="209"/>
      <c r="Q119" s="171">
        <f>SUM(Q106:Q118)</f>
        <v>579475021.0999999</v>
      </c>
      <c r="R119" s="171">
        <f t="shared" ref="R119:AB119" si="35">SUM(R106:R118)</f>
        <v>492553767.85000002</v>
      </c>
      <c r="S119" s="171">
        <f t="shared" si="35"/>
        <v>70223503.340000004</v>
      </c>
      <c r="T119" s="171">
        <f t="shared" si="35"/>
        <v>16697749.91</v>
      </c>
      <c r="U119" s="171">
        <f t="shared" si="35"/>
        <v>0</v>
      </c>
      <c r="V119" s="171">
        <f t="shared" si="35"/>
        <v>222120920.99000001</v>
      </c>
      <c r="W119" s="171">
        <f t="shared" si="35"/>
        <v>2770249</v>
      </c>
      <c r="X119" s="171">
        <f t="shared" si="35"/>
        <v>804366191.09000003</v>
      </c>
      <c r="Y119" s="171">
        <f t="shared" si="35"/>
        <v>0</v>
      </c>
      <c r="Z119" s="171">
        <f t="shared" si="35"/>
        <v>0</v>
      </c>
      <c r="AA119" s="171">
        <f t="shared" si="35"/>
        <v>84436201.659999996</v>
      </c>
      <c r="AB119" s="171">
        <f t="shared" si="35"/>
        <v>21586064.460000001</v>
      </c>
    </row>
    <row r="120" spans="2:28" ht="168" customHeight="1" x14ac:dyDescent="0.25">
      <c r="B120" s="212">
        <v>97</v>
      </c>
      <c r="C120" s="75" t="s">
        <v>1355</v>
      </c>
      <c r="D120" s="194" t="s">
        <v>1356</v>
      </c>
      <c r="E120" s="194">
        <v>129636</v>
      </c>
      <c r="F120" s="194" t="s">
        <v>1357</v>
      </c>
      <c r="G120" s="194" t="s">
        <v>196</v>
      </c>
      <c r="H120" s="194" t="s">
        <v>1358</v>
      </c>
      <c r="I120" s="72" t="s">
        <v>1359</v>
      </c>
      <c r="J120" s="194">
        <v>42744</v>
      </c>
      <c r="K120" s="194" t="s">
        <v>1360</v>
      </c>
      <c r="L120" s="60">
        <f>R120/Q120</f>
        <v>0.85000000000000009</v>
      </c>
      <c r="M120" s="194" t="s">
        <v>1323</v>
      </c>
      <c r="N120" s="194" t="s">
        <v>600</v>
      </c>
      <c r="O120" s="194" t="s">
        <v>368</v>
      </c>
      <c r="P120" s="194">
        <v>42</v>
      </c>
      <c r="Q120" s="83">
        <f>+R120+S120+T120+U120</f>
        <v>159969733</v>
      </c>
      <c r="R120" s="83">
        <v>135974273.05000001</v>
      </c>
      <c r="S120" s="83">
        <v>20796065.289999999</v>
      </c>
      <c r="T120" s="83">
        <v>3199394.66</v>
      </c>
      <c r="U120" s="83">
        <v>0</v>
      </c>
      <c r="V120" s="83">
        <v>30192503.670000002</v>
      </c>
      <c r="W120" s="83">
        <v>0</v>
      </c>
      <c r="X120" s="128">
        <f>R120+S120+T120+V120+W120</f>
        <v>190162236.67000002</v>
      </c>
      <c r="Y120" s="108" t="s">
        <v>371</v>
      </c>
      <c r="Z120" s="109" t="s">
        <v>1726</v>
      </c>
      <c r="AA120" s="188">
        <v>6093091.2600000007</v>
      </c>
      <c r="AB120" s="188">
        <v>931884.55</v>
      </c>
    </row>
    <row r="121" spans="2:28" ht="200.45" customHeight="1" x14ac:dyDescent="0.25">
      <c r="B121" s="212">
        <f>+B120+1</f>
        <v>98</v>
      </c>
      <c r="C121" s="75"/>
      <c r="D121" s="194" t="s">
        <v>1584</v>
      </c>
      <c r="E121" s="213">
        <v>131317</v>
      </c>
      <c r="F121" s="194" t="s">
        <v>1357</v>
      </c>
      <c r="G121" s="194" t="s">
        <v>1168</v>
      </c>
      <c r="H121" s="213" t="s">
        <v>1585</v>
      </c>
      <c r="I121" s="72" t="s">
        <v>1586</v>
      </c>
      <c r="J121" s="194">
        <v>43111</v>
      </c>
      <c r="K121" s="213" t="s">
        <v>2219</v>
      </c>
      <c r="L121" s="60">
        <v>0.85</v>
      </c>
      <c r="M121" s="194" t="s">
        <v>1323</v>
      </c>
      <c r="N121" s="213" t="s">
        <v>600</v>
      </c>
      <c r="O121" s="194" t="s">
        <v>370</v>
      </c>
      <c r="P121" s="194">
        <v>42</v>
      </c>
      <c r="Q121" s="83">
        <f>+R121+S121+T121+U121</f>
        <v>5582037.8699999992</v>
      </c>
      <c r="R121" s="247">
        <v>4649837.55</v>
      </c>
      <c r="S121" s="247">
        <v>820559.56</v>
      </c>
      <c r="T121" s="247">
        <v>111640.76</v>
      </c>
      <c r="U121" s="83">
        <v>0</v>
      </c>
      <c r="V121" s="247">
        <v>1307959.95</v>
      </c>
      <c r="W121" s="247">
        <v>0</v>
      </c>
      <c r="X121" s="128">
        <f t="shared" ref="X121:X133" si="36">R121+S121+T121+V121+W121</f>
        <v>6889997.8199999994</v>
      </c>
      <c r="Y121" s="109" t="s">
        <v>371</v>
      </c>
      <c r="Z121" s="109"/>
      <c r="AA121" s="188">
        <v>3346493.25</v>
      </c>
      <c r="AB121" s="188">
        <v>590557.63</v>
      </c>
    </row>
    <row r="122" spans="2:28" ht="166.15" customHeight="1" x14ac:dyDescent="0.25">
      <c r="B122" s="212">
        <f>+B121+1</f>
        <v>99</v>
      </c>
      <c r="C122" s="75"/>
      <c r="D122" s="194" t="s">
        <v>1798</v>
      </c>
      <c r="E122" s="213">
        <v>129406</v>
      </c>
      <c r="F122" s="194" t="s">
        <v>1799</v>
      </c>
      <c r="G122" s="194" t="s">
        <v>1800</v>
      </c>
      <c r="H122" s="213" t="s">
        <v>1801</v>
      </c>
      <c r="I122" s="72" t="s">
        <v>1802</v>
      </c>
      <c r="J122" s="194">
        <v>43104</v>
      </c>
      <c r="K122" s="213" t="s">
        <v>1360</v>
      </c>
      <c r="L122" s="60">
        <v>0.85</v>
      </c>
      <c r="M122" s="194" t="s">
        <v>1323</v>
      </c>
      <c r="N122" s="213" t="s">
        <v>600</v>
      </c>
      <c r="O122" s="194" t="s">
        <v>368</v>
      </c>
      <c r="P122" s="194">
        <v>42</v>
      </c>
      <c r="Q122" s="247">
        <v>15278639.41</v>
      </c>
      <c r="R122" s="247">
        <v>12986843.5</v>
      </c>
      <c r="S122" s="247">
        <v>0</v>
      </c>
      <c r="T122" s="247">
        <v>2291795.91</v>
      </c>
      <c r="U122" s="83">
        <v>0</v>
      </c>
      <c r="V122" s="247">
        <v>2877769.62</v>
      </c>
      <c r="W122" s="247">
        <v>0</v>
      </c>
      <c r="X122" s="128">
        <f t="shared" si="36"/>
        <v>18156409.030000001</v>
      </c>
      <c r="Y122" s="63" t="s">
        <v>371</v>
      </c>
      <c r="Z122" s="248"/>
      <c r="AA122" s="188">
        <v>0</v>
      </c>
      <c r="AB122" s="188">
        <v>0</v>
      </c>
    </row>
    <row r="123" spans="2:28" ht="166.15" customHeight="1" x14ac:dyDescent="0.3">
      <c r="B123" s="212">
        <f>+B122+1</f>
        <v>100</v>
      </c>
      <c r="C123" s="75"/>
      <c r="D123" s="194" t="s">
        <v>1897</v>
      </c>
      <c r="E123" s="213">
        <v>131430</v>
      </c>
      <c r="F123" s="194" t="s">
        <v>1898</v>
      </c>
      <c r="G123" s="194" t="s">
        <v>196</v>
      </c>
      <c r="H123" s="213" t="s">
        <v>1801</v>
      </c>
      <c r="I123" s="72" t="s">
        <v>1899</v>
      </c>
      <c r="J123" s="194">
        <v>43160</v>
      </c>
      <c r="K123" s="213" t="s">
        <v>1900</v>
      </c>
      <c r="L123" s="60">
        <v>0.85</v>
      </c>
      <c r="M123" s="194" t="s">
        <v>1323</v>
      </c>
      <c r="N123" s="213" t="s">
        <v>600</v>
      </c>
      <c r="O123" s="194" t="s">
        <v>368</v>
      </c>
      <c r="P123" s="194">
        <v>39</v>
      </c>
      <c r="Q123" s="247">
        <v>53822747.909999996</v>
      </c>
      <c r="R123" s="247">
        <v>45749335.729999997</v>
      </c>
      <c r="S123" s="247">
        <v>0</v>
      </c>
      <c r="T123" s="247">
        <v>8073412.1799999997</v>
      </c>
      <c r="U123" s="247">
        <v>0</v>
      </c>
      <c r="V123" s="247">
        <v>10423462.99</v>
      </c>
      <c r="W123" s="247">
        <v>0</v>
      </c>
      <c r="X123" s="128">
        <f t="shared" si="36"/>
        <v>64246210.899999999</v>
      </c>
      <c r="Y123" s="318" t="s">
        <v>371</v>
      </c>
      <c r="Z123" s="248"/>
      <c r="AA123" s="249">
        <v>0</v>
      </c>
      <c r="AB123" s="249">
        <v>0</v>
      </c>
    </row>
    <row r="124" spans="2:28" ht="166.15" customHeight="1" x14ac:dyDescent="0.3">
      <c r="B124" s="212">
        <f>+B123+1</f>
        <v>101</v>
      </c>
      <c r="C124" s="326"/>
      <c r="D124" s="328" t="s">
        <v>2282</v>
      </c>
      <c r="E124" s="213">
        <v>135336</v>
      </c>
      <c r="F124" s="328" t="s">
        <v>2283</v>
      </c>
      <c r="G124" s="328"/>
      <c r="H124" s="213" t="s">
        <v>2284</v>
      </c>
      <c r="I124" s="72" t="s">
        <v>2285</v>
      </c>
      <c r="J124" s="328">
        <v>43590</v>
      </c>
      <c r="K124" s="213">
        <v>44931</v>
      </c>
      <c r="L124" s="60">
        <v>0.85</v>
      </c>
      <c r="M124" s="328" t="s">
        <v>1323</v>
      </c>
      <c r="N124" s="213" t="s">
        <v>600</v>
      </c>
      <c r="O124" s="328" t="s">
        <v>368</v>
      </c>
      <c r="P124" s="328">
        <v>41</v>
      </c>
      <c r="Q124" s="247">
        <v>73807559.859999999</v>
      </c>
      <c r="R124" s="247">
        <v>62736425.899999999</v>
      </c>
      <c r="S124" s="247">
        <v>9594982.7699999996</v>
      </c>
      <c r="T124" s="247">
        <v>1476151.19</v>
      </c>
      <c r="U124" s="247">
        <v>0</v>
      </c>
      <c r="V124" s="247">
        <v>13770494.08</v>
      </c>
      <c r="W124" s="247">
        <v>0</v>
      </c>
      <c r="X124" s="128">
        <f t="shared" si="36"/>
        <v>87578053.939999998</v>
      </c>
      <c r="Y124" s="318" t="s">
        <v>371</v>
      </c>
      <c r="Z124" s="62"/>
      <c r="AA124" s="249">
        <v>0</v>
      </c>
      <c r="AB124" s="249">
        <v>0</v>
      </c>
    </row>
    <row r="125" spans="2:28" ht="48.2" customHeight="1" x14ac:dyDescent="0.25">
      <c r="B125" s="208"/>
      <c r="C125" s="209" t="s">
        <v>1354</v>
      </c>
      <c r="D125" s="209"/>
      <c r="E125" s="208"/>
      <c r="F125" s="209"/>
      <c r="G125" s="209"/>
      <c r="H125" s="208"/>
      <c r="I125" s="209"/>
      <c r="J125" s="209"/>
      <c r="K125" s="208"/>
      <c r="L125" s="209"/>
      <c r="M125" s="209"/>
      <c r="N125" s="208"/>
      <c r="O125" s="209"/>
      <c r="P125" s="209"/>
      <c r="Q125" s="250">
        <f>SUM(Q120:Q124)</f>
        <v>308460718.05000001</v>
      </c>
      <c r="R125" s="250">
        <f t="shared" ref="R125:AB125" si="37">SUM(R120:R124)</f>
        <v>262096715.73000002</v>
      </c>
      <c r="S125" s="250">
        <f t="shared" si="37"/>
        <v>31211607.619999997</v>
      </c>
      <c r="T125" s="250">
        <f t="shared" si="37"/>
        <v>15152394.699999999</v>
      </c>
      <c r="U125" s="250">
        <f t="shared" si="37"/>
        <v>0</v>
      </c>
      <c r="V125" s="250">
        <f t="shared" si="37"/>
        <v>58572190.310000002</v>
      </c>
      <c r="W125" s="250">
        <f t="shared" si="37"/>
        <v>0</v>
      </c>
      <c r="X125" s="250">
        <f t="shared" si="37"/>
        <v>367032908.36000001</v>
      </c>
      <c r="Y125" s="250">
        <f t="shared" si="37"/>
        <v>0</v>
      </c>
      <c r="Z125" s="250">
        <f t="shared" si="37"/>
        <v>0</v>
      </c>
      <c r="AA125" s="250">
        <f t="shared" si="37"/>
        <v>9439584.5100000016</v>
      </c>
      <c r="AB125" s="250">
        <f t="shared" si="37"/>
        <v>1522442.1800000002</v>
      </c>
    </row>
    <row r="126" spans="2:28" ht="102.2" customHeight="1" x14ac:dyDescent="0.3">
      <c r="B126" s="212">
        <v>102</v>
      </c>
      <c r="C126" s="374" t="s">
        <v>1177</v>
      </c>
      <c r="D126" s="194" t="s">
        <v>320</v>
      </c>
      <c r="E126" s="194">
        <v>115216</v>
      </c>
      <c r="F126" s="194" t="s">
        <v>319</v>
      </c>
      <c r="G126" s="374" t="s">
        <v>324</v>
      </c>
      <c r="H126" s="61" t="s">
        <v>152</v>
      </c>
      <c r="I126" s="58" t="s">
        <v>398</v>
      </c>
      <c r="J126" s="59" t="s">
        <v>1684</v>
      </c>
      <c r="K126" s="66" t="s">
        <v>2153</v>
      </c>
      <c r="L126" s="60">
        <f>R126/Q126</f>
        <v>0.84999999945047744</v>
      </c>
      <c r="M126" s="61" t="str">
        <f>VLOOKUP($E126,Sheet1!$A:$C,2,FALSE)</f>
        <v>Regiunea 1 Nord-Est,Regiunea 2 Sud-Est,Regiunea 3 Sud Muntenia,Regiunea 4 Sud-Vest,Regiunea 5 Vest,Regiunea 8 Bucureşti-Ilfov</v>
      </c>
      <c r="N126" s="61" t="str">
        <f>VLOOKUP($E126,Sheet1!$A:$C,3,FALSE)</f>
        <v>Arad,Bacau,Bucuresti,Calarasi,Caras Severin,Constanta,Dolj,Giurgiu,Ialomita,Iasi,Ilfov,Mehedinti,Neamt,Olt,Prahova,Teleorman,Timis,Vrancea</v>
      </c>
      <c r="O126" s="57" t="s">
        <v>368</v>
      </c>
      <c r="P126" s="61" t="s">
        <v>669</v>
      </c>
      <c r="Q126" s="83">
        <f>+R126+S126+T126+U126</f>
        <v>37305115.730000004</v>
      </c>
      <c r="R126" s="83">
        <v>31709348.350000001</v>
      </c>
      <c r="S126" s="83">
        <v>0</v>
      </c>
      <c r="T126" s="83">
        <v>5595767.3799999999</v>
      </c>
      <c r="U126" s="83">
        <v>0</v>
      </c>
      <c r="V126" s="83">
        <v>12160232.26</v>
      </c>
      <c r="W126" s="83">
        <v>0</v>
      </c>
      <c r="X126" s="83">
        <f>R126+S126+T126+V126+W126</f>
        <v>49465347.990000002</v>
      </c>
      <c r="Y126" s="109" t="s">
        <v>371</v>
      </c>
      <c r="Z126" s="109" t="s">
        <v>2207</v>
      </c>
      <c r="AA126" s="249">
        <v>22662164.93</v>
      </c>
      <c r="AB126" s="249">
        <v>6898733.3300000001</v>
      </c>
    </row>
    <row r="127" spans="2:28" ht="96" customHeight="1" x14ac:dyDescent="0.3">
      <c r="B127" s="212">
        <f>+B126+1</f>
        <v>103</v>
      </c>
      <c r="C127" s="375"/>
      <c r="D127" s="194" t="s">
        <v>321</v>
      </c>
      <c r="E127" s="194">
        <v>114831</v>
      </c>
      <c r="F127" s="211" t="s">
        <v>322</v>
      </c>
      <c r="G127" s="375"/>
      <c r="H127" s="57" t="s">
        <v>323</v>
      </c>
      <c r="I127" s="65" t="s">
        <v>408</v>
      </c>
      <c r="J127" s="57" t="s">
        <v>664</v>
      </c>
      <c r="K127" s="66" t="s">
        <v>2154</v>
      </c>
      <c r="L127" s="60">
        <f t="shared" ref="L127:L132" si="38">R127/Q127</f>
        <v>0.8500000000912411</v>
      </c>
      <c r="M127" s="61" t="str">
        <f>VLOOKUP($E127,Sheet1!$A:$C,2,FALSE)</f>
        <v>Regiunea 5 Vest</v>
      </c>
      <c r="N127" s="61" t="str">
        <f>VLOOKUP($E127,Sheet1!$A:$C,3,FALSE)</f>
        <v>Hunedoara,Timis</v>
      </c>
      <c r="O127" s="57" t="s">
        <v>368</v>
      </c>
      <c r="P127" s="61" t="s">
        <v>669</v>
      </c>
      <c r="Q127" s="83">
        <f t="shared" ref="Q127:Q131" si="39">+R127+S127+T127+U127</f>
        <v>27399913.550000001</v>
      </c>
      <c r="R127" s="83">
        <v>23289926.52</v>
      </c>
      <c r="S127" s="83">
        <v>0</v>
      </c>
      <c r="T127" s="83">
        <v>4109987.03</v>
      </c>
      <c r="U127" s="83">
        <v>0</v>
      </c>
      <c r="V127" s="83">
        <v>6781748.0899999999</v>
      </c>
      <c r="W127" s="83">
        <v>8915412.5600000005</v>
      </c>
      <c r="X127" s="83">
        <f t="shared" si="36"/>
        <v>43097074.200000003</v>
      </c>
      <c r="Y127" s="109" t="s">
        <v>371</v>
      </c>
      <c r="Z127" s="109" t="s">
        <v>1727</v>
      </c>
      <c r="AA127" s="249">
        <v>17020303.449999999</v>
      </c>
      <c r="AB127" s="249">
        <v>5673434.4799999995</v>
      </c>
    </row>
    <row r="128" spans="2:28" ht="162.4" customHeight="1" x14ac:dyDescent="0.3">
      <c r="B128" s="212">
        <f t="shared" ref="B128:B133" si="40">+B127+1</f>
        <v>104</v>
      </c>
      <c r="C128" s="375"/>
      <c r="D128" s="194" t="s">
        <v>740</v>
      </c>
      <c r="E128" s="194">
        <v>117138</v>
      </c>
      <c r="F128" s="66" t="s">
        <v>741</v>
      </c>
      <c r="G128" s="375"/>
      <c r="H128" s="57" t="s">
        <v>146</v>
      </c>
      <c r="I128" s="65"/>
      <c r="J128" s="57" t="s">
        <v>743</v>
      </c>
      <c r="K128" s="59" t="s">
        <v>1290</v>
      </c>
      <c r="L128" s="60">
        <f t="shared" si="38"/>
        <v>0.74999999201623202</v>
      </c>
      <c r="M128" s="61" t="str">
        <f>VLOOKUP($E128,Sheet1!$A:$C,2,FALSE)</f>
        <v>Regiunea 1 Nord-Est,Regiunea 2 Sud-Est,Regiunea 3 Sud Muntenia,Regiunea 4 Sud-Vest,Regiunea 5 Vest,Regiunea 6 Nord-Vest,Regiunea 7 Centru,Regiunea 8 Bucureşti-Ilfov</v>
      </c>
      <c r="N128" s="61" t="str">
        <f>VLOOKUP($E128,Sheet1!$A:$C,3,FALSE)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128" s="57" t="s">
        <v>368</v>
      </c>
      <c r="P128" s="61" t="s">
        <v>742</v>
      </c>
      <c r="Q128" s="83">
        <f t="shared" si="39"/>
        <v>626270.69999999995</v>
      </c>
      <c r="R128" s="83">
        <v>469703.02</v>
      </c>
      <c r="S128" s="83">
        <v>0</v>
      </c>
      <c r="T128" s="83">
        <v>156567.67999999999</v>
      </c>
      <c r="U128" s="83">
        <v>0</v>
      </c>
      <c r="V128" s="83">
        <v>123450.3</v>
      </c>
      <c r="W128" s="83">
        <v>0</v>
      </c>
      <c r="X128" s="83">
        <f t="shared" si="36"/>
        <v>749721</v>
      </c>
      <c r="Y128" s="108" t="s">
        <v>1375</v>
      </c>
      <c r="Z128" s="251"/>
      <c r="AA128" s="249">
        <v>422665</v>
      </c>
      <c r="AB128" s="249">
        <v>140888.32999999999</v>
      </c>
    </row>
    <row r="129" spans="2:28" ht="174.75" customHeight="1" x14ac:dyDescent="0.3">
      <c r="B129" s="212">
        <f t="shared" si="40"/>
        <v>105</v>
      </c>
      <c r="C129" s="375"/>
      <c r="D129" s="194" t="s">
        <v>930</v>
      </c>
      <c r="E129" s="194">
        <v>117750</v>
      </c>
      <c r="F129" s="66" t="s">
        <v>931</v>
      </c>
      <c r="G129" s="375"/>
      <c r="H129" s="57" t="s">
        <v>152</v>
      </c>
      <c r="I129" s="65" t="s">
        <v>932</v>
      </c>
      <c r="J129" s="57" t="s">
        <v>1060</v>
      </c>
      <c r="K129" s="66" t="s">
        <v>2220</v>
      </c>
      <c r="L129" s="60">
        <f t="shared" si="38"/>
        <v>0.84999999978923158</v>
      </c>
      <c r="M129" s="61" t="s">
        <v>933</v>
      </c>
      <c r="N129" s="61" t="s">
        <v>590</v>
      </c>
      <c r="O129" s="57" t="s">
        <v>368</v>
      </c>
      <c r="P129" s="61" t="s">
        <v>929</v>
      </c>
      <c r="Q129" s="83">
        <f t="shared" si="39"/>
        <v>23722728.5</v>
      </c>
      <c r="R129" s="83">
        <v>20164319.219999999</v>
      </c>
      <c r="S129" s="83">
        <v>0</v>
      </c>
      <c r="T129" s="83">
        <v>3558409.28</v>
      </c>
      <c r="U129" s="83">
        <v>0</v>
      </c>
      <c r="V129" s="83">
        <v>4633781.3899999997</v>
      </c>
      <c r="W129" s="83">
        <v>0</v>
      </c>
      <c r="X129" s="83">
        <f t="shared" si="36"/>
        <v>28356509.890000001</v>
      </c>
      <c r="Y129" s="109" t="s">
        <v>934</v>
      </c>
      <c r="Z129" s="109" t="s">
        <v>2208</v>
      </c>
      <c r="AA129" s="249">
        <v>16345317.899999999</v>
      </c>
      <c r="AB129" s="249">
        <v>5161842.47</v>
      </c>
    </row>
    <row r="130" spans="2:28" ht="129.75" customHeight="1" x14ac:dyDescent="0.3">
      <c r="B130" s="212">
        <f t="shared" si="40"/>
        <v>106</v>
      </c>
      <c r="C130" s="376"/>
      <c r="D130" s="194" t="s">
        <v>1000</v>
      </c>
      <c r="E130" s="194">
        <v>118184</v>
      </c>
      <c r="F130" s="66" t="s">
        <v>1001</v>
      </c>
      <c r="G130" s="375"/>
      <c r="H130" s="57" t="s">
        <v>152</v>
      </c>
      <c r="I130" s="65" t="s">
        <v>1002</v>
      </c>
      <c r="J130" s="57" t="s">
        <v>1003</v>
      </c>
      <c r="K130" s="59" t="s">
        <v>1004</v>
      </c>
      <c r="L130" s="60">
        <f t="shared" si="38"/>
        <v>0.85000000022573186</v>
      </c>
      <c r="M130" s="61" t="s">
        <v>1005</v>
      </c>
      <c r="N130" s="61" t="s">
        <v>1006</v>
      </c>
      <c r="O130" s="57" t="s">
        <v>368</v>
      </c>
      <c r="P130" s="61" t="s">
        <v>929</v>
      </c>
      <c r="Q130" s="83">
        <f t="shared" si="39"/>
        <v>79740600.920000002</v>
      </c>
      <c r="R130" s="83">
        <v>67779510.799999997</v>
      </c>
      <c r="S130" s="83">
        <v>0</v>
      </c>
      <c r="T130" s="83">
        <v>11961090.119999999</v>
      </c>
      <c r="U130" s="83">
        <v>0</v>
      </c>
      <c r="V130" s="83">
        <v>20654667.719999999</v>
      </c>
      <c r="W130" s="83">
        <v>27871546.07</v>
      </c>
      <c r="X130" s="83">
        <f t="shared" si="36"/>
        <v>128266814.71000001</v>
      </c>
      <c r="Y130" s="108" t="s">
        <v>934</v>
      </c>
      <c r="Z130" s="109" t="s">
        <v>1469</v>
      </c>
      <c r="AA130" s="249">
        <v>48233282.549999997</v>
      </c>
      <c r="AB130" s="249">
        <v>15206860.32</v>
      </c>
    </row>
    <row r="131" spans="2:28" ht="129.75" customHeight="1" x14ac:dyDescent="0.3">
      <c r="B131" s="212">
        <f t="shared" si="40"/>
        <v>107</v>
      </c>
      <c r="C131" s="76"/>
      <c r="D131" s="194" t="s">
        <v>1319</v>
      </c>
      <c r="E131" s="193">
        <v>122664</v>
      </c>
      <c r="F131" s="66" t="s">
        <v>1320</v>
      </c>
      <c r="G131" s="376"/>
      <c r="H131" s="57" t="s">
        <v>1321</v>
      </c>
      <c r="I131" s="65" t="s">
        <v>1322</v>
      </c>
      <c r="J131" s="129">
        <v>43400</v>
      </c>
      <c r="K131" s="59" t="s">
        <v>1785</v>
      </c>
      <c r="L131" s="60">
        <f t="shared" si="38"/>
        <v>0.85000000003907816</v>
      </c>
      <c r="M131" s="61" t="s">
        <v>1323</v>
      </c>
      <c r="N131" s="61" t="s">
        <v>630</v>
      </c>
      <c r="O131" s="57" t="s">
        <v>368</v>
      </c>
      <c r="P131" s="61">
        <v>41</v>
      </c>
      <c r="Q131" s="83">
        <f t="shared" si="39"/>
        <v>127948592.10000001</v>
      </c>
      <c r="R131" s="83">
        <v>108756303.29000001</v>
      </c>
      <c r="S131" s="83">
        <v>0</v>
      </c>
      <c r="T131" s="83">
        <v>19192288.809999999</v>
      </c>
      <c r="U131" s="83">
        <v>0</v>
      </c>
      <c r="V131" s="83">
        <v>24051458.899999999</v>
      </c>
      <c r="W131" s="83">
        <v>0</v>
      </c>
      <c r="X131" s="83">
        <f t="shared" si="36"/>
        <v>152000051</v>
      </c>
      <c r="Y131" s="108" t="s">
        <v>934</v>
      </c>
      <c r="Z131" s="109"/>
      <c r="AA131" s="249">
        <v>25176718.199999999</v>
      </c>
      <c r="AB131" s="249">
        <v>4442950.2700000005</v>
      </c>
    </row>
    <row r="132" spans="2:28" ht="129.75" customHeight="1" x14ac:dyDescent="0.3">
      <c r="B132" s="212">
        <f t="shared" si="40"/>
        <v>108</v>
      </c>
      <c r="C132" s="76"/>
      <c r="D132" s="194" t="s">
        <v>1758</v>
      </c>
      <c r="E132" s="193">
        <v>116006</v>
      </c>
      <c r="F132" s="66" t="s">
        <v>1754</v>
      </c>
      <c r="G132" s="96"/>
      <c r="H132" s="57" t="s">
        <v>146</v>
      </c>
      <c r="I132" s="65" t="s">
        <v>1762</v>
      </c>
      <c r="J132" s="57" t="s">
        <v>1763</v>
      </c>
      <c r="K132" s="66" t="s">
        <v>2215</v>
      </c>
      <c r="L132" s="60">
        <f t="shared" si="38"/>
        <v>0.85</v>
      </c>
      <c r="M132" s="61" t="s">
        <v>1764</v>
      </c>
      <c r="N132" s="61" t="s">
        <v>1765</v>
      </c>
      <c r="O132" s="57" t="s">
        <v>368</v>
      </c>
      <c r="P132" s="61">
        <v>31</v>
      </c>
      <c r="Q132" s="83">
        <v>30844250</v>
      </c>
      <c r="R132" s="83">
        <v>26217612.5</v>
      </c>
      <c r="S132" s="83">
        <v>0</v>
      </c>
      <c r="T132" s="83">
        <v>4626637.5</v>
      </c>
      <c r="U132" s="83">
        <v>0</v>
      </c>
      <c r="V132" s="83">
        <v>5860407.5</v>
      </c>
      <c r="W132" s="83">
        <v>0</v>
      </c>
      <c r="X132" s="83">
        <f t="shared" si="36"/>
        <v>36704657.5</v>
      </c>
      <c r="Y132" s="109" t="s">
        <v>934</v>
      </c>
      <c r="Z132" s="109"/>
      <c r="AA132" s="249">
        <v>24238599.98</v>
      </c>
      <c r="AB132" s="249">
        <v>4277400</v>
      </c>
    </row>
    <row r="133" spans="2:28" ht="144.75" customHeight="1" x14ac:dyDescent="0.3">
      <c r="B133" s="212">
        <f t="shared" si="40"/>
        <v>109</v>
      </c>
      <c r="C133" s="76"/>
      <c r="D133" s="194" t="s">
        <v>1863</v>
      </c>
      <c r="E133" s="193">
        <v>125179</v>
      </c>
      <c r="F133" s="66" t="s">
        <v>1864</v>
      </c>
      <c r="G133" s="96"/>
      <c r="H133" s="242" t="s">
        <v>1865</v>
      </c>
      <c r="I133" s="65" t="s">
        <v>1866</v>
      </c>
      <c r="J133" s="57" t="s">
        <v>1679</v>
      </c>
      <c r="K133" s="59" t="s">
        <v>1163</v>
      </c>
      <c r="L133" s="60">
        <v>0.85</v>
      </c>
      <c r="M133" s="61" t="s">
        <v>1867</v>
      </c>
      <c r="N133" s="61" t="s">
        <v>1868</v>
      </c>
      <c r="O133" s="57" t="s">
        <v>368</v>
      </c>
      <c r="P133" s="61">
        <v>34</v>
      </c>
      <c r="Q133" s="83">
        <v>23603936</v>
      </c>
      <c r="R133" s="83">
        <v>20063345.579999998</v>
      </c>
      <c r="S133" s="83">
        <v>0</v>
      </c>
      <c r="T133" s="83">
        <f>+Q133*0.15</f>
        <v>3540590.4</v>
      </c>
      <c r="U133" s="83">
        <v>0</v>
      </c>
      <c r="V133" s="83">
        <v>7801121.9800000004</v>
      </c>
      <c r="W133" s="83">
        <v>0</v>
      </c>
      <c r="X133" s="83">
        <f t="shared" si="36"/>
        <v>31405057.959999997</v>
      </c>
      <c r="Y133" s="108" t="s">
        <v>934</v>
      </c>
      <c r="Z133" s="109"/>
      <c r="AA133" s="249">
        <v>0</v>
      </c>
      <c r="AB133" s="249">
        <v>0</v>
      </c>
    </row>
    <row r="134" spans="2:28" ht="18.75" customHeight="1" x14ac:dyDescent="0.25">
      <c r="B134" s="208"/>
      <c r="C134" s="252" t="s">
        <v>746</v>
      </c>
      <c r="D134" s="209"/>
      <c r="E134" s="209"/>
      <c r="F134" s="209"/>
      <c r="G134" s="209"/>
      <c r="H134" s="209"/>
      <c r="I134" s="210"/>
      <c r="J134" s="209"/>
      <c r="K134" s="209"/>
      <c r="L134" s="209"/>
      <c r="M134" s="209"/>
      <c r="N134" s="209"/>
      <c r="O134" s="209"/>
      <c r="P134" s="209"/>
      <c r="Q134" s="171">
        <f>SUM(Q126:Q133)</f>
        <v>351191407.5</v>
      </c>
      <c r="R134" s="171">
        <f t="shared" ref="R134:AB134" si="41">SUM(R126:R133)</f>
        <v>298450069.28000003</v>
      </c>
      <c r="S134" s="171">
        <f t="shared" si="41"/>
        <v>0</v>
      </c>
      <c r="T134" s="171">
        <f t="shared" si="41"/>
        <v>52741338.199999996</v>
      </c>
      <c r="U134" s="171">
        <f t="shared" si="41"/>
        <v>0</v>
      </c>
      <c r="V134" s="171">
        <f t="shared" si="41"/>
        <v>82066868.140000001</v>
      </c>
      <c r="W134" s="171">
        <f t="shared" si="41"/>
        <v>36786958.630000003</v>
      </c>
      <c r="X134" s="171">
        <f t="shared" si="41"/>
        <v>470045234.25</v>
      </c>
      <c r="Y134" s="171">
        <f t="shared" si="41"/>
        <v>0</v>
      </c>
      <c r="Z134" s="171">
        <f t="shared" si="41"/>
        <v>0</v>
      </c>
      <c r="AA134" s="171">
        <f t="shared" si="41"/>
        <v>154099052.00999999</v>
      </c>
      <c r="AB134" s="171">
        <f t="shared" si="41"/>
        <v>41802109.200000003</v>
      </c>
    </row>
    <row r="135" spans="2:28" ht="86.25" customHeight="1" x14ac:dyDescent="0.25">
      <c r="B135" s="68">
        <f>+B133+1</f>
        <v>110</v>
      </c>
      <c r="C135" s="374" t="s">
        <v>1178</v>
      </c>
      <c r="D135" s="194" t="s">
        <v>166</v>
      </c>
      <c r="E135" s="194">
        <v>114060</v>
      </c>
      <c r="F135" s="66" t="s">
        <v>220</v>
      </c>
      <c r="G135" s="378" t="s">
        <v>201</v>
      </c>
      <c r="H135" s="61" t="s">
        <v>152</v>
      </c>
      <c r="I135" s="65" t="s">
        <v>412</v>
      </c>
      <c r="J135" s="61" t="s">
        <v>413</v>
      </c>
      <c r="K135" s="66" t="s">
        <v>2221</v>
      </c>
      <c r="L135" s="137">
        <f>R135/Q135</f>
        <v>0.85000000016297173</v>
      </c>
      <c r="M135" s="61" t="str">
        <f>VLOOKUP($E135,[3]Sheet1!$A:$C,2,FALSE)</f>
        <v>Regiunea 1 Nord-Est</v>
      </c>
      <c r="N135" s="61" t="str">
        <f>VLOOKUP($E135,[3]Sheet1!$A:$C,3,FALSE)</f>
        <v>Bacau,Iasi,Suceava</v>
      </c>
      <c r="O135" s="61" t="s">
        <v>368</v>
      </c>
      <c r="P135" s="61" t="s">
        <v>669</v>
      </c>
      <c r="Q135" s="83">
        <f>+R135+S135+T135+U135</f>
        <v>30680172.5</v>
      </c>
      <c r="R135" s="83">
        <v>26078146.629999999</v>
      </c>
      <c r="S135" s="83">
        <v>0</v>
      </c>
      <c r="T135" s="83">
        <v>4602025.87</v>
      </c>
      <c r="U135" s="83">
        <v>0</v>
      </c>
      <c r="V135" s="83">
        <v>7081987.3700000001</v>
      </c>
      <c r="W135" s="83">
        <v>806047.22</v>
      </c>
      <c r="X135" s="83">
        <f>R135+S135+T135+V135+W135</f>
        <v>38568207.089999996</v>
      </c>
      <c r="Y135" s="108" t="s">
        <v>371</v>
      </c>
      <c r="Z135" s="109" t="s">
        <v>1728</v>
      </c>
      <c r="AA135" s="188">
        <v>18295332.629999999</v>
      </c>
      <c r="AB135" s="188">
        <v>5490465.1399999997</v>
      </c>
    </row>
    <row r="136" spans="2:28" ht="67.150000000000006" customHeight="1" x14ac:dyDescent="0.25">
      <c r="B136" s="68">
        <f>+B135+1</f>
        <v>111</v>
      </c>
      <c r="C136" s="375"/>
      <c r="D136" s="194" t="s">
        <v>167</v>
      </c>
      <c r="E136" s="194">
        <v>110707</v>
      </c>
      <c r="F136" s="66" t="s">
        <v>221</v>
      </c>
      <c r="G136" s="378"/>
      <c r="H136" s="61" t="s">
        <v>152</v>
      </c>
      <c r="I136" s="65" t="s">
        <v>501</v>
      </c>
      <c r="J136" s="194" t="s">
        <v>502</v>
      </c>
      <c r="K136" s="61" t="s">
        <v>1287</v>
      </c>
      <c r="L136" s="137">
        <f t="shared" ref="L136:L141" si="42">R136/Q136</f>
        <v>0.84999999963848505</v>
      </c>
      <c r="M136" s="61" t="str">
        <f>VLOOKUP($E136,[3]Sheet1!$A:$C,2,FALSE)</f>
        <v>Regiunea 7 Centru</v>
      </c>
      <c r="N136" s="61" t="str">
        <f>VLOOKUP($E136,[3]Sheet1!$A:$C,3,FALSE)</f>
        <v>Brasov,Harghita,Mures</v>
      </c>
      <c r="O136" s="61" t="s">
        <v>368</v>
      </c>
      <c r="P136" s="61" t="s">
        <v>669</v>
      </c>
      <c r="Q136" s="83">
        <f>+R136+S136+T136+U136</f>
        <v>9681480.5099999998</v>
      </c>
      <c r="R136" s="83">
        <v>8229258.4299999997</v>
      </c>
      <c r="S136" s="83">
        <v>0</v>
      </c>
      <c r="T136" s="83">
        <v>1452222.08</v>
      </c>
      <c r="U136" s="83">
        <v>0</v>
      </c>
      <c r="V136" s="83">
        <v>2295786.6300000004</v>
      </c>
      <c r="W136" s="83">
        <v>52563.839999999997</v>
      </c>
      <c r="X136" s="83">
        <f t="shared" ref="X136:X137" si="43">R136+S136+T136+V136+W136</f>
        <v>12029830.98</v>
      </c>
      <c r="Y136" s="109" t="s">
        <v>1375</v>
      </c>
      <c r="Z136" s="109"/>
      <c r="AA136" s="188">
        <v>6443977.7400000002</v>
      </c>
      <c r="AB136" s="188">
        <v>2147992.5700000003</v>
      </c>
    </row>
    <row r="137" spans="2:28" ht="75.75" customHeight="1" x14ac:dyDescent="0.25">
      <c r="B137" s="68">
        <f>+B136+1</f>
        <v>112</v>
      </c>
      <c r="C137" s="375"/>
      <c r="D137" s="194" t="s">
        <v>168</v>
      </c>
      <c r="E137" s="194">
        <v>111698</v>
      </c>
      <c r="F137" s="66" t="s">
        <v>222</v>
      </c>
      <c r="G137" s="378"/>
      <c r="H137" s="61" t="s">
        <v>152</v>
      </c>
      <c r="I137" s="65" t="s">
        <v>1176</v>
      </c>
      <c r="J137" s="61" t="s">
        <v>1285</v>
      </c>
      <c r="K137" s="61" t="s">
        <v>1288</v>
      </c>
      <c r="L137" s="137">
        <f t="shared" si="42"/>
        <v>0.85000000120637564</v>
      </c>
      <c r="M137" s="61" t="str">
        <f>VLOOKUP($E137,[3]Sheet1!$A:$C,2,FALSE)</f>
        <v>Regiunea 5 Vest</v>
      </c>
      <c r="N137" s="61" t="str">
        <f>VLOOKUP($E137,[3]Sheet1!$A:$C,3,FALSE)</f>
        <v>Caras Severin,Hunedoara,Timis</v>
      </c>
      <c r="O137" s="61" t="s">
        <v>368</v>
      </c>
      <c r="P137" s="61" t="s">
        <v>669</v>
      </c>
      <c r="Q137" s="83">
        <f t="shared" ref="Q137:Q142" si="44">+R137+S137+T137+U137</f>
        <v>11605009.76</v>
      </c>
      <c r="R137" s="83">
        <v>9864258.3100000005</v>
      </c>
      <c r="S137" s="83">
        <v>0</v>
      </c>
      <c r="T137" s="83">
        <v>1740751.45</v>
      </c>
      <c r="U137" s="83">
        <v>0</v>
      </c>
      <c r="V137" s="83">
        <v>3333155.7800000003</v>
      </c>
      <c r="W137" s="83">
        <v>688432.78</v>
      </c>
      <c r="X137" s="83">
        <f t="shared" si="43"/>
        <v>15626598.319999998</v>
      </c>
      <c r="Y137" s="109" t="s">
        <v>1375</v>
      </c>
      <c r="Z137" s="109" t="s">
        <v>1729</v>
      </c>
      <c r="AA137" s="188">
        <v>6719393.7599999998</v>
      </c>
      <c r="AB137" s="188">
        <v>2239797.92</v>
      </c>
    </row>
    <row r="138" spans="2:28" ht="115.5" customHeight="1" x14ac:dyDescent="0.25">
      <c r="B138" s="68">
        <f t="shared" ref="B138:B142" si="45">+B137+1</f>
        <v>113</v>
      </c>
      <c r="C138" s="375"/>
      <c r="D138" s="194" t="s">
        <v>409</v>
      </c>
      <c r="E138" s="194">
        <v>114059</v>
      </c>
      <c r="F138" s="66" t="s">
        <v>223</v>
      </c>
      <c r="G138" s="378"/>
      <c r="H138" s="61" t="s">
        <v>152</v>
      </c>
      <c r="I138" s="65" t="s">
        <v>410</v>
      </c>
      <c r="J138" s="66" t="s">
        <v>411</v>
      </c>
      <c r="K138" s="66" t="s">
        <v>1786</v>
      </c>
      <c r="L138" s="137">
        <f t="shared" si="42"/>
        <v>0.85000000089019112</v>
      </c>
      <c r="M138" s="61" t="str">
        <f>VLOOKUP($E138,[3]Sheet1!$A:$C,2,FALSE)</f>
        <v>Regiunea 7 Centru</v>
      </c>
      <c r="N138" s="61" t="str">
        <f>VLOOKUP($E138,[3]Sheet1!$A:$C,3,FALSE)</f>
        <v>Covasna,Mures</v>
      </c>
      <c r="O138" s="61" t="s">
        <v>368</v>
      </c>
      <c r="P138" s="61" t="s">
        <v>669</v>
      </c>
      <c r="Q138" s="83">
        <f t="shared" si="44"/>
        <v>15726960.359999999</v>
      </c>
      <c r="R138" s="83">
        <v>13367916.32</v>
      </c>
      <c r="S138" s="83">
        <v>0</v>
      </c>
      <c r="T138" s="83">
        <v>2359044.04</v>
      </c>
      <c r="U138" s="83">
        <v>0</v>
      </c>
      <c r="V138" s="83">
        <v>5539858.2999999998</v>
      </c>
      <c r="W138" s="83">
        <v>2310613.17</v>
      </c>
      <c r="X138" s="83">
        <f t="shared" ref="X138:X142" si="46">R138+S138+T138+V138+W138</f>
        <v>23577431.829999998</v>
      </c>
      <c r="Y138" s="109" t="s">
        <v>371</v>
      </c>
      <c r="Z138" s="109" t="s">
        <v>1730</v>
      </c>
      <c r="AA138" s="188">
        <v>5379178.04</v>
      </c>
      <c r="AB138" s="188">
        <v>1793059.35</v>
      </c>
    </row>
    <row r="139" spans="2:28" ht="75.75" customHeight="1" x14ac:dyDescent="0.25">
      <c r="B139" s="68">
        <f t="shared" si="45"/>
        <v>114</v>
      </c>
      <c r="C139" s="376"/>
      <c r="D139" s="194" t="s">
        <v>2155</v>
      </c>
      <c r="E139" s="194">
        <v>114234</v>
      </c>
      <c r="F139" s="66" t="s">
        <v>224</v>
      </c>
      <c r="G139" s="378"/>
      <c r="H139" s="61" t="s">
        <v>152</v>
      </c>
      <c r="I139" s="65" t="s">
        <v>415</v>
      </c>
      <c r="J139" s="61" t="s">
        <v>414</v>
      </c>
      <c r="K139" s="66" t="s">
        <v>1877</v>
      </c>
      <c r="L139" s="137">
        <f t="shared" si="42"/>
        <v>0.8500000006098809</v>
      </c>
      <c r="M139" s="61" t="str">
        <f>VLOOKUP($E139,[3]Sheet1!$A:$C,2,FALSE)</f>
        <v>Regiunea 8 Bucureşti-Ilfov</v>
      </c>
      <c r="N139" s="61" t="str">
        <f>VLOOKUP($E139,[3]Sheet1!$A:$C,3,FALSE)</f>
        <v>Bucuresti,Prahova</v>
      </c>
      <c r="O139" s="61" t="s">
        <v>368</v>
      </c>
      <c r="P139" s="61" t="s">
        <v>669</v>
      </c>
      <c r="Q139" s="83">
        <f t="shared" si="44"/>
        <v>31153623.060000002</v>
      </c>
      <c r="R139" s="83">
        <v>26480579.620000001</v>
      </c>
      <c r="S139" s="83">
        <v>0</v>
      </c>
      <c r="T139" s="83">
        <v>4673043.4400000004</v>
      </c>
      <c r="U139" s="83">
        <v>0</v>
      </c>
      <c r="V139" s="83">
        <v>10704801.32</v>
      </c>
      <c r="W139" s="83">
        <v>1237334.58</v>
      </c>
      <c r="X139" s="83">
        <f t="shared" si="46"/>
        <v>43095758.960000001</v>
      </c>
      <c r="Y139" s="109" t="s">
        <v>371</v>
      </c>
      <c r="Z139" s="109" t="s">
        <v>1731</v>
      </c>
      <c r="AA139" s="188">
        <v>14681284.09</v>
      </c>
      <c r="AB139" s="188">
        <v>4003969.03</v>
      </c>
    </row>
    <row r="140" spans="2:28" ht="118.5" customHeight="1" x14ac:dyDescent="0.25">
      <c r="B140" s="68">
        <f t="shared" si="45"/>
        <v>115</v>
      </c>
      <c r="C140" s="96"/>
      <c r="D140" s="194" t="s">
        <v>1280</v>
      </c>
      <c r="E140" s="194">
        <v>125887</v>
      </c>
      <c r="F140" s="66" t="s">
        <v>1281</v>
      </c>
      <c r="G140" s="194"/>
      <c r="H140" s="61" t="s">
        <v>1282</v>
      </c>
      <c r="I140" s="58" t="s">
        <v>1283</v>
      </c>
      <c r="J140" s="57" t="s">
        <v>1284</v>
      </c>
      <c r="K140" s="217" t="s">
        <v>2222</v>
      </c>
      <c r="L140" s="60">
        <f t="shared" si="42"/>
        <v>0.85</v>
      </c>
      <c r="M140" s="61"/>
      <c r="N140" s="61"/>
      <c r="O140" s="57" t="s">
        <v>368</v>
      </c>
      <c r="P140" s="61">
        <v>26</v>
      </c>
      <c r="Q140" s="83">
        <f t="shared" si="44"/>
        <v>5259531.4000000004</v>
      </c>
      <c r="R140" s="83">
        <v>4470601.6900000004</v>
      </c>
      <c r="S140" s="83">
        <v>0</v>
      </c>
      <c r="T140" s="83">
        <v>788929.71</v>
      </c>
      <c r="U140" s="83">
        <v>0</v>
      </c>
      <c r="V140" s="83">
        <v>909252.25</v>
      </c>
      <c r="W140" s="83">
        <v>0</v>
      </c>
      <c r="X140" s="83">
        <f t="shared" si="46"/>
        <v>6168783.6500000004</v>
      </c>
      <c r="Y140" s="109" t="s">
        <v>371</v>
      </c>
      <c r="Z140" s="109" t="s">
        <v>2209</v>
      </c>
      <c r="AA140" s="188">
        <v>3980008.5199999996</v>
      </c>
      <c r="AB140" s="188">
        <v>937755.37</v>
      </c>
    </row>
    <row r="141" spans="2:28" ht="139.69999999999999" customHeight="1" x14ac:dyDescent="0.25">
      <c r="B141" s="68">
        <f t="shared" si="45"/>
        <v>116</v>
      </c>
      <c r="C141" s="96"/>
      <c r="D141" s="194" t="s">
        <v>1367</v>
      </c>
      <c r="E141" s="194">
        <v>117152</v>
      </c>
      <c r="F141" s="66" t="s">
        <v>1526</v>
      </c>
      <c r="G141" s="194"/>
      <c r="H141" s="61"/>
      <c r="I141" s="58" t="s">
        <v>1368</v>
      </c>
      <c r="J141" s="214">
        <v>42900</v>
      </c>
      <c r="K141" s="316" t="s">
        <v>2223</v>
      </c>
      <c r="L141" s="60">
        <f t="shared" si="42"/>
        <v>0.85000000347540272</v>
      </c>
      <c r="M141" s="61" t="s">
        <v>1369</v>
      </c>
      <c r="N141" s="61" t="s">
        <v>1370</v>
      </c>
      <c r="O141" s="57" t="s">
        <v>368</v>
      </c>
      <c r="P141" s="61">
        <v>25</v>
      </c>
      <c r="Q141" s="83">
        <f t="shared" si="44"/>
        <v>4603783.04</v>
      </c>
      <c r="R141" s="83">
        <v>3913215.6</v>
      </c>
      <c r="S141" s="83">
        <v>0</v>
      </c>
      <c r="T141" s="83">
        <v>690567.44</v>
      </c>
      <c r="U141" s="83">
        <v>0</v>
      </c>
      <c r="V141" s="83">
        <v>866058.22</v>
      </c>
      <c r="W141" s="83">
        <v>0</v>
      </c>
      <c r="X141" s="83">
        <f t="shared" si="46"/>
        <v>5469841.2599999998</v>
      </c>
      <c r="Y141" s="109" t="s">
        <v>371</v>
      </c>
      <c r="Z141" s="109" t="s">
        <v>2210</v>
      </c>
      <c r="AA141" s="188">
        <v>2518406.06</v>
      </c>
      <c r="AB141" s="188">
        <v>444424.58999999997</v>
      </c>
    </row>
    <row r="142" spans="2:28" ht="155.25" customHeight="1" x14ac:dyDescent="0.25">
      <c r="B142" s="68">
        <f t="shared" si="45"/>
        <v>117</v>
      </c>
      <c r="C142" s="96"/>
      <c r="D142" s="194" t="s">
        <v>1587</v>
      </c>
      <c r="E142" s="194">
        <v>132564</v>
      </c>
      <c r="F142" s="66" t="s">
        <v>1588</v>
      </c>
      <c r="G142" s="194"/>
      <c r="H142" s="61" t="s">
        <v>152</v>
      </c>
      <c r="I142" s="58" t="s">
        <v>1589</v>
      </c>
      <c r="J142" s="253">
        <v>41640</v>
      </c>
      <c r="K142" s="66" t="s">
        <v>470</v>
      </c>
      <c r="L142" s="60">
        <v>0.85</v>
      </c>
      <c r="M142" s="61" t="s">
        <v>1220</v>
      </c>
      <c r="N142" s="61" t="s">
        <v>1590</v>
      </c>
      <c r="O142" s="57" t="s">
        <v>368</v>
      </c>
      <c r="P142" s="61" t="s">
        <v>1591</v>
      </c>
      <c r="Q142" s="83">
        <f t="shared" si="44"/>
        <v>45094523.560000002</v>
      </c>
      <c r="R142" s="83">
        <v>38330345.030000001</v>
      </c>
      <c r="S142" s="83">
        <v>0</v>
      </c>
      <c r="T142" s="83">
        <v>6764178.5300000003</v>
      </c>
      <c r="U142" s="83">
        <v>0</v>
      </c>
      <c r="V142" s="83">
        <v>17439534.390000001</v>
      </c>
      <c r="W142" s="83">
        <v>0</v>
      </c>
      <c r="X142" s="83">
        <f t="shared" si="46"/>
        <v>62534057.950000003</v>
      </c>
      <c r="Y142" s="62" t="s">
        <v>371</v>
      </c>
      <c r="Z142" s="109"/>
      <c r="AA142" s="188">
        <v>30449730.809999999</v>
      </c>
      <c r="AB142" s="188">
        <v>5373481.9100000001</v>
      </c>
    </row>
    <row r="143" spans="2:28" ht="24.75" customHeight="1" x14ac:dyDescent="0.25">
      <c r="B143" s="208"/>
      <c r="C143" s="209" t="s">
        <v>172</v>
      </c>
      <c r="D143" s="209"/>
      <c r="E143" s="209"/>
      <c r="F143" s="209"/>
      <c r="G143" s="209"/>
      <c r="H143" s="209"/>
      <c r="I143" s="210"/>
      <c r="J143" s="209"/>
      <c r="K143" s="209"/>
      <c r="L143" s="209"/>
      <c r="M143" s="209"/>
      <c r="N143" s="209"/>
      <c r="O143" s="209"/>
      <c r="P143" s="209"/>
      <c r="Q143" s="171">
        <f>SUM(Q135:Q142)</f>
        <v>153805084.19</v>
      </c>
      <c r="R143" s="171">
        <f t="shared" ref="R143:AB143" si="47">SUM(R135:R142)</f>
        <v>130734321.63</v>
      </c>
      <c r="S143" s="171">
        <f t="shared" si="47"/>
        <v>0</v>
      </c>
      <c r="T143" s="171">
        <f t="shared" si="47"/>
        <v>23070762.560000002</v>
      </c>
      <c r="U143" s="171">
        <f t="shared" si="47"/>
        <v>0</v>
      </c>
      <c r="V143" s="171">
        <f t="shared" si="47"/>
        <v>48170434.260000005</v>
      </c>
      <c r="W143" s="171">
        <f t="shared" si="47"/>
        <v>5094991.59</v>
      </c>
      <c r="X143" s="171">
        <f t="shared" si="47"/>
        <v>207070510.04000002</v>
      </c>
      <c r="Y143" s="171">
        <f t="shared" si="47"/>
        <v>0</v>
      </c>
      <c r="Z143" s="171">
        <f t="shared" si="47"/>
        <v>0</v>
      </c>
      <c r="AA143" s="171">
        <f t="shared" si="47"/>
        <v>88467311.649999991</v>
      </c>
      <c r="AB143" s="171">
        <f t="shared" si="47"/>
        <v>22430945.879999999</v>
      </c>
    </row>
    <row r="144" spans="2:28" ht="18.75" customHeight="1" x14ac:dyDescent="0.3">
      <c r="B144" s="221"/>
      <c r="C144" s="222" t="s">
        <v>69</v>
      </c>
      <c r="D144" s="222"/>
      <c r="E144" s="222"/>
      <c r="F144" s="222"/>
      <c r="G144" s="222"/>
      <c r="H144" s="222"/>
      <c r="I144" s="223"/>
      <c r="J144" s="222"/>
      <c r="K144" s="222"/>
      <c r="L144" s="222"/>
      <c r="M144" s="222"/>
      <c r="N144" s="222"/>
      <c r="O144" s="222"/>
      <c r="P144" s="222"/>
      <c r="Q144" s="224">
        <f>+Q143+Q134+Q119+Q105+Q92+Q125</f>
        <v>8628042836.0099983</v>
      </c>
      <c r="R144" s="224">
        <f t="shared" ref="R144:X144" si="48">+R143+R134+R119+R105+R92+R125</f>
        <v>7333678888.9890003</v>
      </c>
      <c r="S144" s="224">
        <f t="shared" si="48"/>
        <v>101435110.96000001</v>
      </c>
      <c r="T144" s="224">
        <f t="shared" si="48"/>
        <v>1192928836.0495002</v>
      </c>
      <c r="U144" s="224">
        <f t="shared" si="48"/>
        <v>0</v>
      </c>
      <c r="V144" s="224">
        <f t="shared" si="48"/>
        <v>2022048335.8499994</v>
      </c>
      <c r="W144" s="224">
        <f t="shared" si="48"/>
        <v>213545774.02000001</v>
      </c>
      <c r="X144" s="224">
        <f t="shared" si="48"/>
        <v>10863636945.8685</v>
      </c>
      <c r="Y144" s="225"/>
      <c r="Z144" s="225"/>
      <c r="AA144" s="226">
        <f>+AA143+AA134+AA125+AA119+AA105+AA92</f>
        <v>2482945214.3299994</v>
      </c>
      <c r="AB144" s="226">
        <f>+AB143+AB134+AB125+AB119+AB105+AB92</f>
        <v>668983175.46000004</v>
      </c>
    </row>
    <row r="145" spans="2:29" ht="16.5" customHeight="1" x14ac:dyDescent="0.3">
      <c r="B145" s="227"/>
      <c r="C145" s="228" t="s">
        <v>15</v>
      </c>
      <c r="D145" s="228"/>
      <c r="E145" s="228"/>
      <c r="F145" s="229"/>
      <c r="G145" s="229"/>
      <c r="H145" s="229"/>
      <c r="I145" s="230"/>
      <c r="J145" s="229"/>
      <c r="K145" s="229"/>
      <c r="L145" s="229"/>
      <c r="M145" s="229"/>
      <c r="N145" s="229"/>
      <c r="O145" s="229"/>
      <c r="P145" s="229"/>
      <c r="Q145" s="231"/>
      <c r="R145" s="231"/>
      <c r="S145" s="231"/>
      <c r="T145" s="231"/>
      <c r="U145" s="231"/>
      <c r="V145" s="231"/>
      <c r="W145" s="231"/>
      <c r="X145" s="231"/>
      <c r="Y145" s="254"/>
      <c r="Z145" s="254"/>
      <c r="AA145" s="234"/>
      <c r="AB145" s="234"/>
    </row>
    <row r="146" spans="2:29" ht="107.45" customHeight="1" x14ac:dyDescent="0.25">
      <c r="B146" s="68">
        <f>+B142+1</f>
        <v>118</v>
      </c>
      <c r="C146" s="371" t="s">
        <v>1179</v>
      </c>
      <c r="D146" s="193" t="s">
        <v>4</v>
      </c>
      <c r="E146" s="194">
        <v>101628</v>
      </c>
      <c r="F146" s="193" t="s">
        <v>225</v>
      </c>
      <c r="G146" s="378" t="s">
        <v>200</v>
      </c>
      <c r="H146" s="57" t="s">
        <v>5</v>
      </c>
      <c r="I146" s="58" t="s">
        <v>525</v>
      </c>
      <c r="J146" s="59">
        <v>41611</v>
      </c>
      <c r="K146" s="59" t="s">
        <v>1290</v>
      </c>
      <c r="L146" s="60">
        <f>R146/Q146</f>
        <v>0.85</v>
      </c>
      <c r="M146" s="61" t="s">
        <v>593</v>
      </c>
      <c r="N146" s="61" t="s">
        <v>600</v>
      </c>
      <c r="O146" s="57" t="s">
        <v>368</v>
      </c>
      <c r="P146" s="57" t="s">
        <v>670</v>
      </c>
      <c r="Q146" s="128">
        <f>R146+S146+T146+U146</f>
        <v>33539285.370000001</v>
      </c>
      <c r="R146" s="128">
        <v>28508392.5645</v>
      </c>
      <c r="S146" s="128">
        <v>4360107.0981000001</v>
      </c>
      <c r="T146" s="128">
        <v>670785.70740000007</v>
      </c>
      <c r="U146" s="128">
        <v>0</v>
      </c>
      <c r="V146" s="128">
        <v>7200236</v>
      </c>
      <c r="W146" s="128">
        <v>2676334</v>
      </c>
      <c r="X146" s="83">
        <f>R146+S146+T146+U146+V146+W146</f>
        <v>43415855.370000005</v>
      </c>
      <c r="Y146" s="108" t="s">
        <v>1375</v>
      </c>
      <c r="Z146" s="108" t="s">
        <v>570</v>
      </c>
      <c r="AA146" s="188">
        <v>26525399.079999998</v>
      </c>
      <c r="AB146" s="188">
        <v>4056825.73</v>
      </c>
      <c r="AC146" s="6"/>
    </row>
    <row r="147" spans="2:29" ht="69" customHeight="1" x14ac:dyDescent="0.25">
      <c r="B147" s="68">
        <f>+B146+1</f>
        <v>119</v>
      </c>
      <c r="C147" s="372"/>
      <c r="D147" s="194" t="s">
        <v>12</v>
      </c>
      <c r="E147" s="194">
        <v>103605</v>
      </c>
      <c r="F147" s="66" t="s">
        <v>226</v>
      </c>
      <c r="G147" s="378"/>
      <c r="H147" s="57" t="s">
        <v>194</v>
      </c>
      <c r="I147" s="58" t="s">
        <v>540</v>
      </c>
      <c r="J147" s="59">
        <v>42699</v>
      </c>
      <c r="K147" s="59" t="s">
        <v>1540</v>
      </c>
      <c r="L147" s="60">
        <f t="shared" ref="L147:L164" si="49">R147/Q147</f>
        <v>0.85000000000000009</v>
      </c>
      <c r="M147" s="61" t="s">
        <v>593</v>
      </c>
      <c r="N147" s="61" t="s">
        <v>601</v>
      </c>
      <c r="O147" s="57" t="s">
        <v>368</v>
      </c>
      <c r="P147" s="57" t="s">
        <v>670</v>
      </c>
      <c r="Q147" s="128">
        <f>R147+S147+T147+U147</f>
        <v>45042326.779999994</v>
      </c>
      <c r="R147" s="128">
        <v>38285977.762999997</v>
      </c>
      <c r="S147" s="128">
        <v>5855502.4813999999</v>
      </c>
      <c r="T147" s="128">
        <v>900846.53560000006</v>
      </c>
      <c r="U147" s="128">
        <v>0</v>
      </c>
      <c r="V147" s="83">
        <v>9659516</v>
      </c>
      <c r="W147" s="83">
        <v>3255257</v>
      </c>
      <c r="X147" s="83">
        <f t="shared" ref="X147:X162" si="50">R147+S147+T147+U147+V147+W147</f>
        <v>57957099.779999994</v>
      </c>
      <c r="Y147" s="108" t="s">
        <v>1375</v>
      </c>
      <c r="Z147" s="108" t="s">
        <v>571</v>
      </c>
      <c r="AA147" s="188">
        <v>32231883.389999997</v>
      </c>
      <c r="AB147" s="188">
        <v>4929582.16</v>
      </c>
    </row>
    <row r="148" spans="2:29" ht="59.25" customHeight="1" x14ac:dyDescent="0.25">
      <c r="B148" s="68">
        <f>+B147+1</f>
        <v>120</v>
      </c>
      <c r="C148" s="372"/>
      <c r="D148" s="194" t="s">
        <v>23</v>
      </c>
      <c r="E148" s="194">
        <v>106554</v>
      </c>
      <c r="F148" s="66" t="s">
        <v>227</v>
      </c>
      <c r="G148" s="378"/>
      <c r="H148" s="57" t="s">
        <v>83</v>
      </c>
      <c r="I148" s="58" t="s">
        <v>478</v>
      </c>
      <c r="J148" s="57" t="s">
        <v>477</v>
      </c>
      <c r="K148" s="66" t="s">
        <v>2215</v>
      </c>
      <c r="L148" s="60">
        <f t="shared" si="49"/>
        <v>0.85</v>
      </c>
      <c r="M148" s="61" t="s">
        <v>588</v>
      </c>
      <c r="N148" s="61" t="s">
        <v>589</v>
      </c>
      <c r="O148" s="57" t="s">
        <v>368</v>
      </c>
      <c r="P148" s="57" t="s">
        <v>670</v>
      </c>
      <c r="Q148" s="128">
        <f t="shared" ref="Q148:Q161" si="51">R148+S148+T148+U148</f>
        <v>79407299.829999998</v>
      </c>
      <c r="R148" s="128">
        <v>67496204.855499998</v>
      </c>
      <c r="S148" s="128">
        <v>10322948.9779</v>
      </c>
      <c r="T148" s="128">
        <v>1588145.9966</v>
      </c>
      <c r="U148" s="128">
        <v>0</v>
      </c>
      <c r="V148" s="83">
        <v>19818591</v>
      </c>
      <c r="W148" s="83">
        <v>5357111</v>
      </c>
      <c r="X148" s="83">
        <f t="shared" si="50"/>
        <v>104583001.83</v>
      </c>
      <c r="Y148" s="109" t="s">
        <v>371</v>
      </c>
      <c r="Z148" s="108" t="s">
        <v>572</v>
      </c>
      <c r="AA148" s="188">
        <v>61411327.320000008</v>
      </c>
      <c r="AB148" s="188">
        <v>9392320.6499999985</v>
      </c>
    </row>
    <row r="149" spans="2:29" ht="63" customHeight="1" x14ac:dyDescent="0.25">
      <c r="B149" s="68">
        <f t="shared" ref="B149:B165" si="52">+B148+1</f>
        <v>121</v>
      </c>
      <c r="C149" s="372"/>
      <c r="D149" s="194" t="s">
        <v>824</v>
      </c>
      <c r="E149" s="194">
        <v>103731</v>
      </c>
      <c r="F149" s="66" t="s">
        <v>228</v>
      </c>
      <c r="G149" s="378"/>
      <c r="H149" s="57" t="s">
        <v>535</v>
      </c>
      <c r="I149" s="65" t="s">
        <v>536</v>
      </c>
      <c r="J149" s="59">
        <v>42980</v>
      </c>
      <c r="K149" s="66" t="s">
        <v>2054</v>
      </c>
      <c r="L149" s="60">
        <f t="shared" si="49"/>
        <v>0.85000000000000009</v>
      </c>
      <c r="M149" s="61" t="s">
        <v>593</v>
      </c>
      <c r="N149" s="61" t="s">
        <v>602</v>
      </c>
      <c r="O149" s="57" t="s">
        <v>368</v>
      </c>
      <c r="P149" s="57" t="s">
        <v>670</v>
      </c>
      <c r="Q149" s="128">
        <f t="shared" si="51"/>
        <v>30233615.399999999</v>
      </c>
      <c r="R149" s="83">
        <v>25698573.09</v>
      </c>
      <c r="S149" s="83">
        <v>3930370.0019999999</v>
      </c>
      <c r="T149" s="83">
        <v>604672.30799999996</v>
      </c>
      <c r="U149" s="128">
        <v>0</v>
      </c>
      <c r="V149" s="83">
        <v>489798</v>
      </c>
      <c r="W149" s="83">
        <v>3457632</v>
      </c>
      <c r="X149" s="83">
        <f t="shared" si="50"/>
        <v>34181045.399999999</v>
      </c>
      <c r="Y149" s="108" t="s">
        <v>371</v>
      </c>
      <c r="Z149" s="108"/>
      <c r="AA149" s="188">
        <v>22332702.739999998</v>
      </c>
      <c r="AB149" s="188">
        <v>3415589.83</v>
      </c>
    </row>
    <row r="150" spans="2:29" ht="69.75" customHeight="1" x14ac:dyDescent="0.25">
      <c r="B150" s="68">
        <f t="shared" si="52"/>
        <v>122</v>
      </c>
      <c r="C150" s="372"/>
      <c r="D150" s="194" t="s">
        <v>825</v>
      </c>
      <c r="E150" s="194">
        <v>106374</v>
      </c>
      <c r="F150" s="66" t="s">
        <v>229</v>
      </c>
      <c r="G150" s="378"/>
      <c r="H150" s="57" t="s">
        <v>92</v>
      </c>
      <c r="I150" s="71" t="s">
        <v>438</v>
      </c>
      <c r="J150" s="59">
        <v>42780</v>
      </c>
      <c r="K150" s="66" t="s">
        <v>382</v>
      </c>
      <c r="L150" s="60">
        <f t="shared" si="49"/>
        <v>0.85</v>
      </c>
      <c r="M150" s="61" t="s">
        <v>584</v>
      </c>
      <c r="N150" s="61" t="s">
        <v>585</v>
      </c>
      <c r="O150" s="57" t="s">
        <v>368</v>
      </c>
      <c r="P150" s="57" t="s">
        <v>670</v>
      </c>
      <c r="Q150" s="128">
        <f t="shared" si="51"/>
        <v>68927125.75</v>
      </c>
      <c r="R150" s="83">
        <v>58588056.887499996</v>
      </c>
      <c r="S150" s="83">
        <v>8960526.3475000001</v>
      </c>
      <c r="T150" s="83">
        <v>1378542.5150000001</v>
      </c>
      <c r="U150" s="128">
        <v>0</v>
      </c>
      <c r="V150" s="83">
        <v>24564898</v>
      </c>
      <c r="W150" s="83">
        <v>6197807</v>
      </c>
      <c r="X150" s="83">
        <f t="shared" si="50"/>
        <v>99689830.75</v>
      </c>
      <c r="Y150" s="108" t="s">
        <v>371</v>
      </c>
      <c r="Z150" s="108"/>
      <c r="AA150" s="188">
        <v>50333167.369999997</v>
      </c>
      <c r="AB150" s="188">
        <v>7698013.8400000008</v>
      </c>
    </row>
    <row r="151" spans="2:29" ht="70.5" customHeight="1" x14ac:dyDescent="0.25">
      <c r="B151" s="68">
        <f t="shared" si="52"/>
        <v>123</v>
      </c>
      <c r="C151" s="372"/>
      <c r="D151" s="194" t="s">
        <v>2156</v>
      </c>
      <c r="E151" s="194">
        <v>106394</v>
      </c>
      <c r="F151" s="66" t="s">
        <v>230</v>
      </c>
      <c r="G151" s="378"/>
      <c r="H151" s="57" t="s">
        <v>103</v>
      </c>
      <c r="I151" s="58" t="s">
        <v>527</v>
      </c>
      <c r="J151" s="59">
        <v>42186</v>
      </c>
      <c r="K151" s="66" t="s">
        <v>1253</v>
      </c>
      <c r="L151" s="60">
        <f t="shared" si="49"/>
        <v>0.8499999997644555</v>
      </c>
      <c r="M151" s="61" t="s">
        <v>588</v>
      </c>
      <c r="N151" s="61" t="s">
        <v>603</v>
      </c>
      <c r="O151" s="57" t="s">
        <v>368</v>
      </c>
      <c r="P151" s="57" t="s">
        <v>670</v>
      </c>
      <c r="Q151" s="128">
        <f t="shared" si="51"/>
        <v>114628039.42</v>
      </c>
      <c r="R151" s="128">
        <v>97433833.480000004</v>
      </c>
      <c r="S151" s="83">
        <v>14901645.119999999</v>
      </c>
      <c r="T151" s="83">
        <v>2292560.8199999998</v>
      </c>
      <c r="U151" s="128">
        <v>0</v>
      </c>
      <c r="V151" s="83">
        <v>35979014.759999998</v>
      </c>
      <c r="W151" s="83">
        <v>11461543.050000001</v>
      </c>
      <c r="X151" s="83">
        <f t="shared" si="50"/>
        <v>162068597.23000002</v>
      </c>
      <c r="Y151" s="108" t="s">
        <v>371</v>
      </c>
      <c r="Z151" s="108" t="s">
        <v>573</v>
      </c>
      <c r="AA151" s="188">
        <v>66884012.240000002</v>
      </c>
      <c r="AB151" s="188">
        <v>10229319.540000001</v>
      </c>
    </row>
    <row r="152" spans="2:29" ht="66.2" customHeight="1" x14ac:dyDescent="0.25">
      <c r="B152" s="68">
        <f t="shared" si="52"/>
        <v>124</v>
      </c>
      <c r="C152" s="372"/>
      <c r="D152" s="194" t="s">
        <v>2157</v>
      </c>
      <c r="E152" s="194">
        <v>106647</v>
      </c>
      <c r="F152" s="66" t="s">
        <v>231</v>
      </c>
      <c r="G152" s="378"/>
      <c r="H152" s="57" t="s">
        <v>104</v>
      </c>
      <c r="I152" s="58" t="s">
        <v>416</v>
      </c>
      <c r="J152" s="59">
        <v>42858</v>
      </c>
      <c r="K152" s="66" t="s">
        <v>1293</v>
      </c>
      <c r="L152" s="60">
        <f t="shared" si="49"/>
        <v>0.84999999955373484</v>
      </c>
      <c r="M152" s="61" t="s">
        <v>582</v>
      </c>
      <c r="N152" s="61" t="s">
        <v>604</v>
      </c>
      <c r="O152" s="57" t="s">
        <v>368</v>
      </c>
      <c r="P152" s="57" t="s">
        <v>670</v>
      </c>
      <c r="Q152" s="128">
        <f t="shared" si="51"/>
        <v>23528609.129999999</v>
      </c>
      <c r="R152" s="83">
        <v>19999317.75</v>
      </c>
      <c r="S152" s="83">
        <v>3058719.18</v>
      </c>
      <c r="T152" s="83">
        <v>470572.2</v>
      </c>
      <c r="U152" s="128">
        <v>0</v>
      </c>
      <c r="V152" s="83">
        <v>15111406.07</v>
      </c>
      <c r="W152" s="83">
        <v>2441158.120000001</v>
      </c>
      <c r="X152" s="83">
        <f t="shared" si="50"/>
        <v>41081173.320000008</v>
      </c>
      <c r="Y152" s="108" t="s">
        <v>371</v>
      </c>
      <c r="Z152" s="108" t="s">
        <v>574</v>
      </c>
      <c r="AA152" s="188">
        <v>15556818.09</v>
      </c>
      <c r="AB152" s="188">
        <v>2379278.06</v>
      </c>
    </row>
    <row r="153" spans="2:29" ht="77.25" customHeight="1" x14ac:dyDescent="0.25">
      <c r="B153" s="68">
        <f t="shared" si="52"/>
        <v>125</v>
      </c>
      <c r="C153" s="372"/>
      <c r="D153" s="194" t="s">
        <v>2158</v>
      </c>
      <c r="E153" s="194">
        <v>107857</v>
      </c>
      <c r="F153" s="66" t="s">
        <v>232</v>
      </c>
      <c r="G153" s="378"/>
      <c r="H153" s="57" t="s">
        <v>129</v>
      </c>
      <c r="I153" s="58" t="s">
        <v>446</v>
      </c>
      <c r="J153" s="59">
        <v>42885</v>
      </c>
      <c r="K153" s="66" t="s">
        <v>1292</v>
      </c>
      <c r="L153" s="60">
        <f t="shared" si="49"/>
        <v>0.84999999992914377</v>
      </c>
      <c r="M153" s="61" t="s">
        <v>597</v>
      </c>
      <c r="N153" s="61" t="s">
        <v>598</v>
      </c>
      <c r="O153" s="57" t="s">
        <v>368</v>
      </c>
      <c r="P153" s="57" t="s">
        <v>670</v>
      </c>
      <c r="Q153" s="128">
        <f t="shared" si="51"/>
        <v>28226213.120000001</v>
      </c>
      <c r="R153" s="83">
        <v>23992281.149999999</v>
      </c>
      <c r="S153" s="83">
        <v>3669407.71</v>
      </c>
      <c r="T153" s="83">
        <v>564524.26</v>
      </c>
      <c r="U153" s="128">
        <v>0</v>
      </c>
      <c r="V153" s="83">
        <v>5999747.6399999997</v>
      </c>
      <c r="W153" s="83">
        <v>2521295.73</v>
      </c>
      <c r="X153" s="83">
        <f t="shared" si="50"/>
        <v>36747256.489999995</v>
      </c>
      <c r="Y153" s="108" t="s">
        <v>371</v>
      </c>
      <c r="Z153" s="108" t="s">
        <v>572</v>
      </c>
      <c r="AA153" s="188">
        <v>21964250.27</v>
      </c>
      <c r="AB153" s="188">
        <v>3359238.28</v>
      </c>
    </row>
    <row r="154" spans="2:29" ht="83.25" customHeight="1" x14ac:dyDescent="0.25">
      <c r="B154" s="68">
        <f t="shared" si="52"/>
        <v>126</v>
      </c>
      <c r="C154" s="372"/>
      <c r="D154" s="194" t="s">
        <v>2159</v>
      </c>
      <c r="E154" s="194">
        <v>106365</v>
      </c>
      <c r="F154" s="66" t="s">
        <v>233</v>
      </c>
      <c r="G154" s="378"/>
      <c r="H154" s="57" t="s">
        <v>135</v>
      </c>
      <c r="I154" s="58" t="s">
        <v>426</v>
      </c>
      <c r="J154" s="59">
        <v>42922</v>
      </c>
      <c r="K154" s="66" t="s">
        <v>2055</v>
      </c>
      <c r="L154" s="60">
        <f t="shared" si="49"/>
        <v>0.84999990680448489</v>
      </c>
      <c r="M154" s="61" t="s">
        <v>591</v>
      </c>
      <c r="N154" s="61" t="s">
        <v>605</v>
      </c>
      <c r="O154" s="57" t="s">
        <v>368</v>
      </c>
      <c r="P154" s="57" t="s">
        <v>670</v>
      </c>
      <c r="Q154" s="128">
        <f t="shared" si="51"/>
        <v>8621659.5099999998</v>
      </c>
      <c r="R154" s="83">
        <v>7328409.7800000003</v>
      </c>
      <c r="S154" s="83">
        <v>1120815.6200000001</v>
      </c>
      <c r="T154" s="83">
        <v>172434.11</v>
      </c>
      <c r="U154" s="128">
        <v>0</v>
      </c>
      <c r="V154" s="83">
        <v>1649701.33</v>
      </c>
      <c r="W154" s="83">
        <v>568895.35</v>
      </c>
      <c r="X154" s="83">
        <f t="shared" si="50"/>
        <v>10840256.189999999</v>
      </c>
      <c r="Y154" s="108" t="s">
        <v>1375</v>
      </c>
      <c r="Z154" s="108" t="s">
        <v>575</v>
      </c>
      <c r="AA154" s="188">
        <v>6575620.1200000001</v>
      </c>
      <c r="AB154" s="188">
        <v>1005683.0800000001</v>
      </c>
    </row>
    <row r="155" spans="2:29" ht="49.7" customHeight="1" x14ac:dyDescent="0.25">
      <c r="B155" s="68">
        <f t="shared" si="52"/>
        <v>127</v>
      </c>
      <c r="C155" s="372"/>
      <c r="D155" s="194" t="s">
        <v>2160</v>
      </c>
      <c r="E155" s="194">
        <v>110880</v>
      </c>
      <c r="F155" s="66" t="s">
        <v>234</v>
      </c>
      <c r="G155" s="378"/>
      <c r="H155" s="57" t="s">
        <v>144</v>
      </c>
      <c r="I155" s="58" t="s">
        <v>440</v>
      </c>
      <c r="J155" s="57" t="s">
        <v>463</v>
      </c>
      <c r="K155" s="61" t="s">
        <v>382</v>
      </c>
      <c r="L155" s="60">
        <f t="shared" si="49"/>
        <v>0.85</v>
      </c>
      <c r="M155" s="61" t="s">
        <v>593</v>
      </c>
      <c r="N155" s="61" t="s">
        <v>464</v>
      </c>
      <c r="O155" s="57" t="s">
        <v>368</v>
      </c>
      <c r="P155" s="57" t="s">
        <v>670</v>
      </c>
      <c r="Q155" s="128">
        <f t="shared" si="51"/>
        <v>51356309.880000003</v>
      </c>
      <c r="R155" s="83">
        <v>43652863.398000002</v>
      </c>
      <c r="S155" s="83">
        <v>6676320.2844000002</v>
      </c>
      <c r="T155" s="83">
        <v>1027126.1976000001</v>
      </c>
      <c r="U155" s="128">
        <v>0</v>
      </c>
      <c r="V155" s="83">
        <v>10997588.76</v>
      </c>
      <c r="W155" s="83">
        <v>5655579.4000000004</v>
      </c>
      <c r="X155" s="83">
        <f t="shared" si="50"/>
        <v>68009478.040000007</v>
      </c>
      <c r="Y155" s="108" t="s">
        <v>371</v>
      </c>
      <c r="Z155" s="108"/>
      <c r="AA155" s="188">
        <v>36222937.259999998</v>
      </c>
      <c r="AB155" s="188">
        <v>5539978.6299999999</v>
      </c>
    </row>
    <row r="156" spans="2:29" ht="65.25" customHeight="1" x14ac:dyDescent="0.25">
      <c r="B156" s="68">
        <f t="shared" si="52"/>
        <v>128</v>
      </c>
      <c r="C156" s="372"/>
      <c r="D156" s="194" t="s">
        <v>2161</v>
      </c>
      <c r="E156" s="194">
        <v>101692</v>
      </c>
      <c r="F156" s="66" t="s">
        <v>235</v>
      </c>
      <c r="G156" s="378"/>
      <c r="H156" s="57" t="s">
        <v>153</v>
      </c>
      <c r="I156" s="58" t="s">
        <v>447</v>
      </c>
      <c r="J156" s="59">
        <v>42940</v>
      </c>
      <c r="K156" s="59" t="s">
        <v>1502</v>
      </c>
      <c r="L156" s="60">
        <f t="shared" si="49"/>
        <v>0.84999999998316578</v>
      </c>
      <c r="M156" s="61" t="s">
        <v>588</v>
      </c>
      <c r="N156" s="61" t="s">
        <v>621</v>
      </c>
      <c r="O156" s="57" t="s">
        <v>368</v>
      </c>
      <c r="P156" s="57" t="s">
        <v>670</v>
      </c>
      <c r="Q156" s="128">
        <f t="shared" si="51"/>
        <v>118805678.92</v>
      </c>
      <c r="R156" s="83">
        <v>100984827.08</v>
      </c>
      <c r="S156" s="83">
        <v>15444738.26</v>
      </c>
      <c r="T156" s="83">
        <v>2376113.58</v>
      </c>
      <c r="U156" s="128">
        <v>0</v>
      </c>
      <c r="V156" s="83">
        <v>69989658.439999998</v>
      </c>
      <c r="W156" s="83">
        <v>10866531.210000001</v>
      </c>
      <c r="X156" s="83">
        <f t="shared" si="50"/>
        <v>199661868.57000002</v>
      </c>
      <c r="Y156" s="108" t="s">
        <v>371</v>
      </c>
      <c r="Z156" s="108"/>
      <c r="AA156" s="188">
        <v>68535591.030000001</v>
      </c>
      <c r="AB156" s="188">
        <v>10481913.91</v>
      </c>
    </row>
    <row r="157" spans="2:29" ht="94.7" customHeight="1" x14ac:dyDescent="0.25">
      <c r="B157" s="68">
        <f t="shared" si="52"/>
        <v>129</v>
      </c>
      <c r="C157" s="372"/>
      <c r="D157" s="194" t="s">
        <v>2162</v>
      </c>
      <c r="E157" s="194">
        <v>106400</v>
      </c>
      <c r="F157" s="66" t="s">
        <v>236</v>
      </c>
      <c r="G157" s="378"/>
      <c r="H157" s="57" t="s">
        <v>158</v>
      </c>
      <c r="I157" s="58" t="s">
        <v>539</v>
      </c>
      <c r="J157" s="59">
        <v>42944</v>
      </c>
      <c r="K157" s="66" t="s">
        <v>2215</v>
      </c>
      <c r="L157" s="60">
        <f t="shared" si="49"/>
        <v>0.84999999932974513</v>
      </c>
      <c r="M157" s="61" t="s">
        <v>597</v>
      </c>
      <c r="N157" s="61" t="s">
        <v>606</v>
      </c>
      <c r="O157" s="57" t="s">
        <v>368</v>
      </c>
      <c r="P157" s="57" t="s">
        <v>670</v>
      </c>
      <c r="Q157" s="128">
        <f t="shared" si="51"/>
        <v>17903633.919999998</v>
      </c>
      <c r="R157" s="83">
        <v>15218088.82</v>
      </c>
      <c r="S157" s="83">
        <v>2327472.4</v>
      </c>
      <c r="T157" s="83">
        <v>358072.7</v>
      </c>
      <c r="U157" s="128">
        <v>0</v>
      </c>
      <c r="V157" s="83">
        <v>4682742.99</v>
      </c>
      <c r="W157" s="83">
        <v>1232357.8700000001</v>
      </c>
      <c r="X157" s="83">
        <f t="shared" si="50"/>
        <v>23818734.779999997</v>
      </c>
      <c r="Y157" s="109" t="s">
        <v>371</v>
      </c>
      <c r="Z157" s="108"/>
      <c r="AA157" s="188">
        <v>5105623.03</v>
      </c>
      <c r="AB157" s="188">
        <v>780859.99</v>
      </c>
    </row>
    <row r="158" spans="2:29" ht="128.25" customHeight="1" x14ac:dyDescent="0.25">
      <c r="B158" s="68">
        <f t="shared" si="52"/>
        <v>130</v>
      </c>
      <c r="C158" s="372"/>
      <c r="D158" s="194" t="s">
        <v>332</v>
      </c>
      <c r="E158" s="194">
        <v>109845</v>
      </c>
      <c r="F158" s="66" t="s">
        <v>331</v>
      </c>
      <c r="G158" s="378"/>
      <c r="H158" s="57" t="s">
        <v>679</v>
      </c>
      <c r="I158" s="58" t="s">
        <v>547</v>
      </c>
      <c r="J158" s="59">
        <v>42998</v>
      </c>
      <c r="K158" s="59" t="s">
        <v>382</v>
      </c>
      <c r="L158" s="60">
        <f t="shared" si="49"/>
        <v>0.85</v>
      </c>
      <c r="M158" s="61" t="s">
        <v>593</v>
      </c>
      <c r="N158" s="61" t="s">
        <v>607</v>
      </c>
      <c r="O158" s="57" t="s">
        <v>368</v>
      </c>
      <c r="P158" s="57" t="s">
        <v>670</v>
      </c>
      <c r="Q158" s="128">
        <f>R158+S158+T158+U158</f>
        <v>36950313.049999997</v>
      </c>
      <c r="R158" s="83">
        <v>31407766.092499997</v>
      </c>
      <c r="S158" s="83">
        <v>5542546.9574999996</v>
      </c>
      <c r="T158" s="83">
        <v>0</v>
      </c>
      <c r="U158" s="128">
        <v>0</v>
      </c>
      <c r="V158" s="83">
        <v>7771128.04</v>
      </c>
      <c r="W158" s="83">
        <v>2764124.83</v>
      </c>
      <c r="X158" s="83">
        <f t="shared" si="50"/>
        <v>47485565.919999994</v>
      </c>
      <c r="Y158" s="108" t="s">
        <v>371</v>
      </c>
      <c r="Z158" s="108" t="s">
        <v>372</v>
      </c>
      <c r="AA158" s="188">
        <v>26938073.140000001</v>
      </c>
      <c r="AB158" s="188">
        <v>4119940.6</v>
      </c>
    </row>
    <row r="159" spans="2:29" ht="148.69999999999999" customHeight="1" x14ac:dyDescent="0.25">
      <c r="B159" s="68">
        <f t="shared" si="52"/>
        <v>131</v>
      </c>
      <c r="C159" s="372"/>
      <c r="D159" s="194" t="s">
        <v>359</v>
      </c>
      <c r="E159" s="194">
        <v>112630</v>
      </c>
      <c r="F159" s="66" t="s">
        <v>360</v>
      </c>
      <c r="G159" s="378"/>
      <c r="H159" s="57" t="s">
        <v>680</v>
      </c>
      <c r="I159" s="58" t="s">
        <v>640</v>
      </c>
      <c r="J159" s="59">
        <v>43034</v>
      </c>
      <c r="K159" s="59" t="s">
        <v>1772</v>
      </c>
      <c r="L159" s="60">
        <f t="shared" si="49"/>
        <v>0.85000000039882706</v>
      </c>
      <c r="M159" s="61" t="s">
        <v>594</v>
      </c>
      <c r="N159" s="61" t="s">
        <v>466</v>
      </c>
      <c r="O159" s="57" t="s">
        <v>368</v>
      </c>
      <c r="P159" s="57" t="s">
        <v>670</v>
      </c>
      <c r="Q159" s="128">
        <f t="shared" si="51"/>
        <v>47639697.460000001</v>
      </c>
      <c r="R159" s="83">
        <v>40493742.859999999</v>
      </c>
      <c r="S159" s="83">
        <v>6193160.6699999999</v>
      </c>
      <c r="T159" s="83">
        <v>952793.93</v>
      </c>
      <c r="U159" s="128">
        <v>0</v>
      </c>
      <c r="V159" s="83">
        <v>11521503.85</v>
      </c>
      <c r="W159" s="83">
        <v>5281539.4400000004</v>
      </c>
      <c r="X159" s="83">
        <f t="shared" si="50"/>
        <v>64442740.75</v>
      </c>
      <c r="Y159" s="108" t="s">
        <v>1773</v>
      </c>
      <c r="Z159" s="108" t="s">
        <v>372</v>
      </c>
      <c r="AA159" s="188">
        <v>39934364.590000004</v>
      </c>
      <c r="AB159" s="188">
        <v>6107608.6799999997</v>
      </c>
    </row>
    <row r="160" spans="2:29" ht="90" customHeight="1" x14ac:dyDescent="0.25">
      <c r="B160" s="68">
        <f t="shared" si="52"/>
        <v>132</v>
      </c>
      <c r="C160" s="372"/>
      <c r="D160" s="194" t="s">
        <v>608</v>
      </c>
      <c r="E160" s="194">
        <v>108911</v>
      </c>
      <c r="F160" s="66" t="s">
        <v>642</v>
      </c>
      <c r="G160" s="378"/>
      <c r="H160" s="61" t="s">
        <v>609</v>
      </c>
      <c r="I160" s="65" t="s">
        <v>660</v>
      </c>
      <c r="J160" s="59" t="s">
        <v>648</v>
      </c>
      <c r="K160" s="59" t="s">
        <v>1808</v>
      </c>
      <c r="L160" s="60">
        <f t="shared" si="49"/>
        <v>0.8499999996519203</v>
      </c>
      <c r="M160" s="61" t="s">
        <v>597</v>
      </c>
      <c r="N160" s="61" t="s">
        <v>610</v>
      </c>
      <c r="O160" s="57" t="s">
        <v>368</v>
      </c>
      <c r="P160" s="57" t="s">
        <v>670</v>
      </c>
      <c r="Q160" s="128">
        <f t="shared" si="51"/>
        <v>15800976.83</v>
      </c>
      <c r="R160" s="83">
        <v>13430830.300000001</v>
      </c>
      <c r="S160" s="83">
        <v>2054126.99</v>
      </c>
      <c r="T160" s="83">
        <v>316019.53999999998</v>
      </c>
      <c r="U160" s="128">
        <v>0</v>
      </c>
      <c r="V160" s="83">
        <v>3276719.29</v>
      </c>
      <c r="W160" s="83">
        <v>1056994.82</v>
      </c>
      <c r="X160" s="83">
        <f t="shared" si="50"/>
        <v>20134690.940000001</v>
      </c>
      <c r="Y160" s="108" t="s">
        <v>371</v>
      </c>
      <c r="Z160" s="108"/>
      <c r="AA160" s="188">
        <v>4165966.7800000003</v>
      </c>
      <c r="AB160" s="188">
        <v>637147.86</v>
      </c>
    </row>
    <row r="161" spans="2:28" ht="77.25" customHeight="1" x14ac:dyDescent="0.25">
      <c r="B161" s="68">
        <f t="shared" si="52"/>
        <v>133</v>
      </c>
      <c r="C161" s="372"/>
      <c r="D161" s="194" t="s">
        <v>638</v>
      </c>
      <c r="E161" s="194">
        <v>106359</v>
      </c>
      <c r="F161" s="66" t="s">
        <v>649</v>
      </c>
      <c r="G161" s="378"/>
      <c r="H161" s="61" t="s">
        <v>639</v>
      </c>
      <c r="I161" s="65" t="s">
        <v>661</v>
      </c>
      <c r="J161" s="59" t="s">
        <v>650</v>
      </c>
      <c r="K161" s="66" t="s">
        <v>911</v>
      </c>
      <c r="L161" s="60">
        <f t="shared" si="49"/>
        <v>0.85000000034474599</v>
      </c>
      <c r="M161" s="61" t="s">
        <v>591</v>
      </c>
      <c r="N161" s="61" t="s">
        <v>616</v>
      </c>
      <c r="O161" s="57" t="s">
        <v>368</v>
      </c>
      <c r="P161" s="57" t="s">
        <v>670</v>
      </c>
      <c r="Q161" s="128">
        <f t="shared" si="51"/>
        <v>105875030.31</v>
      </c>
      <c r="R161" s="83">
        <v>89993775.799999997</v>
      </c>
      <c r="S161" s="83">
        <v>13763753.9</v>
      </c>
      <c r="T161" s="83">
        <v>2117500.61</v>
      </c>
      <c r="U161" s="128">
        <v>0</v>
      </c>
      <c r="V161" s="83">
        <v>25387345.879999999</v>
      </c>
      <c r="W161" s="83">
        <v>7323975.6900000004</v>
      </c>
      <c r="X161" s="83">
        <f t="shared" si="50"/>
        <v>138586351.88</v>
      </c>
      <c r="Y161" s="108" t="s">
        <v>371</v>
      </c>
      <c r="Z161" s="108"/>
      <c r="AA161" s="188">
        <v>19866162.75</v>
      </c>
      <c r="AB161" s="188">
        <v>3038354.31</v>
      </c>
    </row>
    <row r="162" spans="2:28" ht="118.5" customHeight="1" x14ac:dyDescent="0.25">
      <c r="B162" s="68">
        <f t="shared" si="52"/>
        <v>134</v>
      </c>
      <c r="C162" s="372"/>
      <c r="D162" s="346" t="s">
        <v>700</v>
      </c>
      <c r="E162" s="194">
        <v>102122</v>
      </c>
      <c r="F162" s="66" t="s">
        <v>701</v>
      </c>
      <c r="G162" s="378"/>
      <c r="H162" s="61" t="s">
        <v>702</v>
      </c>
      <c r="I162" s="65" t="s">
        <v>713</v>
      </c>
      <c r="J162" s="59" t="s">
        <v>790</v>
      </c>
      <c r="K162" s="59" t="s">
        <v>382</v>
      </c>
      <c r="L162" s="60">
        <f t="shared" si="49"/>
        <v>0.84999999996281139</v>
      </c>
      <c r="M162" s="61" t="s">
        <v>591</v>
      </c>
      <c r="N162" s="61" t="s">
        <v>397</v>
      </c>
      <c r="O162" s="57" t="s">
        <v>368</v>
      </c>
      <c r="P162" s="57" t="s">
        <v>670</v>
      </c>
      <c r="Q162" s="128">
        <f>R162+S162+T162+U162</f>
        <v>121005084.17000002</v>
      </c>
      <c r="R162" s="83">
        <v>102854321.54000001</v>
      </c>
      <c r="S162" s="83">
        <v>15730660.57</v>
      </c>
      <c r="T162" s="83">
        <v>2420102.06</v>
      </c>
      <c r="U162" s="128">
        <v>0</v>
      </c>
      <c r="V162" s="83">
        <v>2962414.28</v>
      </c>
      <c r="W162" s="83">
        <v>8926285.0700000003</v>
      </c>
      <c r="X162" s="83">
        <f t="shared" si="50"/>
        <v>132893783.52000001</v>
      </c>
      <c r="Y162" s="108" t="s">
        <v>371</v>
      </c>
      <c r="Z162" s="108"/>
      <c r="AA162" s="188">
        <v>74813805.439999998</v>
      </c>
      <c r="AB162" s="188">
        <v>11442111.410000002</v>
      </c>
    </row>
    <row r="163" spans="2:28" ht="186" customHeight="1" x14ac:dyDescent="0.25">
      <c r="B163" s="68">
        <f t="shared" si="52"/>
        <v>135</v>
      </c>
      <c r="C163" s="373"/>
      <c r="D163" s="194" t="s">
        <v>792</v>
      </c>
      <c r="E163" s="194">
        <v>106311</v>
      </c>
      <c r="F163" s="66" t="s">
        <v>796</v>
      </c>
      <c r="G163" s="378"/>
      <c r="H163" s="61" t="s">
        <v>793</v>
      </c>
      <c r="I163" s="65" t="s">
        <v>802</v>
      </c>
      <c r="J163" s="59" t="s">
        <v>797</v>
      </c>
      <c r="K163" s="59" t="s">
        <v>1772</v>
      </c>
      <c r="L163" s="60">
        <f t="shared" si="49"/>
        <v>0.84999999994022724</v>
      </c>
      <c r="M163" s="61" t="s">
        <v>584</v>
      </c>
      <c r="N163" s="61" t="s">
        <v>614</v>
      </c>
      <c r="O163" s="57" t="s">
        <v>368</v>
      </c>
      <c r="P163" s="57" t="s">
        <v>795</v>
      </c>
      <c r="Q163" s="128">
        <f>R163+S163+T163+U163</f>
        <v>17566552.613000002</v>
      </c>
      <c r="R163" s="83">
        <v>14931569.720000001</v>
      </c>
      <c r="S163" s="83">
        <v>2283651.8406000002</v>
      </c>
      <c r="T163" s="83">
        <v>351331.05240000004</v>
      </c>
      <c r="U163" s="128">
        <v>0</v>
      </c>
      <c r="V163" s="83">
        <v>21924481.989999998</v>
      </c>
      <c r="W163" s="83">
        <v>1171103.51</v>
      </c>
      <c r="X163" s="83">
        <f>R163+S163+T163+U163+V163+W163</f>
        <v>40662138.112999998</v>
      </c>
      <c r="Y163" s="108" t="s">
        <v>1773</v>
      </c>
      <c r="Z163" s="108"/>
      <c r="AA163" s="188">
        <v>14773481.430000002</v>
      </c>
      <c r="AB163" s="188">
        <v>2259473.64</v>
      </c>
    </row>
    <row r="164" spans="2:28" ht="175.7" customHeight="1" x14ac:dyDescent="0.25">
      <c r="B164" s="68">
        <f t="shared" si="52"/>
        <v>136</v>
      </c>
      <c r="C164" s="197"/>
      <c r="D164" s="194" t="s">
        <v>1859</v>
      </c>
      <c r="E164" s="194">
        <v>134998</v>
      </c>
      <c r="F164" s="66" t="s">
        <v>1861</v>
      </c>
      <c r="G164" s="194"/>
      <c r="H164" s="61" t="s">
        <v>1860</v>
      </c>
      <c r="I164" s="65" t="s">
        <v>1869</v>
      </c>
      <c r="J164" s="59" t="s">
        <v>2002</v>
      </c>
      <c r="K164" s="59" t="s">
        <v>1808</v>
      </c>
      <c r="L164" s="60">
        <f t="shared" si="49"/>
        <v>0.84999999995631559</v>
      </c>
      <c r="M164" s="61" t="s">
        <v>593</v>
      </c>
      <c r="N164" s="61" t="s">
        <v>1862</v>
      </c>
      <c r="O164" s="57" t="s">
        <v>368</v>
      </c>
      <c r="P164" s="57" t="s">
        <v>795</v>
      </c>
      <c r="Q164" s="128">
        <f>R164+S164+T164+U164</f>
        <v>423492704.61000001</v>
      </c>
      <c r="R164" s="83">
        <v>359968798.89999998</v>
      </c>
      <c r="S164" s="83">
        <v>55054051.600000001</v>
      </c>
      <c r="T164" s="83">
        <v>8469854.1099999994</v>
      </c>
      <c r="U164" s="128">
        <v>0</v>
      </c>
      <c r="V164" s="83">
        <v>0</v>
      </c>
      <c r="W164" s="83">
        <v>58401347.490000002</v>
      </c>
      <c r="X164" s="83">
        <f>R164+S164+T164+U164+V164+W164</f>
        <v>481894052.10000002</v>
      </c>
      <c r="Y164" s="108" t="s">
        <v>371</v>
      </c>
      <c r="Z164" s="108"/>
      <c r="AA164" s="188">
        <v>0</v>
      </c>
      <c r="AB164" s="188">
        <v>0</v>
      </c>
    </row>
    <row r="165" spans="2:28" ht="175.7" customHeight="1" x14ac:dyDescent="0.25">
      <c r="B165" s="68">
        <f t="shared" si="52"/>
        <v>137</v>
      </c>
      <c r="C165" s="197"/>
      <c r="D165" s="194" t="s">
        <v>2123</v>
      </c>
      <c r="E165" s="194">
        <v>137931</v>
      </c>
      <c r="F165" s="66" t="s">
        <v>2125</v>
      </c>
      <c r="G165" s="194"/>
      <c r="H165" s="61" t="s">
        <v>2124</v>
      </c>
      <c r="I165" s="65"/>
      <c r="J165" s="59" t="s">
        <v>1806</v>
      </c>
      <c r="K165" s="59" t="s">
        <v>1533</v>
      </c>
      <c r="L165" s="60"/>
      <c r="M165" s="61" t="s">
        <v>2124</v>
      </c>
      <c r="N165" s="61" t="s">
        <v>847</v>
      </c>
      <c r="O165" s="57" t="s">
        <v>368</v>
      </c>
      <c r="P165" s="57" t="s">
        <v>795</v>
      </c>
      <c r="Q165" s="128">
        <f>R165+S165+T165+U165</f>
        <v>5259800</v>
      </c>
      <c r="R165" s="83">
        <v>4470830</v>
      </c>
      <c r="S165" s="83">
        <v>683774</v>
      </c>
      <c r="T165" s="83">
        <v>105196</v>
      </c>
      <c r="U165" s="128">
        <v>0</v>
      </c>
      <c r="V165" s="83"/>
      <c r="W165" s="83"/>
      <c r="X165" s="83">
        <f>R165+S165+T165+U165+V165+W165</f>
        <v>5259800</v>
      </c>
      <c r="Y165" s="108" t="s">
        <v>371</v>
      </c>
      <c r="Z165" s="108"/>
      <c r="AA165" s="246">
        <v>0</v>
      </c>
      <c r="AB165" s="246">
        <v>0</v>
      </c>
    </row>
    <row r="166" spans="2:28" ht="23.25" customHeight="1" x14ac:dyDescent="0.25">
      <c r="B166" s="250"/>
      <c r="C166" s="171" t="s">
        <v>13</v>
      </c>
      <c r="D166" s="171"/>
      <c r="E166" s="171"/>
      <c r="F166" s="171"/>
      <c r="G166" s="171"/>
      <c r="H166" s="171"/>
      <c r="I166" s="255"/>
      <c r="J166" s="171"/>
      <c r="K166" s="171"/>
      <c r="L166" s="171"/>
      <c r="M166" s="171"/>
      <c r="N166" s="171"/>
      <c r="O166" s="171"/>
      <c r="P166" s="171"/>
      <c r="Q166" s="171">
        <f>SUM(Q146:Q165)</f>
        <v>1393809956.0730002</v>
      </c>
      <c r="R166" s="171">
        <f t="shared" ref="R166:AB166" si="53">SUM(R146:R165)</f>
        <v>1184738461.8309999</v>
      </c>
      <c r="S166" s="171">
        <f t="shared" si="53"/>
        <v>181934300.00940001</v>
      </c>
      <c r="T166" s="171">
        <f t="shared" si="53"/>
        <v>27137194.232599996</v>
      </c>
      <c r="U166" s="171">
        <f t="shared" si="53"/>
        <v>0</v>
      </c>
      <c r="V166" s="171">
        <f t="shared" si="53"/>
        <v>278986492.31999999</v>
      </c>
      <c r="W166" s="171">
        <f t="shared" si="53"/>
        <v>140616872.57999998</v>
      </c>
      <c r="X166" s="171">
        <f>SUM(X146:X165)</f>
        <v>1813413320.973</v>
      </c>
      <c r="Y166" s="171">
        <f t="shared" si="53"/>
        <v>0</v>
      </c>
      <c r="Z166" s="171">
        <f t="shared" si="53"/>
        <v>0</v>
      </c>
      <c r="AA166" s="171">
        <f t="shared" si="53"/>
        <v>594171186.06999981</v>
      </c>
      <c r="AB166" s="171">
        <f t="shared" si="53"/>
        <v>90873240.200000018</v>
      </c>
    </row>
    <row r="167" spans="2:28" ht="103.7" customHeight="1" x14ac:dyDescent="0.25">
      <c r="B167" s="68">
        <f>+B165+1</f>
        <v>138</v>
      </c>
      <c r="C167" s="371" t="s">
        <v>6</v>
      </c>
      <c r="D167" s="194" t="s">
        <v>7</v>
      </c>
      <c r="E167" s="194">
        <v>101054</v>
      </c>
      <c r="F167" s="66" t="s">
        <v>2163</v>
      </c>
      <c r="G167" s="256" t="s">
        <v>202</v>
      </c>
      <c r="H167" s="57" t="s">
        <v>8</v>
      </c>
      <c r="I167" s="58" t="s">
        <v>1078</v>
      </c>
      <c r="J167" s="59">
        <v>42654</v>
      </c>
      <c r="K167" s="59" t="s">
        <v>1787</v>
      </c>
      <c r="L167" s="60">
        <f>R167/Q167</f>
        <v>0.85</v>
      </c>
      <c r="M167" s="61" t="s">
        <v>593</v>
      </c>
      <c r="N167" s="61" t="s">
        <v>630</v>
      </c>
      <c r="O167" s="57" t="s">
        <v>681</v>
      </c>
      <c r="P167" s="57" t="s">
        <v>670</v>
      </c>
      <c r="Q167" s="128">
        <f>R167+S167+T167+U167</f>
        <v>4431510</v>
      </c>
      <c r="R167" s="83">
        <v>3766783.5</v>
      </c>
      <c r="S167" s="83">
        <v>576096.30000000005</v>
      </c>
      <c r="T167" s="83">
        <v>88630.2</v>
      </c>
      <c r="U167" s="83">
        <v>0</v>
      </c>
      <c r="V167" s="83">
        <v>886302</v>
      </c>
      <c r="W167" s="83">
        <v>0</v>
      </c>
      <c r="X167" s="83">
        <f>R167+S167+T167+U167+V167+W167</f>
        <v>5317812</v>
      </c>
      <c r="Y167" s="109" t="s">
        <v>1375</v>
      </c>
      <c r="Z167" s="109"/>
      <c r="AA167" s="188">
        <v>3758957.5599999996</v>
      </c>
      <c r="AB167" s="188">
        <v>619122.41999999993</v>
      </c>
    </row>
    <row r="168" spans="2:28" ht="92.25" customHeight="1" x14ac:dyDescent="0.25">
      <c r="B168" s="68">
        <f t="shared" ref="B168:B173" si="54">+B167+1</f>
        <v>139</v>
      </c>
      <c r="C168" s="372"/>
      <c r="D168" s="194" t="s">
        <v>9</v>
      </c>
      <c r="E168" s="194">
        <v>103033</v>
      </c>
      <c r="F168" s="66" t="s">
        <v>237</v>
      </c>
      <c r="G168" s="256"/>
      <c r="H168" s="57" t="s">
        <v>10</v>
      </c>
      <c r="I168" s="58" t="s">
        <v>538</v>
      </c>
      <c r="J168" s="59">
        <v>42662</v>
      </c>
      <c r="K168" s="59">
        <v>44926</v>
      </c>
      <c r="L168" s="60">
        <f t="shared" ref="L168:L231" si="55">R168/Q168</f>
        <v>0.85</v>
      </c>
      <c r="M168" s="61" t="s">
        <v>591</v>
      </c>
      <c r="N168" s="61" t="s">
        <v>605</v>
      </c>
      <c r="O168" s="57" t="s">
        <v>681</v>
      </c>
      <c r="P168" s="57" t="s">
        <v>670</v>
      </c>
      <c r="Q168" s="128">
        <f>R168+S168+T168+U168</f>
        <v>199361184.41</v>
      </c>
      <c r="R168" s="83">
        <v>169457006.74849999</v>
      </c>
      <c r="S168" s="83">
        <v>25916953.973299999</v>
      </c>
      <c r="T168" s="83">
        <v>3987223.6882000002</v>
      </c>
      <c r="U168" s="83">
        <v>0</v>
      </c>
      <c r="V168" s="83">
        <v>42660365</v>
      </c>
      <c r="W168" s="83">
        <v>16842247</v>
      </c>
      <c r="X168" s="83">
        <f t="shared" ref="X168:X231" si="56">R168+S168+T168+U168+V168+W168</f>
        <v>258863796.41</v>
      </c>
      <c r="Y168" s="109" t="s">
        <v>526</v>
      </c>
      <c r="Z168" s="109"/>
      <c r="AA168" s="188">
        <v>51425001.710000001</v>
      </c>
      <c r="AB168" s="188">
        <v>7865000.25</v>
      </c>
    </row>
    <row r="169" spans="2:28" ht="135" customHeight="1" x14ac:dyDescent="0.25">
      <c r="B169" s="68">
        <f t="shared" si="54"/>
        <v>140</v>
      </c>
      <c r="C169" s="372"/>
      <c r="D169" s="194" t="s">
        <v>11</v>
      </c>
      <c r="E169" s="194" t="s">
        <v>1963</v>
      </c>
      <c r="F169" s="66" t="s">
        <v>2164</v>
      </c>
      <c r="G169" s="256"/>
      <c r="H169" s="57" t="s">
        <v>79</v>
      </c>
      <c r="I169" s="58" t="s">
        <v>641</v>
      </c>
      <c r="J169" s="59">
        <v>42682</v>
      </c>
      <c r="K169" s="59" t="s">
        <v>1286</v>
      </c>
      <c r="L169" s="60">
        <f t="shared" si="55"/>
        <v>0.84999999999999987</v>
      </c>
      <c r="M169" s="61" t="s">
        <v>582</v>
      </c>
      <c r="N169" s="61" t="s">
        <v>595</v>
      </c>
      <c r="O169" s="57" t="s">
        <v>681</v>
      </c>
      <c r="P169" s="57" t="s">
        <v>670</v>
      </c>
      <c r="Q169" s="128">
        <f>R169+S169+T169+U169</f>
        <v>61914771.860000007</v>
      </c>
      <c r="R169" s="83">
        <v>52627556.081</v>
      </c>
      <c r="S169" s="83">
        <v>8048920.3418000005</v>
      </c>
      <c r="T169" s="83">
        <v>1238295.4372</v>
      </c>
      <c r="U169" s="83">
        <v>0</v>
      </c>
      <c r="V169" s="83">
        <v>9257130</v>
      </c>
      <c r="W169" s="83">
        <v>4085411</v>
      </c>
      <c r="X169" s="83">
        <f t="shared" si="56"/>
        <v>75257312.860000014</v>
      </c>
      <c r="Y169" s="109" t="s">
        <v>1375</v>
      </c>
      <c r="Z169" s="109" t="s">
        <v>576</v>
      </c>
      <c r="AA169" s="188">
        <v>42809693.57</v>
      </c>
      <c r="AB169" s="188">
        <v>6547364.9100000001</v>
      </c>
    </row>
    <row r="170" spans="2:28" ht="132.75" customHeight="1" x14ac:dyDescent="0.25">
      <c r="B170" s="68">
        <f t="shared" si="54"/>
        <v>141</v>
      </c>
      <c r="C170" s="372"/>
      <c r="D170" s="194" t="s">
        <v>16</v>
      </c>
      <c r="E170" s="194">
        <v>103967</v>
      </c>
      <c r="F170" s="66" t="s">
        <v>238</v>
      </c>
      <c r="G170" s="256"/>
      <c r="H170" s="57" t="s">
        <v>80</v>
      </c>
      <c r="I170" s="58" t="s">
        <v>448</v>
      </c>
      <c r="J170" s="59">
        <v>42502</v>
      </c>
      <c r="K170" s="66" t="s">
        <v>1145</v>
      </c>
      <c r="L170" s="60">
        <f t="shared" si="55"/>
        <v>0.85</v>
      </c>
      <c r="M170" s="61" t="s">
        <v>597</v>
      </c>
      <c r="N170" s="61" t="s">
        <v>606</v>
      </c>
      <c r="O170" s="57" t="s">
        <v>681</v>
      </c>
      <c r="P170" s="57" t="s">
        <v>670</v>
      </c>
      <c r="Q170" s="128">
        <f t="shared" ref="Q170:Q233" si="57">R170+S170+T170+U170</f>
        <v>271602960</v>
      </c>
      <c r="R170" s="83">
        <v>230862516</v>
      </c>
      <c r="S170" s="83">
        <v>35308384.800000004</v>
      </c>
      <c r="T170" s="83">
        <v>5432059.2000000002</v>
      </c>
      <c r="U170" s="83">
        <v>0</v>
      </c>
      <c r="V170" s="83">
        <v>62303111</v>
      </c>
      <c r="W170" s="83">
        <v>22021862</v>
      </c>
      <c r="X170" s="83">
        <f t="shared" si="56"/>
        <v>355927933</v>
      </c>
      <c r="Y170" s="109" t="s">
        <v>371</v>
      </c>
      <c r="Z170" s="109"/>
      <c r="AA170" s="188">
        <v>56585319.849999994</v>
      </c>
      <c r="AB170" s="188">
        <v>8654225.370000001</v>
      </c>
    </row>
    <row r="171" spans="2:28" ht="81.75" customHeight="1" x14ac:dyDescent="0.25">
      <c r="B171" s="68">
        <f t="shared" si="54"/>
        <v>142</v>
      </c>
      <c r="C171" s="372"/>
      <c r="D171" s="194" t="s">
        <v>17</v>
      </c>
      <c r="E171" s="194">
        <v>104337</v>
      </c>
      <c r="F171" s="194" t="s">
        <v>239</v>
      </c>
      <c r="G171" s="256"/>
      <c r="H171" s="57" t="s">
        <v>81</v>
      </c>
      <c r="I171" s="58" t="s">
        <v>441</v>
      </c>
      <c r="J171" s="57" t="s">
        <v>465</v>
      </c>
      <c r="K171" s="57" t="s">
        <v>380</v>
      </c>
      <c r="L171" s="60">
        <f t="shared" si="55"/>
        <v>0.85</v>
      </c>
      <c r="M171" s="61" t="s">
        <v>594</v>
      </c>
      <c r="N171" s="61" t="s">
        <v>466</v>
      </c>
      <c r="O171" s="57" t="s">
        <v>681</v>
      </c>
      <c r="P171" s="57" t="s">
        <v>670</v>
      </c>
      <c r="Q171" s="128">
        <f t="shared" si="57"/>
        <v>221477882.32000002</v>
      </c>
      <c r="R171" s="83">
        <v>188256199.972</v>
      </c>
      <c r="S171" s="83">
        <v>28792124.7016</v>
      </c>
      <c r="T171" s="83">
        <v>4429557.6464</v>
      </c>
      <c r="U171" s="83">
        <v>0</v>
      </c>
      <c r="V171" s="83">
        <v>96509544</v>
      </c>
      <c r="W171" s="83">
        <v>14757129</v>
      </c>
      <c r="X171" s="83">
        <f t="shared" si="56"/>
        <v>332744555.32000005</v>
      </c>
      <c r="Y171" s="109" t="s">
        <v>371</v>
      </c>
      <c r="Z171" s="109"/>
      <c r="AA171" s="188">
        <v>90496167.620000005</v>
      </c>
      <c r="AB171" s="188">
        <v>12866887.890000001</v>
      </c>
    </row>
    <row r="172" spans="2:28" ht="120.2" customHeight="1" x14ac:dyDescent="0.25">
      <c r="B172" s="68">
        <f t="shared" si="54"/>
        <v>143</v>
      </c>
      <c r="C172" s="372"/>
      <c r="D172" s="194" t="s">
        <v>18</v>
      </c>
      <c r="E172" s="194">
        <v>105146</v>
      </c>
      <c r="F172" s="66" t="s">
        <v>240</v>
      </c>
      <c r="G172" s="256"/>
      <c r="H172" s="57" t="s">
        <v>82</v>
      </c>
      <c r="I172" s="58" t="s">
        <v>431</v>
      </c>
      <c r="J172" s="59">
        <v>42719</v>
      </c>
      <c r="K172" s="257" t="s">
        <v>1145</v>
      </c>
      <c r="L172" s="60">
        <f t="shared" si="55"/>
        <v>0.85000000000000009</v>
      </c>
      <c r="M172" s="61" t="s">
        <v>597</v>
      </c>
      <c r="N172" s="61" t="s">
        <v>611</v>
      </c>
      <c r="O172" s="57" t="s">
        <v>681</v>
      </c>
      <c r="P172" s="57" t="s">
        <v>670</v>
      </c>
      <c r="Q172" s="128">
        <f t="shared" si="57"/>
        <v>235224439.07999998</v>
      </c>
      <c r="R172" s="83">
        <v>199940773.21799999</v>
      </c>
      <c r="S172" s="83">
        <v>30579177.080400001</v>
      </c>
      <c r="T172" s="83">
        <v>4704488.7816000003</v>
      </c>
      <c r="U172" s="83">
        <v>0</v>
      </c>
      <c r="V172" s="83">
        <v>50027615</v>
      </c>
      <c r="W172" s="83">
        <v>18250172</v>
      </c>
      <c r="X172" s="83">
        <f t="shared" si="56"/>
        <v>303502226.07999998</v>
      </c>
      <c r="Y172" s="109" t="s">
        <v>371</v>
      </c>
      <c r="Z172" s="109"/>
      <c r="AA172" s="188">
        <v>115885895.23</v>
      </c>
      <c r="AB172" s="188">
        <v>17723725.150000002</v>
      </c>
    </row>
    <row r="173" spans="2:28" ht="110.25" customHeight="1" x14ac:dyDescent="0.25">
      <c r="B173" s="68">
        <f t="shared" si="54"/>
        <v>144</v>
      </c>
      <c r="C173" s="372"/>
      <c r="D173" s="194" t="s">
        <v>20</v>
      </c>
      <c r="E173" s="194" t="s">
        <v>1964</v>
      </c>
      <c r="F173" s="66" t="s">
        <v>2165</v>
      </c>
      <c r="G173" s="256"/>
      <c r="H173" s="57" t="s">
        <v>84</v>
      </c>
      <c r="I173" s="58" t="s">
        <v>541</v>
      </c>
      <c r="J173" s="59">
        <v>42724</v>
      </c>
      <c r="K173" s="59" t="s">
        <v>2166</v>
      </c>
      <c r="L173" s="60">
        <f t="shared" si="55"/>
        <v>0.85000000000000009</v>
      </c>
      <c r="M173" s="61" t="s">
        <v>594</v>
      </c>
      <c r="N173" s="61" t="s">
        <v>544</v>
      </c>
      <c r="O173" s="57" t="s">
        <v>681</v>
      </c>
      <c r="P173" s="57" t="s">
        <v>670</v>
      </c>
      <c r="Q173" s="128">
        <f t="shared" si="57"/>
        <v>92979526.299999982</v>
      </c>
      <c r="R173" s="83">
        <v>79032597.354999989</v>
      </c>
      <c r="S173" s="83">
        <v>12087338.419</v>
      </c>
      <c r="T173" s="83">
        <v>1859590.5260000001</v>
      </c>
      <c r="U173" s="83">
        <v>0</v>
      </c>
      <c r="V173" s="83">
        <v>21134929</v>
      </c>
      <c r="W173" s="83">
        <v>12695118</v>
      </c>
      <c r="X173" s="83">
        <f t="shared" si="56"/>
        <v>126809573.29999998</v>
      </c>
      <c r="Y173" s="109" t="s">
        <v>1375</v>
      </c>
      <c r="Z173" s="109" t="s">
        <v>575</v>
      </c>
      <c r="AA173" s="188">
        <v>62710677.740000002</v>
      </c>
      <c r="AB173" s="188">
        <v>9591044.8100000005</v>
      </c>
    </row>
    <row r="174" spans="2:28" ht="90.75" customHeight="1" x14ac:dyDescent="0.25">
      <c r="B174" s="68">
        <f t="shared" ref="B174:B237" si="58">+B173+1</f>
        <v>145</v>
      </c>
      <c r="C174" s="372"/>
      <c r="D174" s="194" t="s">
        <v>21</v>
      </c>
      <c r="E174" s="194">
        <v>102050</v>
      </c>
      <c r="F174" s="66" t="s">
        <v>241</v>
      </c>
      <c r="G174" s="256"/>
      <c r="H174" s="61" t="s">
        <v>85</v>
      </c>
      <c r="I174" s="58" t="s">
        <v>442</v>
      </c>
      <c r="J174" s="57" t="s">
        <v>467</v>
      </c>
      <c r="K174" s="57" t="s">
        <v>468</v>
      </c>
      <c r="L174" s="60">
        <f t="shared" si="55"/>
        <v>0.85</v>
      </c>
      <c r="M174" s="61" t="s">
        <v>587</v>
      </c>
      <c r="N174" s="61" t="s">
        <v>586</v>
      </c>
      <c r="O174" s="57" t="s">
        <v>681</v>
      </c>
      <c r="P174" s="57" t="s">
        <v>670</v>
      </c>
      <c r="Q174" s="128">
        <f t="shared" si="57"/>
        <v>1029054034.4299999</v>
      </c>
      <c r="R174" s="83">
        <v>874695929.26549995</v>
      </c>
      <c r="S174" s="83">
        <v>133777024.47589999</v>
      </c>
      <c r="T174" s="83">
        <v>20581080.6886</v>
      </c>
      <c r="U174" s="83">
        <v>0</v>
      </c>
      <c r="V174" s="83">
        <v>289699740</v>
      </c>
      <c r="W174" s="83">
        <v>419444666</v>
      </c>
      <c r="X174" s="83">
        <f t="shared" si="56"/>
        <v>1738198440.4299998</v>
      </c>
      <c r="Y174" s="109" t="s">
        <v>371</v>
      </c>
      <c r="Z174" s="109"/>
      <c r="AA174" s="188">
        <v>197137909.66</v>
      </c>
      <c r="AB174" s="188">
        <v>23270934.669999998</v>
      </c>
    </row>
    <row r="175" spans="2:28" ht="54.75" customHeight="1" x14ac:dyDescent="0.25">
      <c r="B175" s="68">
        <f t="shared" si="58"/>
        <v>146</v>
      </c>
      <c r="C175" s="372"/>
      <c r="D175" s="194" t="s">
        <v>22</v>
      </c>
      <c r="E175" s="194">
        <v>105422</v>
      </c>
      <c r="F175" s="66" t="s">
        <v>242</v>
      </c>
      <c r="G175" s="256"/>
      <c r="H175" s="57" t="s">
        <v>86</v>
      </c>
      <c r="I175" s="71" t="s">
        <v>456</v>
      </c>
      <c r="J175" s="59">
        <v>42726</v>
      </c>
      <c r="K175" s="59" t="s">
        <v>1295</v>
      </c>
      <c r="L175" s="60">
        <f t="shared" si="55"/>
        <v>0.85</v>
      </c>
      <c r="M175" s="61" t="s">
        <v>588</v>
      </c>
      <c r="N175" s="61" t="s">
        <v>392</v>
      </c>
      <c r="O175" s="57" t="s">
        <v>681</v>
      </c>
      <c r="P175" s="57" t="s">
        <v>670</v>
      </c>
      <c r="Q175" s="128">
        <f t="shared" si="57"/>
        <v>62918271.999999993</v>
      </c>
      <c r="R175" s="83">
        <v>53480531.199999996</v>
      </c>
      <c r="S175" s="83">
        <v>8179375.3600000003</v>
      </c>
      <c r="T175" s="83">
        <v>1258365.4399999999</v>
      </c>
      <c r="U175" s="83">
        <v>0</v>
      </c>
      <c r="V175" s="83">
        <v>13427524</v>
      </c>
      <c r="W175" s="83">
        <v>5219341</v>
      </c>
      <c r="X175" s="83">
        <f t="shared" si="56"/>
        <v>81565137</v>
      </c>
      <c r="Y175" s="109" t="s">
        <v>371</v>
      </c>
      <c r="Z175" s="109" t="s">
        <v>577</v>
      </c>
      <c r="AA175" s="188">
        <v>39766736.100000001</v>
      </c>
      <c r="AB175" s="188">
        <v>6081971.4100000001</v>
      </c>
    </row>
    <row r="176" spans="2:28" ht="56.25" customHeight="1" x14ac:dyDescent="0.25">
      <c r="B176" s="68">
        <f t="shared" si="58"/>
        <v>147</v>
      </c>
      <c r="C176" s="372"/>
      <c r="D176" s="194" t="s">
        <v>25</v>
      </c>
      <c r="E176" s="194">
        <v>106130</v>
      </c>
      <c r="F176" s="66" t="s">
        <v>243</v>
      </c>
      <c r="G176" s="256"/>
      <c r="H176" s="57" t="s">
        <v>88</v>
      </c>
      <c r="I176" s="58" t="s">
        <v>549</v>
      </c>
      <c r="J176" s="59">
        <v>42731</v>
      </c>
      <c r="K176" s="66" t="s">
        <v>911</v>
      </c>
      <c r="L176" s="60">
        <f t="shared" si="55"/>
        <v>0.85</v>
      </c>
      <c r="M176" s="61" t="s">
        <v>597</v>
      </c>
      <c r="N176" s="61" t="s">
        <v>847</v>
      </c>
      <c r="O176" s="57" t="s">
        <v>681</v>
      </c>
      <c r="P176" s="57" t="s">
        <v>670</v>
      </c>
      <c r="Q176" s="128">
        <f t="shared" si="57"/>
        <v>78829045.819999993</v>
      </c>
      <c r="R176" s="83">
        <v>67004688.946999989</v>
      </c>
      <c r="S176" s="83">
        <v>10247775.956599999</v>
      </c>
      <c r="T176" s="83">
        <v>1576580.9164</v>
      </c>
      <c r="U176" s="83">
        <v>0</v>
      </c>
      <c r="V176" s="83">
        <v>17295731</v>
      </c>
      <c r="W176" s="83">
        <v>7649611</v>
      </c>
      <c r="X176" s="83">
        <f t="shared" si="56"/>
        <v>103774387.81999999</v>
      </c>
      <c r="Y176" s="109" t="s">
        <v>371</v>
      </c>
      <c r="Z176" s="109" t="s">
        <v>578</v>
      </c>
      <c r="AA176" s="188">
        <v>60247355.310000002</v>
      </c>
      <c r="AB176" s="188">
        <v>9214301.4199999999</v>
      </c>
    </row>
    <row r="177" spans="2:28" ht="65.25" customHeight="1" x14ac:dyDescent="0.25">
      <c r="B177" s="68">
        <f t="shared" si="58"/>
        <v>148</v>
      </c>
      <c r="C177" s="372"/>
      <c r="D177" s="194" t="s">
        <v>26</v>
      </c>
      <c r="E177" s="194">
        <v>104740</v>
      </c>
      <c r="F177" s="66" t="s">
        <v>244</v>
      </c>
      <c r="G177" s="256"/>
      <c r="H177" s="57" t="s">
        <v>89</v>
      </c>
      <c r="I177" s="58" t="s">
        <v>432</v>
      </c>
      <c r="J177" s="59">
        <v>42734</v>
      </c>
      <c r="K177" s="59" t="s">
        <v>487</v>
      </c>
      <c r="L177" s="60">
        <f t="shared" si="55"/>
        <v>0.84999999999999987</v>
      </c>
      <c r="M177" s="61" t="s">
        <v>582</v>
      </c>
      <c r="N177" s="61" t="s">
        <v>583</v>
      </c>
      <c r="O177" s="57" t="s">
        <v>681</v>
      </c>
      <c r="P177" s="57" t="s">
        <v>670</v>
      </c>
      <c r="Q177" s="128">
        <f t="shared" si="57"/>
        <v>54826025.340000011</v>
      </c>
      <c r="R177" s="83">
        <v>46602121.539000005</v>
      </c>
      <c r="S177" s="83">
        <v>7127383.2942000004</v>
      </c>
      <c r="T177" s="83">
        <v>1096520.5068000001</v>
      </c>
      <c r="U177" s="83">
        <v>0</v>
      </c>
      <c r="V177" s="83">
        <v>12467164</v>
      </c>
      <c r="W177" s="83">
        <v>8221382</v>
      </c>
      <c r="X177" s="83">
        <f t="shared" si="56"/>
        <v>75514571.340000004</v>
      </c>
      <c r="Y177" s="109" t="s">
        <v>371</v>
      </c>
      <c r="Z177" s="109"/>
      <c r="AA177" s="188">
        <v>24773318.32</v>
      </c>
      <c r="AB177" s="188">
        <v>3788860.4499999997</v>
      </c>
    </row>
    <row r="178" spans="2:28" ht="73.5" customHeight="1" x14ac:dyDescent="0.25">
      <c r="B178" s="68">
        <f t="shared" si="58"/>
        <v>149</v>
      </c>
      <c r="C178" s="372"/>
      <c r="D178" s="194" t="s">
        <v>27</v>
      </c>
      <c r="E178" s="194">
        <v>105327</v>
      </c>
      <c r="F178" s="66" t="s">
        <v>245</v>
      </c>
      <c r="G178" s="256"/>
      <c r="H178" s="61" t="s">
        <v>90</v>
      </c>
      <c r="I178" s="65" t="s">
        <v>2167</v>
      </c>
      <c r="J178" s="61" t="s">
        <v>479</v>
      </c>
      <c r="K178" s="59" t="s">
        <v>382</v>
      </c>
      <c r="L178" s="60">
        <f t="shared" si="55"/>
        <v>0.85000000000000009</v>
      </c>
      <c r="M178" s="61" t="s">
        <v>588</v>
      </c>
      <c r="N178" s="61" t="s">
        <v>603</v>
      </c>
      <c r="O178" s="61" t="s">
        <v>681</v>
      </c>
      <c r="P178" s="61" t="s">
        <v>670</v>
      </c>
      <c r="Q178" s="128">
        <f t="shared" si="57"/>
        <v>107863562.61999999</v>
      </c>
      <c r="R178" s="83">
        <v>91684028.226999998</v>
      </c>
      <c r="S178" s="83">
        <v>14022263.140600001</v>
      </c>
      <c r="T178" s="83">
        <v>2157271.2524000001</v>
      </c>
      <c r="U178" s="83">
        <v>0</v>
      </c>
      <c r="V178" s="83">
        <v>23427815</v>
      </c>
      <c r="W178" s="83">
        <v>10732988</v>
      </c>
      <c r="X178" s="83">
        <f t="shared" si="56"/>
        <v>142024365.62</v>
      </c>
      <c r="Y178" s="109" t="s">
        <v>371</v>
      </c>
      <c r="Z178" s="109"/>
      <c r="AA178" s="188">
        <v>65737550.710000001</v>
      </c>
      <c r="AB178" s="188">
        <v>10053978.33</v>
      </c>
    </row>
    <row r="179" spans="2:28" ht="80.45" customHeight="1" x14ac:dyDescent="0.25">
      <c r="B179" s="68">
        <f t="shared" si="58"/>
        <v>150</v>
      </c>
      <c r="C179" s="372"/>
      <c r="D179" s="194" t="s">
        <v>28</v>
      </c>
      <c r="E179" s="194">
        <v>106208</v>
      </c>
      <c r="F179" s="66" t="s">
        <v>246</v>
      </c>
      <c r="G179" s="256"/>
      <c r="H179" s="57" t="s">
        <v>91</v>
      </c>
      <c r="I179" s="58" t="s">
        <v>542</v>
      </c>
      <c r="J179" s="59">
        <v>42738</v>
      </c>
      <c r="K179" s="59" t="s">
        <v>1501</v>
      </c>
      <c r="L179" s="60">
        <f t="shared" si="55"/>
        <v>0.85</v>
      </c>
      <c r="M179" s="61" t="s">
        <v>587</v>
      </c>
      <c r="N179" s="61" t="s">
        <v>617</v>
      </c>
      <c r="O179" s="57" t="s">
        <v>681</v>
      </c>
      <c r="P179" s="57" t="s">
        <v>670</v>
      </c>
      <c r="Q179" s="128">
        <f t="shared" si="57"/>
        <v>26915160.109999999</v>
      </c>
      <c r="R179" s="83">
        <v>22877886.093499999</v>
      </c>
      <c r="S179" s="83">
        <v>3498970.8143000002</v>
      </c>
      <c r="T179" s="83">
        <v>538303.20219999994</v>
      </c>
      <c r="U179" s="83">
        <v>0</v>
      </c>
      <c r="V179" s="83">
        <v>5888889.1699999999</v>
      </c>
      <c r="W179" s="83">
        <v>3067195</v>
      </c>
      <c r="X179" s="83">
        <f t="shared" si="56"/>
        <v>35871244.280000001</v>
      </c>
      <c r="Y179" s="109" t="s">
        <v>371</v>
      </c>
      <c r="Z179" s="109"/>
      <c r="AA179" s="188">
        <v>15985597.049999999</v>
      </c>
      <c r="AB179" s="188">
        <v>2444856.0299999998</v>
      </c>
    </row>
    <row r="180" spans="2:28" ht="180" x14ac:dyDescent="0.25">
      <c r="B180" s="68">
        <f t="shared" si="58"/>
        <v>151</v>
      </c>
      <c r="C180" s="372"/>
      <c r="D180" s="194" t="s">
        <v>29</v>
      </c>
      <c r="E180" s="194">
        <v>102541</v>
      </c>
      <c r="F180" s="66" t="s">
        <v>247</v>
      </c>
      <c r="G180" s="256"/>
      <c r="H180" s="57" t="s">
        <v>30</v>
      </c>
      <c r="I180" s="58" t="s">
        <v>443</v>
      </c>
      <c r="J180" s="57" t="s">
        <v>469</v>
      </c>
      <c r="K180" s="57" t="s">
        <v>470</v>
      </c>
      <c r="L180" s="60">
        <f t="shared" si="55"/>
        <v>0.85</v>
      </c>
      <c r="M180" s="61" t="s">
        <v>594</v>
      </c>
      <c r="N180" s="61" t="s">
        <v>612</v>
      </c>
      <c r="O180" s="57" t="s">
        <v>681</v>
      </c>
      <c r="P180" s="57" t="s">
        <v>670</v>
      </c>
      <c r="Q180" s="128">
        <f t="shared" si="57"/>
        <v>9909808.3100000005</v>
      </c>
      <c r="R180" s="83">
        <v>8423337.0635000002</v>
      </c>
      <c r="S180" s="83">
        <v>1288275.0803</v>
      </c>
      <c r="T180" s="83">
        <v>198196.16620000001</v>
      </c>
      <c r="U180" s="83">
        <v>0</v>
      </c>
      <c r="V180" s="83">
        <v>1981962</v>
      </c>
      <c r="W180" s="83">
        <v>0</v>
      </c>
      <c r="X180" s="83">
        <f t="shared" si="56"/>
        <v>11891770.310000001</v>
      </c>
      <c r="Y180" s="109" t="s">
        <v>371</v>
      </c>
      <c r="Z180" s="109"/>
      <c r="AA180" s="188">
        <v>5064929.91</v>
      </c>
      <c r="AB180" s="188">
        <v>834223.75</v>
      </c>
    </row>
    <row r="181" spans="2:28" ht="75" x14ac:dyDescent="0.25">
      <c r="B181" s="68">
        <f t="shared" si="58"/>
        <v>152</v>
      </c>
      <c r="C181" s="372"/>
      <c r="D181" s="194" t="s">
        <v>31</v>
      </c>
      <c r="E181" s="194">
        <v>105336</v>
      </c>
      <c r="F181" s="66" t="s">
        <v>248</v>
      </c>
      <c r="G181" s="256"/>
      <c r="H181" s="57" t="s">
        <v>32</v>
      </c>
      <c r="I181" s="58" t="s">
        <v>433</v>
      </c>
      <c r="J181" s="59">
        <v>42772</v>
      </c>
      <c r="K181" s="57" t="s">
        <v>382</v>
      </c>
      <c r="L181" s="60">
        <f t="shared" si="55"/>
        <v>0.85</v>
      </c>
      <c r="M181" s="61" t="s">
        <v>591</v>
      </c>
      <c r="N181" s="61" t="s">
        <v>394</v>
      </c>
      <c r="O181" s="57" t="s">
        <v>681</v>
      </c>
      <c r="P181" s="57" t="s">
        <v>670</v>
      </c>
      <c r="Q181" s="128">
        <f t="shared" si="57"/>
        <v>29660616.650000002</v>
      </c>
      <c r="R181" s="83">
        <v>25211524.1525</v>
      </c>
      <c r="S181" s="83">
        <v>3855880.1645</v>
      </c>
      <c r="T181" s="83">
        <v>593212.33299999998</v>
      </c>
      <c r="U181" s="83">
        <v>0</v>
      </c>
      <c r="V181" s="83">
        <v>12649738</v>
      </c>
      <c r="W181" s="83">
        <v>0</v>
      </c>
      <c r="X181" s="83">
        <f t="shared" si="56"/>
        <v>42310354.650000006</v>
      </c>
      <c r="Y181" s="109" t="s">
        <v>371</v>
      </c>
      <c r="Z181" s="109"/>
      <c r="AA181" s="188">
        <v>4804894.12</v>
      </c>
      <c r="AB181" s="188">
        <v>734866.16</v>
      </c>
    </row>
    <row r="182" spans="2:28" ht="80.45" customHeight="1" x14ac:dyDescent="0.25">
      <c r="B182" s="68">
        <f t="shared" si="58"/>
        <v>153</v>
      </c>
      <c r="C182" s="372"/>
      <c r="D182" s="194" t="s">
        <v>33</v>
      </c>
      <c r="E182" s="194">
        <v>106221</v>
      </c>
      <c r="F182" s="66" t="s">
        <v>2168</v>
      </c>
      <c r="G182" s="256"/>
      <c r="H182" s="57" t="s">
        <v>34</v>
      </c>
      <c r="I182" s="58" t="s">
        <v>451</v>
      </c>
      <c r="J182" s="59">
        <v>42772</v>
      </c>
      <c r="K182" s="61" t="s">
        <v>517</v>
      </c>
      <c r="L182" s="60">
        <f t="shared" si="55"/>
        <v>0.85</v>
      </c>
      <c r="M182" s="61" t="s">
        <v>594</v>
      </c>
      <c r="N182" s="61" t="s">
        <v>613</v>
      </c>
      <c r="O182" s="57" t="s">
        <v>681</v>
      </c>
      <c r="P182" s="57" t="s">
        <v>670</v>
      </c>
      <c r="Q182" s="128">
        <f t="shared" si="57"/>
        <v>30879821.91</v>
      </c>
      <c r="R182" s="83">
        <v>26247848.623500001</v>
      </c>
      <c r="S182" s="83">
        <v>4014376.8483000002</v>
      </c>
      <c r="T182" s="83">
        <v>617596.43819999998</v>
      </c>
      <c r="U182" s="83">
        <v>0</v>
      </c>
      <c r="V182" s="83">
        <v>6721744</v>
      </c>
      <c r="W182" s="83">
        <v>2978892</v>
      </c>
      <c r="X182" s="83">
        <f t="shared" si="56"/>
        <v>40580457.909999996</v>
      </c>
      <c r="Y182" s="109" t="s">
        <v>1541</v>
      </c>
      <c r="Z182" s="109"/>
      <c r="AA182" s="188">
        <v>16404894.970000003</v>
      </c>
      <c r="AB182" s="188">
        <v>2508983.96</v>
      </c>
    </row>
    <row r="183" spans="2:28" ht="87.75" customHeight="1" x14ac:dyDescent="0.25">
      <c r="B183" s="68">
        <f t="shared" si="58"/>
        <v>154</v>
      </c>
      <c r="C183" s="372"/>
      <c r="D183" s="194" t="s">
        <v>35</v>
      </c>
      <c r="E183" s="194">
        <v>101066</v>
      </c>
      <c r="F183" s="66" t="s">
        <v>249</v>
      </c>
      <c r="G183" s="256"/>
      <c r="H183" s="57" t="s">
        <v>36</v>
      </c>
      <c r="I183" s="58" t="s">
        <v>434</v>
      </c>
      <c r="J183" s="59">
        <v>42774</v>
      </c>
      <c r="K183" s="61" t="s">
        <v>382</v>
      </c>
      <c r="L183" s="60">
        <f t="shared" si="55"/>
        <v>0.85000000000000009</v>
      </c>
      <c r="M183" s="61" t="s">
        <v>584</v>
      </c>
      <c r="N183" s="61" t="s">
        <v>614</v>
      </c>
      <c r="O183" s="57" t="s">
        <v>681</v>
      </c>
      <c r="P183" s="57" t="s">
        <v>670</v>
      </c>
      <c r="Q183" s="128">
        <f t="shared" si="57"/>
        <v>10503439.000000002</v>
      </c>
      <c r="R183" s="83">
        <v>8927923.1500000022</v>
      </c>
      <c r="S183" s="83">
        <v>1365447.0700000003</v>
      </c>
      <c r="T183" s="83">
        <v>210068.78000000003</v>
      </c>
      <c r="U183" s="83">
        <v>0</v>
      </c>
      <c r="V183" s="83">
        <v>2100688</v>
      </c>
      <c r="W183" s="83">
        <v>0</v>
      </c>
      <c r="X183" s="83">
        <f t="shared" si="56"/>
        <v>12604127.000000002</v>
      </c>
      <c r="Y183" s="109" t="s">
        <v>371</v>
      </c>
      <c r="Z183" s="109"/>
      <c r="AA183" s="188">
        <v>3167916</v>
      </c>
      <c r="AB183" s="188">
        <v>521774.4</v>
      </c>
    </row>
    <row r="184" spans="2:28" ht="57.75" customHeight="1" x14ac:dyDescent="0.25">
      <c r="B184" s="68">
        <f t="shared" si="58"/>
        <v>155</v>
      </c>
      <c r="C184" s="372"/>
      <c r="D184" s="194" t="s">
        <v>37</v>
      </c>
      <c r="E184" s="194">
        <v>106974</v>
      </c>
      <c r="F184" s="66" t="s">
        <v>250</v>
      </c>
      <c r="G184" s="256"/>
      <c r="H184" s="57" t="s">
        <v>193</v>
      </c>
      <c r="I184" s="58" t="s">
        <v>450</v>
      </c>
      <c r="J184" s="59">
        <v>42949</v>
      </c>
      <c r="K184" s="59" t="s">
        <v>487</v>
      </c>
      <c r="L184" s="60">
        <f t="shared" si="55"/>
        <v>0.85</v>
      </c>
      <c r="M184" s="61" t="s">
        <v>582</v>
      </c>
      <c r="N184" s="61" t="s">
        <v>615</v>
      </c>
      <c r="O184" s="57" t="s">
        <v>681</v>
      </c>
      <c r="P184" s="57" t="s">
        <v>670</v>
      </c>
      <c r="Q184" s="128">
        <f t="shared" si="57"/>
        <v>133567269.02</v>
      </c>
      <c r="R184" s="83">
        <v>113532178.667</v>
      </c>
      <c r="S184" s="83">
        <v>17363744.972600002</v>
      </c>
      <c r="T184" s="83">
        <v>2671345.3804000001</v>
      </c>
      <c r="U184" s="83">
        <v>0</v>
      </c>
      <c r="V184" s="83">
        <v>29197472</v>
      </c>
      <c r="W184" s="83">
        <v>14873797</v>
      </c>
      <c r="X184" s="83">
        <f t="shared" si="56"/>
        <v>177638538.01999998</v>
      </c>
      <c r="Y184" s="109" t="s">
        <v>371</v>
      </c>
      <c r="Z184" s="109"/>
      <c r="AA184" s="188">
        <v>63027279.280000001</v>
      </c>
      <c r="AB184" s="188">
        <v>9639466.3100000005</v>
      </c>
    </row>
    <row r="185" spans="2:28" ht="210" x14ac:dyDescent="0.25">
      <c r="B185" s="68">
        <f t="shared" si="58"/>
        <v>156</v>
      </c>
      <c r="C185" s="372"/>
      <c r="D185" s="194" t="s">
        <v>38</v>
      </c>
      <c r="E185" s="194">
        <v>108040</v>
      </c>
      <c r="F185" s="66" t="s">
        <v>251</v>
      </c>
      <c r="G185" s="256"/>
      <c r="H185" s="57" t="s">
        <v>39</v>
      </c>
      <c r="I185" s="58" t="s">
        <v>537</v>
      </c>
      <c r="J185" s="59">
        <v>42795</v>
      </c>
      <c r="K185" s="59" t="s">
        <v>382</v>
      </c>
      <c r="L185" s="60">
        <f t="shared" si="55"/>
        <v>0.85000000000000009</v>
      </c>
      <c r="M185" s="61" t="s">
        <v>594</v>
      </c>
      <c r="N185" s="61" t="s">
        <v>601</v>
      </c>
      <c r="O185" s="57" t="s">
        <v>681</v>
      </c>
      <c r="P185" s="57" t="s">
        <v>670</v>
      </c>
      <c r="Q185" s="128">
        <f t="shared" si="57"/>
        <v>11926121.999999998</v>
      </c>
      <c r="R185" s="83">
        <v>10137203.699999999</v>
      </c>
      <c r="S185" s="83">
        <v>1550395.86</v>
      </c>
      <c r="T185" s="83">
        <v>238522.44</v>
      </c>
      <c r="U185" s="83">
        <v>0</v>
      </c>
      <c r="V185" s="83">
        <v>2385224</v>
      </c>
      <c r="W185" s="83">
        <v>0</v>
      </c>
      <c r="X185" s="83">
        <f t="shared" si="56"/>
        <v>14311345.999999998</v>
      </c>
      <c r="Y185" s="109" t="s">
        <v>526</v>
      </c>
      <c r="Z185" s="109" t="s">
        <v>579</v>
      </c>
      <c r="AA185" s="188">
        <v>7154320.2000000002</v>
      </c>
      <c r="AB185" s="188">
        <v>1178358.6199999999</v>
      </c>
    </row>
    <row r="186" spans="2:28" ht="45.75" customHeight="1" x14ac:dyDescent="0.25">
      <c r="B186" s="68">
        <f t="shared" si="58"/>
        <v>157</v>
      </c>
      <c r="C186" s="372"/>
      <c r="D186" s="194" t="s">
        <v>40</v>
      </c>
      <c r="E186" s="194">
        <v>106204</v>
      </c>
      <c r="F186" s="66" t="s">
        <v>252</v>
      </c>
      <c r="G186" s="256"/>
      <c r="H186" s="57" t="s">
        <v>41</v>
      </c>
      <c r="I186" s="58" t="s">
        <v>558</v>
      </c>
      <c r="J186" s="59">
        <v>42775</v>
      </c>
      <c r="K186" s="66" t="s">
        <v>382</v>
      </c>
      <c r="L186" s="60">
        <f t="shared" si="55"/>
        <v>0.85000000000000009</v>
      </c>
      <c r="M186" s="61" t="s">
        <v>594</v>
      </c>
      <c r="N186" s="61" t="s">
        <v>616</v>
      </c>
      <c r="O186" s="57" t="s">
        <v>681</v>
      </c>
      <c r="P186" s="57" t="s">
        <v>670</v>
      </c>
      <c r="Q186" s="128">
        <f t="shared" si="57"/>
        <v>91449309.48999998</v>
      </c>
      <c r="R186" s="83">
        <v>77731913.066499993</v>
      </c>
      <c r="S186" s="83">
        <v>11888410.2337</v>
      </c>
      <c r="T186" s="83">
        <v>1828986.1897999998</v>
      </c>
      <c r="U186" s="83">
        <v>0</v>
      </c>
      <c r="V186" s="173">
        <v>19836389</v>
      </c>
      <c r="W186" s="173">
        <v>8451618.5099999998</v>
      </c>
      <c r="X186" s="83">
        <f t="shared" si="56"/>
        <v>119737316.99999999</v>
      </c>
      <c r="Y186" s="109" t="s">
        <v>371</v>
      </c>
      <c r="Z186" s="109" t="s">
        <v>580</v>
      </c>
      <c r="AA186" s="199">
        <v>56248716.739999995</v>
      </c>
      <c r="AB186" s="188">
        <v>8045465.6299999999</v>
      </c>
    </row>
    <row r="187" spans="2:28" ht="107.45" customHeight="1" x14ac:dyDescent="0.25">
      <c r="B187" s="68">
        <f t="shared" si="58"/>
        <v>158</v>
      </c>
      <c r="C187" s="372"/>
      <c r="D187" s="194" t="s">
        <v>42</v>
      </c>
      <c r="E187" s="194">
        <v>102415</v>
      </c>
      <c r="F187" s="66" t="s">
        <v>253</v>
      </c>
      <c r="G187" s="256"/>
      <c r="H187" s="61" t="s">
        <v>43</v>
      </c>
      <c r="I187" s="58" t="s">
        <v>444</v>
      </c>
      <c r="J187" s="57" t="s">
        <v>471</v>
      </c>
      <c r="K187" s="66" t="s">
        <v>1155</v>
      </c>
      <c r="L187" s="60">
        <f t="shared" si="55"/>
        <v>0.85</v>
      </c>
      <c r="M187" s="61" t="s">
        <v>593</v>
      </c>
      <c r="N187" s="61" t="s">
        <v>602</v>
      </c>
      <c r="O187" s="57" t="s">
        <v>681</v>
      </c>
      <c r="P187" s="57" t="s">
        <v>670</v>
      </c>
      <c r="Q187" s="128">
        <f t="shared" si="57"/>
        <v>8028911.8600000003</v>
      </c>
      <c r="R187" s="83">
        <v>6824575.0810000002</v>
      </c>
      <c r="S187" s="83">
        <v>1043758.5418000001</v>
      </c>
      <c r="T187" s="83">
        <v>160578.2372</v>
      </c>
      <c r="U187" s="83">
        <v>0</v>
      </c>
      <c r="V187" s="83">
        <v>1605782</v>
      </c>
      <c r="W187" s="83">
        <v>0</v>
      </c>
      <c r="X187" s="83">
        <f t="shared" si="56"/>
        <v>9634693.8599999994</v>
      </c>
      <c r="Y187" s="109" t="s">
        <v>371</v>
      </c>
      <c r="Z187" s="109" t="s">
        <v>574</v>
      </c>
      <c r="AA187" s="188">
        <v>4435973.76</v>
      </c>
      <c r="AB187" s="188">
        <v>730630.99</v>
      </c>
    </row>
    <row r="188" spans="2:28" ht="64.5" customHeight="1" x14ac:dyDescent="0.25">
      <c r="B188" s="68">
        <f t="shared" si="58"/>
        <v>159</v>
      </c>
      <c r="C188" s="372"/>
      <c r="D188" s="194" t="s">
        <v>44</v>
      </c>
      <c r="E188" s="194">
        <v>107453</v>
      </c>
      <c r="F188" s="66" t="s">
        <v>254</v>
      </c>
      <c r="G188" s="256"/>
      <c r="H188" s="57" t="s">
        <v>45</v>
      </c>
      <c r="I188" s="71" t="s">
        <v>472</v>
      </c>
      <c r="J188" s="57" t="s">
        <v>473</v>
      </c>
      <c r="K188" s="57" t="s">
        <v>1300</v>
      </c>
      <c r="L188" s="60">
        <f t="shared" si="55"/>
        <v>0.85</v>
      </c>
      <c r="M188" s="61" t="s">
        <v>594</v>
      </c>
      <c r="N188" s="61" t="s">
        <v>590</v>
      </c>
      <c r="O188" s="57" t="s">
        <v>681</v>
      </c>
      <c r="P188" s="57" t="s">
        <v>670</v>
      </c>
      <c r="Q188" s="128">
        <f t="shared" si="57"/>
        <v>45452806</v>
      </c>
      <c r="R188" s="83">
        <v>38634885.100000001</v>
      </c>
      <c r="S188" s="83">
        <v>5908864.7800000003</v>
      </c>
      <c r="T188" s="83">
        <v>909056.12</v>
      </c>
      <c r="U188" s="83">
        <v>0</v>
      </c>
      <c r="V188" s="83">
        <v>9090561</v>
      </c>
      <c r="W188" s="83">
        <v>0</v>
      </c>
      <c r="X188" s="83">
        <f t="shared" si="56"/>
        <v>54543367</v>
      </c>
      <c r="Y188" s="109" t="s">
        <v>371</v>
      </c>
      <c r="Z188" s="109"/>
      <c r="AA188" s="188">
        <v>4021591.59</v>
      </c>
      <c r="AB188" s="188">
        <v>615066.95000000007</v>
      </c>
    </row>
    <row r="189" spans="2:28" ht="78" customHeight="1" x14ac:dyDescent="0.25">
      <c r="B189" s="68">
        <f t="shared" si="58"/>
        <v>160</v>
      </c>
      <c r="C189" s="372"/>
      <c r="D189" s="194" t="s">
        <v>46</v>
      </c>
      <c r="E189" s="194">
        <v>105621</v>
      </c>
      <c r="F189" s="66" t="s">
        <v>255</v>
      </c>
      <c r="G189" s="256"/>
      <c r="H189" s="57" t="s">
        <v>47</v>
      </c>
      <c r="I189" s="58" t="s">
        <v>528</v>
      </c>
      <c r="J189" s="59">
        <v>42705</v>
      </c>
      <c r="K189" s="59" t="s">
        <v>1292</v>
      </c>
      <c r="L189" s="60">
        <f t="shared" si="55"/>
        <v>0.85</v>
      </c>
      <c r="M189" s="61" t="s">
        <v>594</v>
      </c>
      <c r="N189" s="61" t="s">
        <v>544</v>
      </c>
      <c r="O189" s="57" t="s">
        <v>681</v>
      </c>
      <c r="P189" s="57" t="s">
        <v>670</v>
      </c>
      <c r="Q189" s="128">
        <f t="shared" si="57"/>
        <v>11406184.210000001</v>
      </c>
      <c r="R189" s="83">
        <v>9695256.5785000008</v>
      </c>
      <c r="S189" s="83">
        <v>1596865.7894000004</v>
      </c>
      <c r="T189" s="83">
        <v>114061.84210000001</v>
      </c>
      <c r="U189" s="83">
        <v>0</v>
      </c>
      <c r="V189" s="83">
        <v>2281237</v>
      </c>
      <c r="W189" s="83">
        <v>0</v>
      </c>
      <c r="X189" s="83">
        <f t="shared" si="56"/>
        <v>13687421.210000001</v>
      </c>
      <c r="Y189" s="109" t="s">
        <v>526</v>
      </c>
      <c r="Z189" s="109"/>
      <c r="AA189" s="188">
        <v>9471666.2400000002</v>
      </c>
      <c r="AB189" s="188">
        <v>1560039.14</v>
      </c>
    </row>
    <row r="190" spans="2:28" ht="57.2" customHeight="1" x14ac:dyDescent="0.25">
      <c r="B190" s="68">
        <f t="shared" si="58"/>
        <v>161</v>
      </c>
      <c r="C190" s="372"/>
      <c r="D190" s="194" t="s">
        <v>48</v>
      </c>
      <c r="E190" s="194">
        <v>106373</v>
      </c>
      <c r="F190" s="66" t="s">
        <v>256</v>
      </c>
      <c r="G190" s="256"/>
      <c r="H190" s="57" t="s">
        <v>93</v>
      </c>
      <c r="I190" s="58" t="s">
        <v>454</v>
      </c>
      <c r="J190" s="57" t="s">
        <v>455</v>
      </c>
      <c r="K190" s="57" t="s">
        <v>1810</v>
      </c>
      <c r="L190" s="60">
        <f t="shared" si="55"/>
        <v>0.85000000000000009</v>
      </c>
      <c r="M190" s="61" t="s">
        <v>584</v>
      </c>
      <c r="N190" s="61" t="s">
        <v>599</v>
      </c>
      <c r="O190" s="57" t="s">
        <v>681</v>
      </c>
      <c r="P190" s="57" t="s">
        <v>670</v>
      </c>
      <c r="Q190" s="128">
        <f t="shared" si="57"/>
        <v>81435888.899999991</v>
      </c>
      <c r="R190" s="83">
        <v>69220505.564999998</v>
      </c>
      <c r="S190" s="83">
        <v>10586665.557000002</v>
      </c>
      <c r="T190" s="83">
        <v>1628717.7780000002</v>
      </c>
      <c r="U190" s="83">
        <v>0</v>
      </c>
      <c r="V190" s="83">
        <v>17531811</v>
      </c>
      <c r="W190" s="83">
        <v>9371300</v>
      </c>
      <c r="X190" s="83">
        <f t="shared" si="56"/>
        <v>108338999.89999999</v>
      </c>
      <c r="Y190" s="109" t="s">
        <v>371</v>
      </c>
      <c r="Z190" s="109"/>
      <c r="AA190" s="188">
        <v>42626726.549999997</v>
      </c>
      <c r="AB190" s="188">
        <v>6519381.7199999997</v>
      </c>
    </row>
    <row r="191" spans="2:28" ht="130.69999999999999" customHeight="1" x14ac:dyDescent="0.25">
      <c r="B191" s="68">
        <f t="shared" si="58"/>
        <v>162</v>
      </c>
      <c r="C191" s="372"/>
      <c r="D191" s="194" t="s">
        <v>55</v>
      </c>
      <c r="E191" s="194">
        <v>105593</v>
      </c>
      <c r="F191" s="66" t="s">
        <v>257</v>
      </c>
      <c r="G191" s="256"/>
      <c r="H191" s="57" t="s">
        <v>56</v>
      </c>
      <c r="I191" s="58" t="s">
        <v>452</v>
      </c>
      <c r="J191" s="59">
        <v>42824</v>
      </c>
      <c r="K191" s="66" t="s">
        <v>380</v>
      </c>
      <c r="L191" s="60">
        <f t="shared" si="55"/>
        <v>0.85</v>
      </c>
      <c r="M191" s="61" t="s">
        <v>1063</v>
      </c>
      <c r="N191" s="61" t="s">
        <v>1401</v>
      </c>
      <c r="O191" s="57" t="s">
        <v>681</v>
      </c>
      <c r="P191" s="57" t="s">
        <v>670</v>
      </c>
      <c r="Q191" s="128">
        <f t="shared" si="57"/>
        <v>9927570</v>
      </c>
      <c r="R191" s="83">
        <v>8438434.5</v>
      </c>
      <c r="S191" s="83">
        <v>1290584.1000000001</v>
      </c>
      <c r="T191" s="83">
        <v>198551.4</v>
      </c>
      <c r="U191" s="83">
        <v>0</v>
      </c>
      <c r="V191" s="83">
        <v>1985514</v>
      </c>
      <c r="W191" s="83">
        <v>0</v>
      </c>
      <c r="X191" s="83">
        <f t="shared" si="56"/>
        <v>11913084</v>
      </c>
      <c r="Y191" s="109" t="s">
        <v>371</v>
      </c>
      <c r="Z191" s="109"/>
      <c r="AA191" s="188">
        <v>3163567.16</v>
      </c>
      <c r="AB191" s="188">
        <v>521058.12</v>
      </c>
    </row>
    <row r="192" spans="2:28" ht="57.2" customHeight="1" x14ac:dyDescent="0.25">
      <c r="B192" s="68">
        <f t="shared" si="58"/>
        <v>163</v>
      </c>
      <c r="C192" s="372"/>
      <c r="D192" s="194" t="s">
        <v>59</v>
      </c>
      <c r="E192" s="194">
        <v>104855</v>
      </c>
      <c r="F192" s="66" t="s">
        <v>258</v>
      </c>
      <c r="G192" s="256"/>
      <c r="H192" s="57" t="s">
        <v>95</v>
      </c>
      <c r="I192" s="58" t="s">
        <v>480</v>
      </c>
      <c r="J192" s="57" t="s">
        <v>481</v>
      </c>
      <c r="K192" s="57" t="s">
        <v>380</v>
      </c>
      <c r="L192" s="60">
        <f t="shared" si="55"/>
        <v>0.84999999999999987</v>
      </c>
      <c r="M192" s="61" t="s">
        <v>588</v>
      </c>
      <c r="N192" s="61" t="s">
        <v>618</v>
      </c>
      <c r="O192" s="57" t="s">
        <v>681</v>
      </c>
      <c r="P192" s="57" t="s">
        <v>670</v>
      </c>
      <c r="Q192" s="128">
        <f t="shared" si="57"/>
        <v>41951515.009999998</v>
      </c>
      <c r="R192" s="83">
        <v>35658787.758499995</v>
      </c>
      <c r="S192" s="83">
        <v>5453696.9512999998</v>
      </c>
      <c r="T192" s="83">
        <v>839030.30019999994</v>
      </c>
      <c r="U192" s="83">
        <v>0</v>
      </c>
      <c r="V192" s="83">
        <v>8690881.6699999999</v>
      </c>
      <c r="W192" s="83">
        <v>4378154.53</v>
      </c>
      <c r="X192" s="83">
        <f t="shared" si="56"/>
        <v>55020551.210000001</v>
      </c>
      <c r="Y192" s="109" t="s">
        <v>371</v>
      </c>
      <c r="Z192" s="109"/>
      <c r="AA192" s="188">
        <v>12733018.279999999</v>
      </c>
      <c r="AB192" s="188">
        <v>1947402.77</v>
      </c>
    </row>
    <row r="193" spans="2:28" ht="101.25" customHeight="1" x14ac:dyDescent="0.25">
      <c r="B193" s="68">
        <f t="shared" si="58"/>
        <v>164</v>
      </c>
      <c r="C193" s="372"/>
      <c r="D193" s="194" t="s">
        <v>57</v>
      </c>
      <c r="E193" s="194">
        <v>102578</v>
      </c>
      <c r="F193" s="66" t="s">
        <v>259</v>
      </c>
      <c r="G193" s="256"/>
      <c r="H193" s="57" t="s">
        <v>58</v>
      </c>
      <c r="I193" s="58" t="s">
        <v>377</v>
      </c>
      <c r="J193" s="57" t="s">
        <v>482</v>
      </c>
      <c r="K193" s="57" t="s">
        <v>382</v>
      </c>
      <c r="L193" s="60">
        <f t="shared" si="55"/>
        <v>0.85000000000000009</v>
      </c>
      <c r="M193" s="61" t="s">
        <v>582</v>
      </c>
      <c r="N193" s="61" t="s">
        <v>595</v>
      </c>
      <c r="O193" s="57" t="s">
        <v>681</v>
      </c>
      <c r="P193" s="57" t="s">
        <v>670</v>
      </c>
      <c r="Q193" s="128">
        <f t="shared" si="57"/>
        <v>5114757.91</v>
      </c>
      <c r="R193" s="83">
        <v>4347544.2235000003</v>
      </c>
      <c r="S193" s="83">
        <v>716066.1074000001</v>
      </c>
      <c r="T193" s="83">
        <v>51147.579100000003</v>
      </c>
      <c r="U193" s="83">
        <v>0</v>
      </c>
      <c r="V193" s="83">
        <v>1022951.58</v>
      </c>
      <c r="W193" s="83">
        <v>0</v>
      </c>
      <c r="X193" s="83">
        <f t="shared" si="56"/>
        <v>6137709.4900000002</v>
      </c>
      <c r="Y193" s="109" t="s">
        <v>371</v>
      </c>
      <c r="Z193" s="109"/>
      <c r="AA193" s="188">
        <v>604338.53</v>
      </c>
      <c r="AB193" s="188">
        <v>99538.11</v>
      </c>
    </row>
    <row r="194" spans="2:28" ht="106.5" customHeight="1" x14ac:dyDescent="0.25">
      <c r="B194" s="68">
        <f t="shared" si="58"/>
        <v>165</v>
      </c>
      <c r="C194" s="372"/>
      <c r="D194" s="194" t="s">
        <v>60</v>
      </c>
      <c r="E194" s="194">
        <v>106678</v>
      </c>
      <c r="F194" s="66" t="s">
        <v>260</v>
      </c>
      <c r="G194" s="256"/>
      <c r="H194" s="57" t="s">
        <v>96</v>
      </c>
      <c r="I194" s="58" t="s">
        <v>379</v>
      </c>
      <c r="J194" s="57" t="s">
        <v>483</v>
      </c>
      <c r="K194" s="59" t="s">
        <v>1872</v>
      </c>
      <c r="L194" s="60">
        <f t="shared" si="55"/>
        <v>0.85</v>
      </c>
      <c r="M194" s="61" t="s">
        <v>584</v>
      </c>
      <c r="N194" s="61" t="s">
        <v>585</v>
      </c>
      <c r="O194" s="57" t="s">
        <v>681</v>
      </c>
      <c r="P194" s="57" t="s">
        <v>670</v>
      </c>
      <c r="Q194" s="128">
        <f t="shared" si="57"/>
        <v>6109300</v>
      </c>
      <c r="R194" s="83">
        <v>5192905</v>
      </c>
      <c r="S194" s="83">
        <v>855302.00000000012</v>
      </c>
      <c r="T194" s="83">
        <v>61093</v>
      </c>
      <c r="U194" s="83">
        <v>0</v>
      </c>
      <c r="V194" s="83">
        <v>1221859.99</v>
      </c>
      <c r="W194" s="83">
        <v>0</v>
      </c>
      <c r="X194" s="83">
        <f t="shared" si="56"/>
        <v>7331159.9900000002</v>
      </c>
      <c r="Y194" s="109" t="s">
        <v>371</v>
      </c>
      <c r="Z194" s="109"/>
      <c r="AA194" s="188">
        <v>4153100</v>
      </c>
      <c r="AB194" s="188">
        <v>684040</v>
      </c>
    </row>
    <row r="195" spans="2:28" ht="75.75" customHeight="1" x14ac:dyDescent="0.25">
      <c r="B195" s="68">
        <f t="shared" si="58"/>
        <v>166</v>
      </c>
      <c r="C195" s="372"/>
      <c r="D195" s="194" t="s">
        <v>61</v>
      </c>
      <c r="E195" s="194">
        <v>105537</v>
      </c>
      <c r="F195" s="66" t="s">
        <v>261</v>
      </c>
      <c r="G195" s="256"/>
      <c r="H195" s="57" t="s">
        <v>97</v>
      </c>
      <c r="I195" s="58" t="s">
        <v>428</v>
      </c>
      <c r="J195" s="59">
        <v>42829</v>
      </c>
      <c r="K195" s="59" t="s">
        <v>382</v>
      </c>
      <c r="L195" s="60">
        <f t="shared" si="55"/>
        <v>0.85</v>
      </c>
      <c r="M195" s="61" t="s">
        <v>593</v>
      </c>
      <c r="N195" s="61" t="s">
        <v>600</v>
      </c>
      <c r="O195" s="57" t="s">
        <v>681</v>
      </c>
      <c r="P195" s="57" t="s">
        <v>670</v>
      </c>
      <c r="Q195" s="128">
        <f t="shared" si="57"/>
        <v>35786046.479999997</v>
      </c>
      <c r="R195" s="83">
        <v>30418139.507999998</v>
      </c>
      <c r="S195" s="83">
        <v>5010046.5071999999</v>
      </c>
      <c r="T195" s="83">
        <v>357860.46479999996</v>
      </c>
      <c r="U195" s="83">
        <v>0</v>
      </c>
      <c r="V195" s="83">
        <v>7157209.29</v>
      </c>
      <c r="W195" s="83">
        <v>0</v>
      </c>
      <c r="X195" s="83">
        <f t="shared" si="56"/>
        <v>42943255.769999996</v>
      </c>
      <c r="Y195" s="109" t="s">
        <v>371</v>
      </c>
      <c r="Z195" s="109" t="s">
        <v>575</v>
      </c>
      <c r="AA195" s="188">
        <v>5999087.1699999999</v>
      </c>
      <c r="AB195" s="188">
        <v>917507.46</v>
      </c>
    </row>
    <row r="196" spans="2:28" ht="81" customHeight="1" x14ac:dyDescent="0.25">
      <c r="B196" s="68">
        <f t="shared" si="58"/>
        <v>167</v>
      </c>
      <c r="C196" s="372"/>
      <c r="D196" s="194" t="s">
        <v>62</v>
      </c>
      <c r="E196" s="194">
        <v>107617</v>
      </c>
      <c r="F196" s="66" t="s">
        <v>262</v>
      </c>
      <c r="G196" s="256"/>
      <c r="H196" s="57" t="s">
        <v>98</v>
      </c>
      <c r="I196" s="71" t="s">
        <v>453</v>
      </c>
      <c r="J196" s="59">
        <v>42836</v>
      </c>
      <c r="K196" s="59" t="s">
        <v>1145</v>
      </c>
      <c r="L196" s="60">
        <f t="shared" si="55"/>
        <v>0.84999999860864806</v>
      </c>
      <c r="M196" s="61" t="s">
        <v>584</v>
      </c>
      <c r="N196" s="61" t="s">
        <v>592</v>
      </c>
      <c r="O196" s="57" t="s">
        <v>681</v>
      </c>
      <c r="P196" s="57" t="s">
        <v>670</v>
      </c>
      <c r="Q196" s="128">
        <f t="shared" si="57"/>
        <v>86247043</v>
      </c>
      <c r="R196" s="83">
        <v>73309986.430000007</v>
      </c>
      <c r="S196" s="83">
        <v>11212115.57</v>
      </c>
      <c r="T196" s="83">
        <v>1724941</v>
      </c>
      <c r="U196" s="83">
        <v>0</v>
      </c>
      <c r="V196" s="83">
        <v>19096406.969999999</v>
      </c>
      <c r="W196" s="83">
        <v>9668262.8300000001</v>
      </c>
      <c r="X196" s="83">
        <f t="shared" si="56"/>
        <v>115011712.8</v>
      </c>
      <c r="Y196" s="109" t="s">
        <v>371</v>
      </c>
      <c r="Z196" s="109"/>
      <c r="AA196" s="188">
        <v>29266173.239999998</v>
      </c>
      <c r="AB196" s="188">
        <v>4476002.97</v>
      </c>
    </row>
    <row r="197" spans="2:28" ht="110.25" customHeight="1" x14ac:dyDescent="0.25">
      <c r="B197" s="68">
        <f t="shared" si="58"/>
        <v>168</v>
      </c>
      <c r="C197" s="372"/>
      <c r="D197" s="194" t="s">
        <v>2169</v>
      </c>
      <c r="E197" s="194">
        <v>106556</v>
      </c>
      <c r="F197" s="66" t="s">
        <v>263</v>
      </c>
      <c r="G197" s="256"/>
      <c r="H197" s="57" t="s">
        <v>99</v>
      </c>
      <c r="I197" s="71" t="s">
        <v>381</v>
      </c>
      <c r="J197" s="57" t="s">
        <v>484</v>
      </c>
      <c r="K197" s="57" t="s">
        <v>382</v>
      </c>
      <c r="L197" s="60">
        <f t="shared" si="55"/>
        <v>0.84999999977342855</v>
      </c>
      <c r="M197" s="61" t="s">
        <v>593</v>
      </c>
      <c r="N197" s="61" t="s">
        <v>464</v>
      </c>
      <c r="O197" s="57" t="s">
        <v>681</v>
      </c>
      <c r="P197" s="57" t="s">
        <v>670</v>
      </c>
      <c r="Q197" s="128">
        <f t="shared" si="57"/>
        <v>11034044.449999999</v>
      </c>
      <c r="R197" s="83">
        <v>9378937.7799999993</v>
      </c>
      <c r="S197" s="83">
        <v>1544766.22</v>
      </c>
      <c r="T197" s="83">
        <v>110340.45</v>
      </c>
      <c r="U197" s="83">
        <v>0</v>
      </c>
      <c r="V197" s="83">
        <v>2206808.89</v>
      </c>
      <c r="W197" s="83">
        <v>0</v>
      </c>
      <c r="X197" s="83">
        <f t="shared" si="56"/>
        <v>13240853.34</v>
      </c>
      <c r="Y197" s="109" t="s">
        <v>371</v>
      </c>
      <c r="Z197" s="109"/>
      <c r="AA197" s="188">
        <v>7214567.5299999993</v>
      </c>
      <c r="AB197" s="188">
        <v>1188281.7</v>
      </c>
    </row>
    <row r="198" spans="2:28" ht="68.25" customHeight="1" x14ac:dyDescent="0.25">
      <c r="B198" s="68">
        <f t="shared" si="58"/>
        <v>169</v>
      </c>
      <c r="C198" s="372"/>
      <c r="D198" s="194" t="s">
        <v>63</v>
      </c>
      <c r="E198" s="194">
        <v>108771</v>
      </c>
      <c r="F198" s="66" t="s">
        <v>264</v>
      </c>
      <c r="G198" s="256"/>
      <c r="H198" s="57" t="s">
        <v>101</v>
      </c>
      <c r="I198" s="71" t="s">
        <v>545</v>
      </c>
      <c r="J198" s="59">
        <v>42838</v>
      </c>
      <c r="K198" s="57" t="s">
        <v>1292</v>
      </c>
      <c r="L198" s="60">
        <f t="shared" si="55"/>
        <v>0.85000000051870883</v>
      </c>
      <c r="M198" s="61" t="s">
        <v>597</v>
      </c>
      <c r="N198" s="61" t="s">
        <v>617</v>
      </c>
      <c r="O198" s="57" t="s">
        <v>681</v>
      </c>
      <c r="P198" s="57" t="s">
        <v>670</v>
      </c>
      <c r="Q198" s="128">
        <f t="shared" si="57"/>
        <v>14458977.65</v>
      </c>
      <c r="R198" s="83">
        <v>12290131.01</v>
      </c>
      <c r="S198" s="83">
        <v>1879667.09</v>
      </c>
      <c r="T198" s="83">
        <v>289179.55</v>
      </c>
      <c r="U198" s="83">
        <v>0</v>
      </c>
      <c r="V198" s="83">
        <v>3000077.22</v>
      </c>
      <c r="W198" s="83">
        <v>1477292.22</v>
      </c>
      <c r="X198" s="83">
        <f t="shared" si="56"/>
        <v>18936347.09</v>
      </c>
      <c r="Y198" s="109" t="s">
        <v>371</v>
      </c>
      <c r="Z198" s="109"/>
      <c r="AA198" s="188">
        <v>3439833.8600000003</v>
      </c>
      <c r="AB198" s="188">
        <v>526092.24</v>
      </c>
    </row>
    <row r="199" spans="2:28" ht="128.25" customHeight="1" x14ac:dyDescent="0.25">
      <c r="B199" s="68">
        <f t="shared" si="58"/>
        <v>170</v>
      </c>
      <c r="C199" s="372"/>
      <c r="D199" s="194" t="s">
        <v>64</v>
      </c>
      <c r="E199" s="194">
        <v>107170</v>
      </c>
      <c r="F199" s="66" t="s">
        <v>265</v>
      </c>
      <c r="G199" s="256"/>
      <c r="H199" s="57" t="s">
        <v>100</v>
      </c>
      <c r="I199" s="71" t="s">
        <v>562</v>
      </c>
      <c r="J199" s="59">
        <v>42838</v>
      </c>
      <c r="K199" s="57" t="s">
        <v>382</v>
      </c>
      <c r="L199" s="60">
        <f t="shared" si="55"/>
        <v>0.84999999893565614</v>
      </c>
      <c r="M199" s="61" t="s">
        <v>593</v>
      </c>
      <c r="N199" s="61" t="s">
        <v>600</v>
      </c>
      <c r="O199" s="57" t="s">
        <v>681</v>
      </c>
      <c r="P199" s="57" t="s">
        <v>670</v>
      </c>
      <c r="Q199" s="128">
        <f t="shared" si="57"/>
        <v>7516368.080000001</v>
      </c>
      <c r="R199" s="83">
        <v>6388912.8600000003</v>
      </c>
      <c r="S199" s="83">
        <v>1052291.53</v>
      </c>
      <c r="T199" s="83">
        <v>75163.69</v>
      </c>
      <c r="U199" s="83">
        <v>0</v>
      </c>
      <c r="V199" s="83">
        <v>1503273.61</v>
      </c>
      <c r="W199" s="83">
        <v>0</v>
      </c>
      <c r="X199" s="83">
        <f t="shared" si="56"/>
        <v>9019641.6900000013</v>
      </c>
      <c r="Y199" s="109" t="s">
        <v>371</v>
      </c>
      <c r="Z199" s="109" t="s">
        <v>372</v>
      </c>
      <c r="AA199" s="188">
        <v>2561771.02</v>
      </c>
      <c r="AB199" s="188">
        <v>421938.75</v>
      </c>
    </row>
    <row r="200" spans="2:28" ht="73.5" customHeight="1" x14ac:dyDescent="0.25">
      <c r="B200" s="68">
        <f t="shared" si="58"/>
        <v>171</v>
      </c>
      <c r="C200" s="372"/>
      <c r="D200" s="194" t="s">
        <v>67</v>
      </c>
      <c r="E200" s="194">
        <v>106355</v>
      </c>
      <c r="F200" s="66" t="s">
        <v>266</v>
      </c>
      <c r="G200" s="256"/>
      <c r="H200" s="57" t="s">
        <v>102</v>
      </c>
      <c r="I200" s="71" t="s">
        <v>429</v>
      </c>
      <c r="J200" s="59">
        <v>42850</v>
      </c>
      <c r="K200" s="57" t="s">
        <v>382</v>
      </c>
      <c r="L200" s="60">
        <f t="shared" si="55"/>
        <v>0.85000000018461763</v>
      </c>
      <c r="M200" s="61" t="s">
        <v>597</v>
      </c>
      <c r="N200" s="61" t="s">
        <v>610</v>
      </c>
      <c r="O200" s="57" t="s">
        <v>681</v>
      </c>
      <c r="P200" s="57" t="s">
        <v>670</v>
      </c>
      <c r="Q200" s="128">
        <f t="shared" si="57"/>
        <v>24374688.030000001</v>
      </c>
      <c r="R200" s="83">
        <v>20718484.829999998</v>
      </c>
      <c r="S200" s="83">
        <v>3168709.44</v>
      </c>
      <c r="T200" s="83">
        <v>487493.76</v>
      </c>
      <c r="U200" s="83">
        <v>0</v>
      </c>
      <c r="V200" s="83">
        <v>5106784.0999999996</v>
      </c>
      <c r="W200" s="83">
        <v>2711308.23</v>
      </c>
      <c r="X200" s="83">
        <f t="shared" si="56"/>
        <v>32192780.360000003</v>
      </c>
      <c r="Y200" s="109" t="s">
        <v>371</v>
      </c>
      <c r="Z200" s="109"/>
      <c r="AA200" s="188">
        <v>5909354.6500000004</v>
      </c>
      <c r="AB200" s="188">
        <v>903783.64999999991</v>
      </c>
    </row>
    <row r="201" spans="2:28" ht="81.75" customHeight="1" x14ac:dyDescent="0.25">
      <c r="B201" s="68">
        <f t="shared" si="58"/>
        <v>172</v>
      </c>
      <c r="C201" s="372"/>
      <c r="D201" s="194" t="s">
        <v>68</v>
      </c>
      <c r="E201" s="194">
        <v>106283</v>
      </c>
      <c r="F201" s="66" t="s">
        <v>267</v>
      </c>
      <c r="G201" s="256"/>
      <c r="H201" s="57" t="s">
        <v>192</v>
      </c>
      <c r="I201" s="71" t="s">
        <v>546</v>
      </c>
      <c r="J201" s="59">
        <v>42851</v>
      </c>
      <c r="K201" s="66" t="s">
        <v>382</v>
      </c>
      <c r="L201" s="60">
        <f t="shared" si="55"/>
        <v>0.85</v>
      </c>
      <c r="M201" s="61" t="s">
        <v>591</v>
      </c>
      <c r="N201" s="61" t="s">
        <v>596</v>
      </c>
      <c r="O201" s="57" t="s">
        <v>681</v>
      </c>
      <c r="P201" s="57" t="s">
        <v>670</v>
      </c>
      <c r="Q201" s="128">
        <f t="shared" si="57"/>
        <v>7372000</v>
      </c>
      <c r="R201" s="83">
        <v>6266200</v>
      </c>
      <c r="S201" s="83">
        <v>958360</v>
      </c>
      <c r="T201" s="83">
        <v>147440</v>
      </c>
      <c r="U201" s="83">
        <v>0</v>
      </c>
      <c r="V201" s="83">
        <v>1400682</v>
      </c>
      <c r="W201" s="83">
        <v>0</v>
      </c>
      <c r="X201" s="83">
        <f t="shared" si="56"/>
        <v>8772682</v>
      </c>
      <c r="Y201" s="109" t="s">
        <v>371</v>
      </c>
      <c r="Z201" s="109" t="s">
        <v>581</v>
      </c>
      <c r="AA201" s="188">
        <v>1143558.3600000001</v>
      </c>
      <c r="AB201" s="188">
        <v>174897.16</v>
      </c>
    </row>
    <row r="202" spans="2:28" ht="117" customHeight="1" x14ac:dyDescent="0.25">
      <c r="B202" s="68">
        <f t="shared" si="58"/>
        <v>173</v>
      </c>
      <c r="C202" s="372"/>
      <c r="D202" s="194" t="s">
        <v>2170</v>
      </c>
      <c r="E202" s="194" t="s">
        <v>2171</v>
      </c>
      <c r="F202" s="66" t="s">
        <v>268</v>
      </c>
      <c r="G202" s="256"/>
      <c r="H202" s="57" t="s">
        <v>107</v>
      </c>
      <c r="I202" s="58" t="s">
        <v>560</v>
      </c>
      <c r="J202" s="59">
        <v>42860</v>
      </c>
      <c r="K202" s="59" t="s">
        <v>1788</v>
      </c>
      <c r="L202" s="60">
        <f t="shared" si="55"/>
        <v>0.85</v>
      </c>
      <c r="M202" s="61" t="s">
        <v>593</v>
      </c>
      <c r="N202" s="61" t="s">
        <v>464</v>
      </c>
      <c r="O202" s="57" t="s">
        <v>681</v>
      </c>
      <c r="P202" s="57" t="s">
        <v>670</v>
      </c>
      <c r="Q202" s="128">
        <v>11534284</v>
      </c>
      <c r="R202" s="83">
        <v>9804141.4000000004</v>
      </c>
      <c r="S202" s="83">
        <v>1499456.9200000002</v>
      </c>
      <c r="T202" s="83">
        <v>230685.68</v>
      </c>
      <c r="U202" s="83">
        <v>0</v>
      </c>
      <c r="V202" s="83">
        <v>3948799.2</v>
      </c>
      <c r="W202" s="83">
        <v>0</v>
      </c>
      <c r="X202" s="83">
        <f>R202+S202+T202+U202+V202+W202</f>
        <v>15483083.199999999</v>
      </c>
      <c r="Y202" s="109" t="s">
        <v>1375</v>
      </c>
      <c r="Z202" s="109" t="s">
        <v>561</v>
      </c>
      <c r="AA202" s="188">
        <v>9407413.1199999992</v>
      </c>
      <c r="AB202" s="188">
        <v>1438780.83</v>
      </c>
    </row>
    <row r="203" spans="2:28" ht="145.5" customHeight="1" x14ac:dyDescent="0.25">
      <c r="B203" s="68">
        <f t="shared" si="58"/>
        <v>174</v>
      </c>
      <c r="C203" s="372"/>
      <c r="D203" s="194" t="s">
        <v>2172</v>
      </c>
      <c r="E203" s="194">
        <v>101584</v>
      </c>
      <c r="F203" s="66" t="s">
        <v>269</v>
      </c>
      <c r="G203" s="256"/>
      <c r="H203" s="57" t="s">
        <v>110</v>
      </c>
      <c r="I203" s="58" t="s">
        <v>417</v>
      </c>
      <c r="J203" s="59">
        <v>42864</v>
      </c>
      <c r="K203" s="57" t="s">
        <v>1809</v>
      </c>
      <c r="L203" s="60">
        <f t="shared" si="55"/>
        <v>0.85000000005263932</v>
      </c>
      <c r="M203" s="61" t="s">
        <v>591</v>
      </c>
      <c r="N203" s="61" t="s">
        <v>583</v>
      </c>
      <c r="O203" s="57" t="s">
        <v>681</v>
      </c>
      <c r="P203" s="57" t="s">
        <v>670</v>
      </c>
      <c r="Q203" s="128">
        <f t="shared" si="57"/>
        <v>9498615.6699999999</v>
      </c>
      <c r="R203" s="83">
        <v>8073823.3200000003</v>
      </c>
      <c r="S203" s="83">
        <v>1329806.2</v>
      </c>
      <c r="T203" s="83">
        <v>94986.15</v>
      </c>
      <c r="U203" s="83">
        <v>0</v>
      </c>
      <c r="V203" s="83">
        <v>1899723.13</v>
      </c>
      <c r="W203" s="83">
        <v>0</v>
      </c>
      <c r="X203" s="83">
        <f t="shared" si="56"/>
        <v>11398338.800000001</v>
      </c>
      <c r="Y203" s="109" t="s">
        <v>371</v>
      </c>
      <c r="Z203" s="109"/>
      <c r="AA203" s="188">
        <v>4183957.29</v>
      </c>
      <c r="AB203" s="188">
        <v>689122.36</v>
      </c>
    </row>
    <row r="204" spans="2:28" ht="66.2" customHeight="1" x14ac:dyDescent="0.25">
      <c r="B204" s="68">
        <f t="shared" si="58"/>
        <v>175</v>
      </c>
      <c r="C204" s="372"/>
      <c r="D204" s="194" t="s">
        <v>2173</v>
      </c>
      <c r="E204" s="194">
        <v>103186</v>
      </c>
      <c r="F204" s="66" t="s">
        <v>270</v>
      </c>
      <c r="G204" s="256"/>
      <c r="H204" s="57" t="s">
        <v>117</v>
      </c>
      <c r="I204" s="58" t="s">
        <v>458</v>
      </c>
      <c r="J204" s="57" t="s">
        <v>459</v>
      </c>
      <c r="K204" s="57" t="s">
        <v>1202</v>
      </c>
      <c r="L204" s="60">
        <f t="shared" si="55"/>
        <v>0.85000000002899823</v>
      </c>
      <c r="M204" s="61" t="s">
        <v>584</v>
      </c>
      <c r="N204" s="61" t="s">
        <v>619</v>
      </c>
      <c r="O204" s="57" t="s">
        <v>681</v>
      </c>
      <c r="P204" s="57" t="s">
        <v>670</v>
      </c>
      <c r="Q204" s="128">
        <f t="shared" si="57"/>
        <v>17242439.870000001</v>
      </c>
      <c r="R204" s="83">
        <v>14656073.890000001</v>
      </c>
      <c r="S204" s="83">
        <v>2241517.1800000002</v>
      </c>
      <c r="T204" s="83">
        <v>344848.8</v>
      </c>
      <c r="U204" s="83">
        <v>0</v>
      </c>
      <c r="V204" s="83">
        <v>3593357</v>
      </c>
      <c r="W204" s="83">
        <v>1669965</v>
      </c>
      <c r="X204" s="83">
        <f t="shared" si="56"/>
        <v>22505761.870000001</v>
      </c>
      <c r="Y204" s="109" t="s">
        <v>371</v>
      </c>
      <c r="Z204" s="109"/>
      <c r="AA204" s="188">
        <v>8471376.5099999998</v>
      </c>
      <c r="AB204" s="188">
        <v>1295622.29</v>
      </c>
    </row>
    <row r="205" spans="2:28" ht="99" customHeight="1" x14ac:dyDescent="0.25">
      <c r="B205" s="68">
        <f t="shared" si="58"/>
        <v>176</v>
      </c>
      <c r="C205" s="372"/>
      <c r="D205" s="194" t="s">
        <v>2174</v>
      </c>
      <c r="E205" s="194">
        <v>108100</v>
      </c>
      <c r="F205" s="66" t="s">
        <v>271</v>
      </c>
      <c r="G205" s="256"/>
      <c r="H205" s="57" t="s">
        <v>119</v>
      </c>
      <c r="I205" s="58" t="s">
        <v>550</v>
      </c>
      <c r="J205" s="59">
        <v>42874</v>
      </c>
      <c r="K205" s="59" t="s">
        <v>1145</v>
      </c>
      <c r="L205" s="60">
        <f t="shared" si="55"/>
        <v>0.85000000000308873</v>
      </c>
      <c r="M205" s="61" t="s">
        <v>584</v>
      </c>
      <c r="N205" s="61" t="s">
        <v>595</v>
      </c>
      <c r="O205" s="57" t="s">
        <v>681</v>
      </c>
      <c r="P205" s="57" t="s">
        <v>670</v>
      </c>
      <c r="Q205" s="128">
        <f t="shared" si="57"/>
        <v>323748755.74000001</v>
      </c>
      <c r="R205" s="83">
        <v>275186442.38</v>
      </c>
      <c r="S205" s="83">
        <v>42087338.240000002</v>
      </c>
      <c r="T205" s="83">
        <v>6474975.1200000001</v>
      </c>
      <c r="U205" s="83">
        <v>0</v>
      </c>
      <c r="V205" s="83">
        <v>60580894</v>
      </c>
      <c r="W205" s="83">
        <v>0</v>
      </c>
      <c r="X205" s="83">
        <f t="shared" si="56"/>
        <v>384329649.74000001</v>
      </c>
      <c r="Y205" s="109" t="s">
        <v>371</v>
      </c>
      <c r="Z205" s="109"/>
      <c r="AA205" s="188">
        <v>70963591</v>
      </c>
      <c r="AB205" s="188">
        <v>9103396.4800000004</v>
      </c>
    </row>
    <row r="206" spans="2:28" ht="99" customHeight="1" x14ac:dyDescent="0.25">
      <c r="B206" s="68">
        <f t="shared" si="58"/>
        <v>177</v>
      </c>
      <c r="C206" s="372"/>
      <c r="D206" s="194" t="s">
        <v>2175</v>
      </c>
      <c r="E206" s="194">
        <v>107537</v>
      </c>
      <c r="F206" s="66" t="s">
        <v>272</v>
      </c>
      <c r="G206" s="256"/>
      <c r="H206" s="57" t="s">
        <v>120</v>
      </c>
      <c r="I206" s="58" t="s">
        <v>435</v>
      </c>
      <c r="J206" s="59">
        <v>42878</v>
      </c>
      <c r="K206" s="66" t="s">
        <v>1046</v>
      </c>
      <c r="L206" s="60">
        <f t="shared" si="55"/>
        <v>0.85000000000000009</v>
      </c>
      <c r="M206" s="61" t="s">
        <v>591</v>
      </c>
      <c r="N206" s="61" t="s">
        <v>616</v>
      </c>
      <c r="O206" s="57" t="s">
        <v>681</v>
      </c>
      <c r="P206" s="57" t="s">
        <v>670</v>
      </c>
      <c r="Q206" s="128">
        <f t="shared" si="57"/>
        <v>8444509</v>
      </c>
      <c r="R206" s="83">
        <v>7177832.6500000004</v>
      </c>
      <c r="S206" s="83">
        <v>1182231.26</v>
      </c>
      <c r="T206" s="83">
        <v>84445.09</v>
      </c>
      <c r="U206" s="83">
        <v>0</v>
      </c>
      <c r="V206" s="83">
        <v>1604456.71</v>
      </c>
      <c r="W206" s="83">
        <v>0</v>
      </c>
      <c r="X206" s="83">
        <f t="shared" si="56"/>
        <v>10048965.710000001</v>
      </c>
      <c r="Y206" s="109" t="s">
        <v>371</v>
      </c>
      <c r="Z206" s="109"/>
      <c r="AA206" s="188">
        <v>3736707.69</v>
      </c>
      <c r="AB206" s="188">
        <v>476371.7</v>
      </c>
    </row>
    <row r="207" spans="2:28" ht="144" customHeight="1" x14ac:dyDescent="0.25">
      <c r="B207" s="68">
        <f t="shared" si="58"/>
        <v>178</v>
      </c>
      <c r="C207" s="372"/>
      <c r="D207" s="194" t="s">
        <v>2176</v>
      </c>
      <c r="E207" s="194">
        <v>109456</v>
      </c>
      <c r="F207" s="66" t="s">
        <v>273</v>
      </c>
      <c r="G207" s="256"/>
      <c r="H207" s="57" t="s">
        <v>123</v>
      </c>
      <c r="I207" s="58" t="s">
        <v>378</v>
      </c>
      <c r="J207" s="57" t="s">
        <v>485</v>
      </c>
      <c r="K207" s="61" t="s">
        <v>1046</v>
      </c>
      <c r="L207" s="60">
        <f t="shared" si="55"/>
        <v>0.85000001509012679</v>
      </c>
      <c r="M207" s="61" t="s">
        <v>588</v>
      </c>
      <c r="N207" s="61" t="s">
        <v>618</v>
      </c>
      <c r="O207" s="57" t="s">
        <v>681</v>
      </c>
      <c r="P207" s="57" t="s">
        <v>670</v>
      </c>
      <c r="Q207" s="128">
        <f t="shared" si="57"/>
        <v>5964164.5999999996</v>
      </c>
      <c r="R207" s="83">
        <v>5069540</v>
      </c>
      <c r="S207" s="83">
        <v>834982.96</v>
      </c>
      <c r="T207" s="83">
        <v>59641.64</v>
      </c>
      <c r="U207" s="83">
        <v>0</v>
      </c>
      <c r="V207" s="83">
        <v>1133191.28</v>
      </c>
      <c r="W207" s="83">
        <v>0</v>
      </c>
      <c r="X207" s="83">
        <f t="shared" si="56"/>
        <v>7097355.8799999999</v>
      </c>
      <c r="Y207" s="109" t="s">
        <v>371</v>
      </c>
      <c r="Z207" s="109"/>
      <c r="AA207" s="188">
        <v>3852850.33</v>
      </c>
      <c r="AB207" s="188">
        <v>634587.11</v>
      </c>
    </row>
    <row r="208" spans="2:28" ht="111.75" customHeight="1" x14ac:dyDescent="0.25">
      <c r="B208" s="68">
        <f t="shared" si="58"/>
        <v>179</v>
      </c>
      <c r="C208" s="372"/>
      <c r="D208" s="194" t="s">
        <v>2177</v>
      </c>
      <c r="E208" s="258">
        <v>108339</v>
      </c>
      <c r="F208" s="66" t="s">
        <v>274</v>
      </c>
      <c r="G208" s="256"/>
      <c r="H208" s="57" t="s">
        <v>124</v>
      </c>
      <c r="I208" s="58" t="s">
        <v>566</v>
      </c>
      <c r="J208" s="59">
        <v>42881</v>
      </c>
      <c r="K208" s="259" t="s">
        <v>468</v>
      </c>
      <c r="L208" s="60">
        <f t="shared" si="55"/>
        <v>0.85</v>
      </c>
      <c r="M208" s="61" t="s">
        <v>597</v>
      </c>
      <c r="N208" s="61" t="s">
        <v>598</v>
      </c>
      <c r="O208" s="57" t="s">
        <v>681</v>
      </c>
      <c r="P208" s="57" t="s">
        <v>670</v>
      </c>
      <c r="Q208" s="128">
        <f t="shared" si="57"/>
        <v>9254170</v>
      </c>
      <c r="R208" s="83">
        <v>7866044.5</v>
      </c>
      <c r="S208" s="83">
        <v>1295583.78</v>
      </c>
      <c r="T208" s="83">
        <v>92541.72</v>
      </c>
      <c r="U208" s="83">
        <v>0</v>
      </c>
      <c r="V208" s="83">
        <v>0</v>
      </c>
      <c r="W208" s="83">
        <v>0</v>
      </c>
      <c r="X208" s="83">
        <f t="shared" si="56"/>
        <v>9254170</v>
      </c>
      <c r="Y208" s="109" t="s">
        <v>371</v>
      </c>
      <c r="Z208" s="109" t="s">
        <v>372</v>
      </c>
      <c r="AA208" s="188">
        <v>4719626.7</v>
      </c>
      <c r="AB208" s="188">
        <v>777350.28</v>
      </c>
    </row>
    <row r="209" spans="2:28" ht="97.5" customHeight="1" x14ac:dyDescent="0.25">
      <c r="B209" s="68">
        <f t="shared" si="58"/>
        <v>180</v>
      </c>
      <c r="C209" s="372"/>
      <c r="D209" s="194" t="s">
        <v>2178</v>
      </c>
      <c r="E209" s="194">
        <v>107600</v>
      </c>
      <c r="F209" s="66" t="s">
        <v>275</v>
      </c>
      <c r="G209" s="256"/>
      <c r="H209" s="57" t="s">
        <v>125</v>
      </c>
      <c r="I209" s="58" t="s">
        <v>551</v>
      </c>
      <c r="J209" s="59">
        <v>42881</v>
      </c>
      <c r="K209" s="66" t="s">
        <v>1300</v>
      </c>
      <c r="L209" s="60">
        <f t="shared" si="55"/>
        <v>0.85000000230689299</v>
      </c>
      <c r="M209" s="61" t="s">
        <v>591</v>
      </c>
      <c r="N209" s="61" t="s">
        <v>394</v>
      </c>
      <c r="O209" s="57" t="s">
        <v>681</v>
      </c>
      <c r="P209" s="57" t="s">
        <v>670</v>
      </c>
      <c r="Q209" s="128">
        <f t="shared" si="57"/>
        <v>10403603.360000001</v>
      </c>
      <c r="R209" s="83">
        <v>8843062.8800000008</v>
      </c>
      <c r="S209" s="83">
        <v>1456504.48</v>
      </c>
      <c r="T209" s="83">
        <v>104036</v>
      </c>
      <c r="U209" s="83">
        <v>0</v>
      </c>
      <c r="V209" s="83">
        <v>0</v>
      </c>
      <c r="W209" s="83">
        <v>0</v>
      </c>
      <c r="X209" s="83">
        <f t="shared" si="56"/>
        <v>10403603.360000001</v>
      </c>
      <c r="Y209" s="109" t="s">
        <v>371</v>
      </c>
      <c r="Z209" s="109"/>
      <c r="AA209" s="188">
        <v>4368672.57</v>
      </c>
      <c r="AB209" s="188">
        <v>719546.07000000007</v>
      </c>
    </row>
    <row r="210" spans="2:28" ht="113.25" customHeight="1" x14ac:dyDescent="0.25">
      <c r="B210" s="68">
        <f t="shared" si="58"/>
        <v>181</v>
      </c>
      <c r="C210" s="372"/>
      <c r="D210" s="194" t="s">
        <v>2179</v>
      </c>
      <c r="E210" s="194">
        <v>106938</v>
      </c>
      <c r="F210" s="66" t="s">
        <v>276</v>
      </c>
      <c r="G210" s="256"/>
      <c r="H210" s="57" t="s">
        <v>191</v>
      </c>
      <c r="I210" s="58" t="s">
        <v>445</v>
      </c>
      <c r="J210" s="57" t="s">
        <v>474</v>
      </c>
      <c r="K210" s="59" t="s">
        <v>382</v>
      </c>
      <c r="L210" s="60">
        <f t="shared" si="55"/>
        <v>0.85000000000000009</v>
      </c>
      <c r="M210" s="61" t="s">
        <v>584</v>
      </c>
      <c r="N210" s="61" t="s">
        <v>592</v>
      </c>
      <c r="O210" s="57" t="s">
        <v>681</v>
      </c>
      <c r="P210" s="57" t="s">
        <v>670</v>
      </c>
      <c r="Q210" s="128">
        <f t="shared" si="57"/>
        <v>20305083.999999996</v>
      </c>
      <c r="R210" s="83">
        <v>17259321.399999999</v>
      </c>
      <c r="S210" s="83">
        <v>2842711.76</v>
      </c>
      <c r="T210" s="83">
        <v>203050.84</v>
      </c>
      <c r="U210" s="83">
        <v>0</v>
      </c>
      <c r="V210" s="83">
        <v>4061016.8</v>
      </c>
      <c r="W210" s="83">
        <v>0</v>
      </c>
      <c r="X210" s="83">
        <f t="shared" si="56"/>
        <v>24366100.799999997</v>
      </c>
      <c r="Y210" s="109" t="s">
        <v>371</v>
      </c>
      <c r="Z210" s="109"/>
      <c r="AA210" s="188">
        <v>3125450</v>
      </c>
      <c r="AB210" s="188">
        <v>514780</v>
      </c>
    </row>
    <row r="211" spans="2:28" ht="58.7" customHeight="1" x14ac:dyDescent="0.25">
      <c r="B211" s="68">
        <f t="shared" si="58"/>
        <v>182</v>
      </c>
      <c r="C211" s="372"/>
      <c r="D211" s="194" t="s">
        <v>2180</v>
      </c>
      <c r="E211" s="194" t="s">
        <v>2181</v>
      </c>
      <c r="F211" s="66" t="s">
        <v>277</v>
      </c>
      <c r="G211" s="256"/>
      <c r="H211" s="57" t="s">
        <v>128</v>
      </c>
      <c r="I211" s="71" t="s">
        <v>419</v>
      </c>
      <c r="J211" s="59">
        <v>42884</v>
      </c>
      <c r="K211" s="66" t="s">
        <v>513</v>
      </c>
      <c r="L211" s="60">
        <f t="shared" si="55"/>
        <v>0.85000000000000009</v>
      </c>
      <c r="M211" s="61" t="s">
        <v>584</v>
      </c>
      <c r="N211" s="61" t="s">
        <v>855</v>
      </c>
      <c r="O211" s="57" t="s">
        <v>681</v>
      </c>
      <c r="P211" s="57" t="s">
        <v>670</v>
      </c>
      <c r="Q211" s="128">
        <f t="shared" si="57"/>
        <v>13855565.369999997</v>
      </c>
      <c r="R211" s="83">
        <v>11777230.564499998</v>
      </c>
      <c r="S211" s="83">
        <v>1801223.4981</v>
      </c>
      <c r="T211" s="83">
        <v>277111.30739999999</v>
      </c>
      <c r="U211" s="83">
        <v>0</v>
      </c>
      <c r="V211" s="83">
        <v>4387422.2699999996</v>
      </c>
      <c r="W211" s="83">
        <v>1536086.96</v>
      </c>
      <c r="X211" s="83">
        <f t="shared" si="56"/>
        <v>19779074.599999998</v>
      </c>
      <c r="Y211" s="109" t="s">
        <v>1773</v>
      </c>
      <c r="Z211" s="109"/>
      <c r="AA211" s="188">
        <v>6635852.8899999997</v>
      </c>
      <c r="AB211" s="188">
        <v>1014895.14</v>
      </c>
    </row>
    <row r="212" spans="2:28" ht="113.25" customHeight="1" x14ac:dyDescent="0.25">
      <c r="B212" s="68">
        <f t="shared" si="58"/>
        <v>183</v>
      </c>
      <c r="C212" s="372"/>
      <c r="D212" s="194" t="s">
        <v>2182</v>
      </c>
      <c r="E212" s="194">
        <v>114394</v>
      </c>
      <c r="F212" s="66" t="s">
        <v>278</v>
      </c>
      <c r="G212" s="256"/>
      <c r="H212" s="57" t="s">
        <v>190</v>
      </c>
      <c r="I212" s="71" t="s">
        <v>418</v>
      </c>
      <c r="J212" s="59">
        <v>42886</v>
      </c>
      <c r="K212" s="59" t="s">
        <v>1871</v>
      </c>
      <c r="L212" s="60">
        <f t="shared" si="55"/>
        <v>0.84999999999999987</v>
      </c>
      <c r="M212" s="61" t="s">
        <v>594</v>
      </c>
      <c r="N212" s="61" t="s">
        <v>613</v>
      </c>
      <c r="O212" s="57" t="s">
        <v>681</v>
      </c>
      <c r="P212" s="57" t="s">
        <v>670</v>
      </c>
      <c r="Q212" s="128">
        <f t="shared" si="57"/>
        <v>21638778.829999998</v>
      </c>
      <c r="R212" s="83">
        <v>18392962.005499996</v>
      </c>
      <c r="S212" s="83">
        <v>3029429.0362</v>
      </c>
      <c r="T212" s="83">
        <v>216387.78829999999</v>
      </c>
      <c r="U212" s="83">
        <v>0</v>
      </c>
      <c r="V212" s="83">
        <v>4111367.98</v>
      </c>
      <c r="W212" s="83">
        <v>0</v>
      </c>
      <c r="X212" s="83">
        <f t="shared" si="56"/>
        <v>25750146.809999999</v>
      </c>
      <c r="Y212" s="109" t="s">
        <v>371</v>
      </c>
      <c r="Z212" s="109"/>
      <c r="AA212" s="188">
        <v>11636067.6</v>
      </c>
      <c r="AB212" s="188">
        <v>1916528.7599999998</v>
      </c>
    </row>
    <row r="213" spans="2:28" ht="102.75" customHeight="1" x14ac:dyDescent="0.25">
      <c r="B213" s="68">
        <f t="shared" si="58"/>
        <v>184</v>
      </c>
      <c r="C213" s="372"/>
      <c r="D213" s="194" t="s">
        <v>2183</v>
      </c>
      <c r="E213" s="194">
        <v>110387</v>
      </c>
      <c r="F213" s="66" t="s">
        <v>279</v>
      </c>
      <c r="G213" s="256"/>
      <c r="H213" s="57" t="s">
        <v>132</v>
      </c>
      <c r="I213" s="71" t="s">
        <v>529</v>
      </c>
      <c r="J213" s="59">
        <v>42826</v>
      </c>
      <c r="K213" s="59" t="s">
        <v>1253</v>
      </c>
      <c r="L213" s="60">
        <f t="shared" si="55"/>
        <v>0.85</v>
      </c>
      <c r="M213" s="61" t="s">
        <v>594</v>
      </c>
      <c r="N213" s="61" t="s">
        <v>466</v>
      </c>
      <c r="O213" s="57" t="s">
        <v>681</v>
      </c>
      <c r="P213" s="57" t="s">
        <v>670</v>
      </c>
      <c r="Q213" s="128">
        <f t="shared" si="57"/>
        <v>9893840</v>
      </c>
      <c r="R213" s="83">
        <v>8409764</v>
      </c>
      <c r="S213" s="83">
        <v>1385137</v>
      </c>
      <c r="T213" s="83">
        <v>98939</v>
      </c>
      <c r="U213" s="83">
        <v>0</v>
      </c>
      <c r="V213" s="83">
        <v>1879829.6</v>
      </c>
      <c r="W213" s="83">
        <v>0</v>
      </c>
      <c r="X213" s="83">
        <f t="shared" si="56"/>
        <v>11773669.6</v>
      </c>
      <c r="Y213" s="109" t="s">
        <v>526</v>
      </c>
      <c r="Z213" s="109"/>
      <c r="AA213" s="188">
        <v>5039905.96</v>
      </c>
      <c r="AB213" s="188">
        <v>830102.15</v>
      </c>
    </row>
    <row r="214" spans="2:28" ht="50.25" customHeight="1" x14ac:dyDescent="0.25">
      <c r="B214" s="68">
        <f t="shared" si="58"/>
        <v>185</v>
      </c>
      <c r="C214" s="372"/>
      <c r="D214" s="194" t="s">
        <v>159</v>
      </c>
      <c r="E214" s="61">
        <v>113310</v>
      </c>
      <c r="F214" s="66">
        <v>42948</v>
      </c>
      <c r="G214" s="256"/>
      <c r="H214" s="57" t="s">
        <v>188</v>
      </c>
      <c r="I214" s="71" t="s">
        <v>553</v>
      </c>
      <c r="J214" s="59">
        <v>42948</v>
      </c>
      <c r="K214" s="59" t="s">
        <v>1774</v>
      </c>
      <c r="L214" s="60">
        <f t="shared" si="55"/>
        <v>0.85</v>
      </c>
      <c r="M214" s="61" t="s">
        <v>588</v>
      </c>
      <c r="N214" s="61" t="s">
        <v>589</v>
      </c>
      <c r="O214" s="57" t="s">
        <v>681</v>
      </c>
      <c r="P214" s="57" t="s">
        <v>670</v>
      </c>
      <c r="Q214" s="128">
        <f t="shared" si="57"/>
        <v>74313373.25</v>
      </c>
      <c r="R214" s="83">
        <v>63166367.262499996</v>
      </c>
      <c r="S214" s="83">
        <v>9660738.5225000009</v>
      </c>
      <c r="T214" s="83">
        <v>1486267.4650000001</v>
      </c>
      <c r="U214" s="83">
        <v>0</v>
      </c>
      <c r="V214" s="83">
        <v>16472344.58</v>
      </c>
      <c r="W214" s="83">
        <v>8468595.4000000004</v>
      </c>
      <c r="X214" s="83">
        <f t="shared" si="56"/>
        <v>99254313.230000004</v>
      </c>
      <c r="Y214" s="109" t="s">
        <v>371</v>
      </c>
      <c r="Z214" s="109"/>
      <c r="AA214" s="128">
        <v>40586930.199999996</v>
      </c>
      <c r="AB214" s="188">
        <v>6207412.9000000004</v>
      </c>
    </row>
    <row r="215" spans="2:28" ht="104.25" customHeight="1" x14ac:dyDescent="0.25">
      <c r="B215" s="68">
        <f t="shared" si="58"/>
        <v>186</v>
      </c>
      <c r="C215" s="372"/>
      <c r="D215" s="194" t="s">
        <v>164</v>
      </c>
      <c r="E215" s="194">
        <v>112855</v>
      </c>
      <c r="F215" s="66" t="s">
        <v>280</v>
      </c>
      <c r="G215" s="256"/>
      <c r="H215" s="57" t="s">
        <v>165</v>
      </c>
      <c r="I215" s="71" t="s">
        <v>425</v>
      </c>
      <c r="J215" s="59">
        <v>42950</v>
      </c>
      <c r="K215" s="66" t="s">
        <v>2056</v>
      </c>
      <c r="L215" s="60">
        <f t="shared" si="55"/>
        <v>0.85</v>
      </c>
      <c r="M215" s="61" t="s">
        <v>594</v>
      </c>
      <c r="N215" s="61" t="s">
        <v>390</v>
      </c>
      <c r="O215" s="57" t="s">
        <v>681</v>
      </c>
      <c r="P215" s="57" t="s">
        <v>670</v>
      </c>
      <c r="Q215" s="128">
        <f t="shared" si="57"/>
        <v>13952566</v>
      </c>
      <c r="R215" s="83">
        <v>11859681.1</v>
      </c>
      <c r="S215" s="83">
        <v>1953358.24</v>
      </c>
      <c r="T215" s="83">
        <v>139526.66</v>
      </c>
      <c r="U215" s="83">
        <v>0</v>
      </c>
      <c r="V215" s="83">
        <v>2650987.54</v>
      </c>
      <c r="W215" s="83">
        <v>0</v>
      </c>
      <c r="X215" s="83">
        <f t="shared" si="56"/>
        <v>16603553.539999999</v>
      </c>
      <c r="Y215" s="109" t="s">
        <v>371</v>
      </c>
      <c r="Z215" s="109"/>
      <c r="AA215" s="188">
        <v>2199692.66</v>
      </c>
      <c r="AB215" s="188">
        <v>362302.32</v>
      </c>
    </row>
    <row r="216" spans="2:28" ht="118.5" customHeight="1" x14ac:dyDescent="0.25">
      <c r="B216" s="68">
        <f t="shared" si="58"/>
        <v>187</v>
      </c>
      <c r="C216" s="372"/>
      <c r="D216" s="194" t="s">
        <v>169</v>
      </c>
      <c r="E216" s="194">
        <v>110570</v>
      </c>
      <c r="F216" s="66" t="s">
        <v>281</v>
      </c>
      <c r="G216" s="256"/>
      <c r="H216" s="57" t="s">
        <v>170</v>
      </c>
      <c r="I216" s="71" t="s">
        <v>555</v>
      </c>
      <c r="J216" s="59">
        <v>42957</v>
      </c>
      <c r="K216" s="59" t="s">
        <v>376</v>
      </c>
      <c r="L216" s="60">
        <f t="shared" si="55"/>
        <v>0.8499999954622498</v>
      </c>
      <c r="M216" s="61" t="s">
        <v>588</v>
      </c>
      <c r="N216" s="61" t="s">
        <v>1402</v>
      </c>
      <c r="O216" s="57" t="s">
        <v>681</v>
      </c>
      <c r="P216" s="57" t="s">
        <v>670</v>
      </c>
      <c r="Q216" s="128">
        <f t="shared" si="57"/>
        <v>8814941</v>
      </c>
      <c r="R216" s="83">
        <v>7492699.8099999996</v>
      </c>
      <c r="S216" s="83">
        <v>1234092.19</v>
      </c>
      <c r="T216" s="83">
        <v>88149</v>
      </c>
      <c r="U216" s="83">
        <v>0</v>
      </c>
      <c r="V216" s="83">
        <v>1674838.79</v>
      </c>
      <c r="W216" s="83">
        <v>0</v>
      </c>
      <c r="X216" s="83">
        <f t="shared" si="56"/>
        <v>10489779.789999999</v>
      </c>
      <c r="Y216" s="109" t="s">
        <v>371</v>
      </c>
      <c r="Z216" s="109"/>
      <c r="AA216" s="188">
        <v>1911261.59</v>
      </c>
      <c r="AB216" s="188">
        <v>314796.02</v>
      </c>
    </row>
    <row r="217" spans="2:28" ht="103.7" customHeight="1" x14ac:dyDescent="0.25">
      <c r="B217" s="68">
        <f t="shared" si="58"/>
        <v>188</v>
      </c>
      <c r="C217" s="372"/>
      <c r="D217" s="194" t="s">
        <v>175</v>
      </c>
      <c r="E217" s="194">
        <v>106707</v>
      </c>
      <c r="F217" s="66" t="s">
        <v>282</v>
      </c>
      <c r="G217" s="256"/>
      <c r="H217" s="57" t="s">
        <v>176</v>
      </c>
      <c r="I217" s="72" t="s">
        <v>436</v>
      </c>
      <c r="J217" s="59">
        <v>42963</v>
      </c>
      <c r="K217" s="59" t="s">
        <v>1297</v>
      </c>
      <c r="L217" s="60">
        <f t="shared" si="55"/>
        <v>0.85</v>
      </c>
      <c r="M217" s="61" t="s">
        <v>584</v>
      </c>
      <c r="N217" s="61" t="s">
        <v>1403</v>
      </c>
      <c r="O217" s="57" t="s">
        <v>681</v>
      </c>
      <c r="P217" s="57" t="s">
        <v>670</v>
      </c>
      <c r="Q217" s="128">
        <f t="shared" si="57"/>
        <v>8398943</v>
      </c>
      <c r="R217" s="83">
        <v>7139101.5499999998</v>
      </c>
      <c r="S217" s="83">
        <v>1175852.02</v>
      </c>
      <c r="T217" s="83">
        <v>83989.43</v>
      </c>
      <c r="U217" s="83">
        <v>0</v>
      </c>
      <c r="V217" s="83">
        <v>1646521.8</v>
      </c>
      <c r="W217" s="83">
        <v>0</v>
      </c>
      <c r="X217" s="83">
        <f t="shared" si="56"/>
        <v>10045464.800000001</v>
      </c>
      <c r="Y217" s="109" t="s">
        <v>371</v>
      </c>
      <c r="Z217" s="109"/>
      <c r="AA217" s="188">
        <v>4272661.01</v>
      </c>
      <c r="AB217" s="188">
        <v>703732.4</v>
      </c>
    </row>
    <row r="218" spans="2:28" ht="120.75" customHeight="1" x14ac:dyDescent="0.25">
      <c r="B218" s="68">
        <f t="shared" si="58"/>
        <v>189</v>
      </c>
      <c r="C218" s="372"/>
      <c r="D218" s="194" t="s">
        <v>177</v>
      </c>
      <c r="E218" s="194">
        <v>112718</v>
      </c>
      <c r="F218" s="66" t="s">
        <v>283</v>
      </c>
      <c r="G218" s="256"/>
      <c r="H218" s="57" t="s">
        <v>189</v>
      </c>
      <c r="I218" s="71" t="s">
        <v>418</v>
      </c>
      <c r="J218" s="59">
        <v>42963</v>
      </c>
      <c r="K218" s="57" t="s">
        <v>1775</v>
      </c>
      <c r="L218" s="60">
        <f t="shared" si="55"/>
        <v>0.84999999770755585</v>
      </c>
      <c r="M218" s="61" t="s">
        <v>588</v>
      </c>
      <c r="N218" s="61" t="s">
        <v>621</v>
      </c>
      <c r="O218" s="57" t="s">
        <v>681</v>
      </c>
      <c r="P218" s="57" t="s">
        <v>670</v>
      </c>
      <c r="Q218" s="128">
        <f t="shared" si="57"/>
        <v>2181078.0999999996</v>
      </c>
      <c r="R218" s="83">
        <v>1853916.38</v>
      </c>
      <c r="S218" s="83">
        <v>305350.94</v>
      </c>
      <c r="T218" s="83">
        <v>21810.78</v>
      </c>
      <c r="U218" s="83">
        <v>0</v>
      </c>
      <c r="V218" s="83">
        <v>414404.84</v>
      </c>
      <c r="W218" s="83">
        <v>0</v>
      </c>
      <c r="X218" s="83">
        <f t="shared" si="56"/>
        <v>2595482.9399999995</v>
      </c>
      <c r="Y218" s="109" t="s">
        <v>371</v>
      </c>
      <c r="Z218" s="109"/>
      <c r="AA218" s="188">
        <v>1251234.08</v>
      </c>
      <c r="AB218" s="188">
        <v>206085.62</v>
      </c>
    </row>
    <row r="219" spans="2:28" ht="78" customHeight="1" x14ac:dyDescent="0.25">
      <c r="B219" s="68">
        <f t="shared" si="58"/>
        <v>190</v>
      </c>
      <c r="C219" s="372"/>
      <c r="D219" s="194" t="s">
        <v>186</v>
      </c>
      <c r="E219" s="194">
        <v>110847</v>
      </c>
      <c r="F219" s="194" t="s">
        <v>284</v>
      </c>
      <c r="G219" s="256"/>
      <c r="H219" s="57" t="s">
        <v>187</v>
      </c>
      <c r="I219" s="58" t="s">
        <v>460</v>
      </c>
      <c r="J219" s="57" t="s">
        <v>461</v>
      </c>
      <c r="K219" s="57" t="s">
        <v>1145</v>
      </c>
      <c r="L219" s="60">
        <f t="shared" si="55"/>
        <v>0.84999999944733806</v>
      </c>
      <c r="M219" s="61" t="s">
        <v>584</v>
      </c>
      <c r="N219" s="61" t="s">
        <v>585</v>
      </c>
      <c r="O219" s="57" t="s">
        <v>681</v>
      </c>
      <c r="P219" s="57" t="s">
        <v>670</v>
      </c>
      <c r="Q219" s="128">
        <f t="shared" si="57"/>
        <v>464117393.29000002</v>
      </c>
      <c r="R219" s="83">
        <v>394499784.04000002</v>
      </c>
      <c r="S219" s="83">
        <v>60335261.390000001</v>
      </c>
      <c r="T219" s="83">
        <v>9282347.8599999994</v>
      </c>
      <c r="U219" s="83">
        <v>0</v>
      </c>
      <c r="V219" s="83">
        <v>96777324.530000001</v>
      </c>
      <c r="W219" s="83">
        <v>54739390.710000001</v>
      </c>
      <c r="X219" s="83">
        <f t="shared" si="56"/>
        <v>615634108.53000009</v>
      </c>
      <c r="Y219" s="109" t="s">
        <v>371</v>
      </c>
      <c r="Z219" s="109"/>
      <c r="AA219" s="188">
        <v>88590687.659999996</v>
      </c>
      <c r="AB219" s="188">
        <v>7394748.0499999998</v>
      </c>
    </row>
    <row r="220" spans="2:28" ht="91.5" customHeight="1" x14ac:dyDescent="0.25">
      <c r="B220" s="68">
        <f t="shared" si="58"/>
        <v>191</v>
      </c>
      <c r="C220" s="372"/>
      <c r="D220" s="194" t="s">
        <v>316</v>
      </c>
      <c r="E220" s="194">
        <v>110838</v>
      </c>
      <c r="F220" s="194" t="s">
        <v>315</v>
      </c>
      <c r="G220" s="256"/>
      <c r="H220" s="57" t="s">
        <v>317</v>
      </c>
      <c r="I220" s="58" t="s">
        <v>462</v>
      </c>
      <c r="J220" s="59">
        <v>42956</v>
      </c>
      <c r="K220" s="57" t="s">
        <v>487</v>
      </c>
      <c r="L220" s="60">
        <f t="shared" si="55"/>
        <v>0.850000000318612</v>
      </c>
      <c r="M220" s="61" t="s">
        <v>593</v>
      </c>
      <c r="N220" s="61" t="s">
        <v>607</v>
      </c>
      <c r="O220" s="57" t="s">
        <v>681</v>
      </c>
      <c r="P220" s="57" t="s">
        <v>670</v>
      </c>
      <c r="Q220" s="128">
        <f t="shared" si="57"/>
        <v>941584070</v>
      </c>
      <c r="R220" s="83">
        <v>800346459.79999995</v>
      </c>
      <c r="S220" s="83">
        <v>122405929.2</v>
      </c>
      <c r="T220" s="83">
        <v>18831681</v>
      </c>
      <c r="U220" s="83">
        <v>0</v>
      </c>
      <c r="V220" s="83">
        <v>176132595.21000001</v>
      </c>
      <c r="W220" s="83">
        <v>0</v>
      </c>
      <c r="X220" s="83">
        <f t="shared" si="56"/>
        <v>1117716665.21</v>
      </c>
      <c r="Y220" s="109" t="s">
        <v>371</v>
      </c>
      <c r="Z220" s="109"/>
      <c r="AA220" s="188">
        <v>283680535.37</v>
      </c>
      <c r="AB220" s="188">
        <v>37882434.100000001</v>
      </c>
    </row>
    <row r="221" spans="2:28" ht="127.5" customHeight="1" x14ac:dyDescent="0.25">
      <c r="B221" s="68">
        <f t="shared" si="58"/>
        <v>192</v>
      </c>
      <c r="C221" s="372"/>
      <c r="D221" s="194" t="s">
        <v>325</v>
      </c>
      <c r="E221" s="194">
        <v>113150</v>
      </c>
      <c r="F221" s="66" t="s">
        <v>326</v>
      </c>
      <c r="G221" s="256"/>
      <c r="H221" s="57" t="s">
        <v>626</v>
      </c>
      <c r="I221" s="58" t="s">
        <v>530</v>
      </c>
      <c r="J221" s="59">
        <v>42125</v>
      </c>
      <c r="K221" s="66" t="s">
        <v>1145</v>
      </c>
      <c r="L221" s="60">
        <f t="shared" si="55"/>
        <v>0.85000000061974623</v>
      </c>
      <c r="M221" s="61" t="s">
        <v>593</v>
      </c>
      <c r="N221" s="61" t="s">
        <v>596</v>
      </c>
      <c r="O221" s="57" t="s">
        <v>681</v>
      </c>
      <c r="P221" s="57" t="s">
        <v>670</v>
      </c>
      <c r="Q221" s="128">
        <f t="shared" si="57"/>
        <v>5647473.0899999999</v>
      </c>
      <c r="R221" s="83">
        <v>4800352.13</v>
      </c>
      <c r="S221" s="83">
        <v>790646.23</v>
      </c>
      <c r="T221" s="83">
        <v>56474.73</v>
      </c>
      <c r="U221" s="83">
        <v>0</v>
      </c>
      <c r="V221" s="83">
        <v>1073019.8899999999</v>
      </c>
      <c r="W221" s="83">
        <v>0</v>
      </c>
      <c r="X221" s="83">
        <f t="shared" si="56"/>
        <v>6720492.9799999995</v>
      </c>
      <c r="Y221" s="109" t="s">
        <v>526</v>
      </c>
      <c r="Z221" s="109"/>
      <c r="AA221" s="188">
        <v>3146442.17</v>
      </c>
      <c r="AB221" s="188">
        <v>518237.54000000004</v>
      </c>
    </row>
    <row r="222" spans="2:28" ht="132.75" customHeight="1" x14ac:dyDescent="0.25">
      <c r="B222" s="68">
        <f t="shared" si="58"/>
        <v>193</v>
      </c>
      <c r="C222" s="372"/>
      <c r="D222" s="194" t="s">
        <v>335</v>
      </c>
      <c r="E222" s="194">
        <v>106161</v>
      </c>
      <c r="F222" s="66" t="s">
        <v>336</v>
      </c>
      <c r="G222" s="256"/>
      <c r="H222" s="57" t="s">
        <v>625</v>
      </c>
      <c r="I222" s="58" t="s">
        <v>565</v>
      </c>
      <c r="J222" s="59">
        <v>43004</v>
      </c>
      <c r="K222" s="57" t="s">
        <v>382</v>
      </c>
      <c r="L222" s="60">
        <f t="shared" si="55"/>
        <v>0.85000000006150944</v>
      </c>
      <c r="M222" s="61" t="s">
        <v>597</v>
      </c>
      <c r="N222" s="61" t="s">
        <v>847</v>
      </c>
      <c r="O222" s="57" t="s">
        <v>681</v>
      </c>
      <c r="P222" s="57" t="s">
        <v>670</v>
      </c>
      <c r="Q222" s="128">
        <f t="shared" si="57"/>
        <v>16257674.939999999</v>
      </c>
      <c r="R222" s="83">
        <v>13819023.699999999</v>
      </c>
      <c r="S222" s="83">
        <v>2276074.4900000002</v>
      </c>
      <c r="T222" s="83">
        <v>162576.75</v>
      </c>
      <c r="U222" s="83">
        <v>0</v>
      </c>
      <c r="V222" s="83">
        <v>3088958.24</v>
      </c>
      <c r="W222" s="83">
        <v>0</v>
      </c>
      <c r="X222" s="83">
        <f t="shared" si="56"/>
        <v>19346633.18</v>
      </c>
      <c r="Y222" s="109" t="s">
        <v>371</v>
      </c>
      <c r="Z222" s="109" t="s">
        <v>372</v>
      </c>
      <c r="AA222" s="188">
        <v>12513282.529999999</v>
      </c>
      <c r="AB222" s="188">
        <v>2061011.25</v>
      </c>
    </row>
    <row r="223" spans="2:28" ht="91.5" customHeight="1" x14ac:dyDescent="0.25">
      <c r="B223" s="68">
        <f t="shared" si="58"/>
        <v>194</v>
      </c>
      <c r="C223" s="372"/>
      <c r="D223" s="194" t="s">
        <v>341</v>
      </c>
      <c r="E223" s="194">
        <v>105956</v>
      </c>
      <c r="F223" s="66" t="s">
        <v>340</v>
      </c>
      <c r="G223" s="256"/>
      <c r="H223" s="57" t="s">
        <v>624</v>
      </c>
      <c r="I223" s="58" t="s">
        <v>439</v>
      </c>
      <c r="J223" s="57" t="s">
        <v>475</v>
      </c>
      <c r="K223" s="57" t="s">
        <v>1257</v>
      </c>
      <c r="L223" s="60">
        <f t="shared" si="55"/>
        <v>0.85</v>
      </c>
      <c r="M223" s="61" t="s">
        <v>591</v>
      </c>
      <c r="N223" s="61" t="s">
        <v>604</v>
      </c>
      <c r="O223" s="57" t="s">
        <v>681</v>
      </c>
      <c r="P223" s="57" t="s">
        <v>670</v>
      </c>
      <c r="Q223" s="128">
        <f t="shared" si="57"/>
        <v>308369059.79000002</v>
      </c>
      <c r="R223" s="83">
        <v>262113700.8215</v>
      </c>
      <c r="S223" s="83">
        <v>40087977.772700004</v>
      </c>
      <c r="T223" s="83">
        <v>6167381.1958000008</v>
      </c>
      <c r="U223" s="83">
        <v>0</v>
      </c>
      <c r="V223" s="83">
        <v>64372254.670000002</v>
      </c>
      <c r="W223" s="83">
        <v>20593026.579999998</v>
      </c>
      <c r="X223" s="83">
        <f t="shared" si="56"/>
        <v>393334341.04000002</v>
      </c>
      <c r="Y223" s="109" t="s">
        <v>371</v>
      </c>
      <c r="Z223" s="109"/>
      <c r="AA223" s="188">
        <v>105707559.52000001</v>
      </c>
      <c r="AB223" s="188">
        <v>16167038.530000001</v>
      </c>
    </row>
    <row r="224" spans="2:28" ht="100.5" customHeight="1" x14ac:dyDescent="0.25">
      <c r="B224" s="68">
        <f t="shared" si="58"/>
        <v>195</v>
      </c>
      <c r="C224" s="372"/>
      <c r="D224" s="194" t="s">
        <v>354</v>
      </c>
      <c r="E224" s="61">
        <v>115962</v>
      </c>
      <c r="F224" s="66" t="s">
        <v>356</v>
      </c>
      <c r="G224" s="256"/>
      <c r="H224" s="57" t="s">
        <v>355</v>
      </c>
      <c r="I224" s="58" t="s">
        <v>437</v>
      </c>
      <c r="J224" s="59">
        <v>43034</v>
      </c>
      <c r="K224" s="66" t="s">
        <v>382</v>
      </c>
      <c r="L224" s="60">
        <f t="shared" si="55"/>
        <v>0.85000000024823774</v>
      </c>
      <c r="M224" s="61" t="s">
        <v>597</v>
      </c>
      <c r="N224" s="61" t="s">
        <v>606</v>
      </c>
      <c r="O224" s="57" t="s">
        <v>681</v>
      </c>
      <c r="P224" s="57" t="s">
        <v>670</v>
      </c>
      <c r="Q224" s="128">
        <f t="shared" si="57"/>
        <v>20141968.500000004</v>
      </c>
      <c r="R224" s="83">
        <v>17120673.23</v>
      </c>
      <c r="S224" s="83">
        <v>2819875.6</v>
      </c>
      <c r="T224" s="83">
        <v>201419.67</v>
      </c>
      <c r="U224" s="83">
        <v>0</v>
      </c>
      <c r="V224" s="83">
        <v>3826974.04</v>
      </c>
      <c r="W224" s="83">
        <v>0</v>
      </c>
      <c r="X224" s="83">
        <f t="shared" si="56"/>
        <v>23968942.540000003</v>
      </c>
      <c r="Y224" s="109" t="s">
        <v>371</v>
      </c>
      <c r="Z224" s="109"/>
      <c r="AA224" s="188">
        <v>15548704.060000001</v>
      </c>
      <c r="AB224" s="188">
        <v>2560963.0100000002</v>
      </c>
    </row>
    <row r="225" spans="1:28" ht="109.5" customHeight="1" x14ac:dyDescent="0.25">
      <c r="B225" s="68">
        <f t="shared" si="58"/>
        <v>196</v>
      </c>
      <c r="C225" s="372"/>
      <c r="D225" s="194" t="s">
        <v>358</v>
      </c>
      <c r="E225" s="61">
        <v>109955</v>
      </c>
      <c r="F225" s="66" t="s">
        <v>357</v>
      </c>
      <c r="G225" s="256"/>
      <c r="H225" s="57" t="s">
        <v>623</v>
      </c>
      <c r="I225" s="58" t="s">
        <v>520</v>
      </c>
      <c r="J225" s="57" t="s">
        <v>521</v>
      </c>
      <c r="K225" s="57" t="s">
        <v>1811</v>
      </c>
      <c r="L225" s="60">
        <f t="shared" si="55"/>
        <v>0.85000000033460221</v>
      </c>
      <c r="M225" s="61" t="s">
        <v>584</v>
      </c>
      <c r="N225" s="61" t="s">
        <v>620</v>
      </c>
      <c r="O225" s="57" t="s">
        <v>681</v>
      </c>
      <c r="P225" s="57" t="s">
        <v>670</v>
      </c>
      <c r="Q225" s="128">
        <f t="shared" si="57"/>
        <v>2988623.14</v>
      </c>
      <c r="R225" s="83">
        <v>2540329.67</v>
      </c>
      <c r="S225" s="83">
        <v>418407.24</v>
      </c>
      <c r="T225" s="83">
        <v>29886.23</v>
      </c>
      <c r="U225" s="83">
        <v>0</v>
      </c>
      <c r="V225" s="83">
        <v>567838.39</v>
      </c>
      <c r="W225" s="83">
        <v>0</v>
      </c>
      <c r="X225" s="83">
        <f t="shared" si="56"/>
        <v>3556461.5300000003</v>
      </c>
      <c r="Y225" s="109" t="s">
        <v>371</v>
      </c>
      <c r="Z225" s="109"/>
      <c r="AA225" s="188">
        <v>1381159.25</v>
      </c>
      <c r="AB225" s="188">
        <v>227485.05</v>
      </c>
    </row>
    <row r="226" spans="1:28" ht="142.5" customHeight="1" x14ac:dyDescent="0.25">
      <c r="B226" s="68">
        <f t="shared" si="58"/>
        <v>197</v>
      </c>
      <c r="C226" s="372"/>
      <c r="D226" s="194" t="s">
        <v>362</v>
      </c>
      <c r="E226" s="61">
        <v>107113</v>
      </c>
      <c r="F226" s="66" t="s">
        <v>363</v>
      </c>
      <c r="G226" s="256"/>
      <c r="H226" s="57" t="s">
        <v>93</v>
      </c>
      <c r="I226" s="58" t="s">
        <v>531</v>
      </c>
      <c r="J226" s="59">
        <v>42979</v>
      </c>
      <c r="K226" s="59" t="s">
        <v>1155</v>
      </c>
      <c r="L226" s="60">
        <f t="shared" si="55"/>
        <v>0.85</v>
      </c>
      <c r="M226" s="61" t="s">
        <v>584</v>
      </c>
      <c r="N226" s="61" t="s">
        <v>599</v>
      </c>
      <c r="O226" s="57" t="s">
        <v>681</v>
      </c>
      <c r="P226" s="57" t="s">
        <v>670</v>
      </c>
      <c r="Q226" s="128">
        <f t="shared" si="57"/>
        <v>26673000</v>
      </c>
      <c r="R226" s="83">
        <v>22672050</v>
      </c>
      <c r="S226" s="83">
        <v>3734220</v>
      </c>
      <c r="T226" s="83">
        <v>266730</v>
      </c>
      <c r="U226" s="83">
        <v>0</v>
      </c>
      <c r="V226" s="83">
        <v>5067870</v>
      </c>
      <c r="W226" s="83">
        <v>0</v>
      </c>
      <c r="X226" s="83">
        <f t="shared" si="56"/>
        <v>31740870</v>
      </c>
      <c r="Y226" s="109" t="s">
        <v>526</v>
      </c>
      <c r="Z226" s="109"/>
      <c r="AA226" s="188">
        <v>1193187.5</v>
      </c>
      <c r="AB226" s="188">
        <v>196525</v>
      </c>
    </row>
    <row r="227" spans="1:28" ht="130.69999999999999" customHeight="1" x14ac:dyDescent="0.25">
      <c r="B227" s="68">
        <f t="shared" si="58"/>
        <v>198</v>
      </c>
      <c r="C227" s="372"/>
      <c r="D227" s="194" t="s">
        <v>364</v>
      </c>
      <c r="E227" s="61">
        <v>114439</v>
      </c>
      <c r="F227" s="66" t="s">
        <v>365</v>
      </c>
      <c r="G227" s="256"/>
      <c r="H227" s="57" t="s">
        <v>622</v>
      </c>
      <c r="I227" s="58" t="s">
        <v>457</v>
      </c>
      <c r="J227" s="59">
        <v>43039</v>
      </c>
      <c r="K227" s="66" t="s">
        <v>382</v>
      </c>
      <c r="L227" s="60">
        <f t="shared" si="55"/>
        <v>0.85000000013174926</v>
      </c>
      <c r="M227" s="61" t="s">
        <v>594</v>
      </c>
      <c r="N227" s="61" t="s">
        <v>590</v>
      </c>
      <c r="O227" s="57" t="s">
        <v>681</v>
      </c>
      <c r="P227" s="57" t="s">
        <v>670</v>
      </c>
      <c r="Q227" s="128">
        <f t="shared" si="57"/>
        <v>7590175.7400000002</v>
      </c>
      <c r="R227" s="83">
        <v>6451649.3799999999</v>
      </c>
      <c r="S227" s="83">
        <v>1062624.6000000001</v>
      </c>
      <c r="T227" s="83">
        <v>75901.759999999995</v>
      </c>
      <c r="U227" s="83">
        <v>0</v>
      </c>
      <c r="V227" s="83">
        <v>1442133.39</v>
      </c>
      <c r="W227" s="83">
        <v>0</v>
      </c>
      <c r="X227" s="83">
        <f t="shared" si="56"/>
        <v>9032309.1300000008</v>
      </c>
      <c r="Y227" s="109" t="s">
        <v>371</v>
      </c>
      <c r="Z227" s="109"/>
      <c r="AA227" s="188">
        <v>6104626.71</v>
      </c>
      <c r="AB227" s="188">
        <v>1005467.9299999999</v>
      </c>
    </row>
    <row r="228" spans="1:28" ht="90" customHeight="1" x14ac:dyDescent="0.25">
      <c r="B228" s="68">
        <f t="shared" si="58"/>
        <v>199</v>
      </c>
      <c r="C228" s="372"/>
      <c r="D228" s="194" t="s">
        <v>627</v>
      </c>
      <c r="E228" s="61">
        <v>106397</v>
      </c>
      <c r="F228" s="66" t="s">
        <v>628</v>
      </c>
      <c r="G228" s="256"/>
      <c r="H228" s="61" t="s">
        <v>629</v>
      </c>
      <c r="I228" s="58" t="s">
        <v>457</v>
      </c>
      <c r="J228" s="59" t="s">
        <v>651</v>
      </c>
      <c r="K228" s="66" t="s">
        <v>382</v>
      </c>
      <c r="L228" s="60">
        <f t="shared" si="55"/>
        <v>0.85000000061795489</v>
      </c>
      <c r="M228" s="61" t="s">
        <v>582</v>
      </c>
      <c r="N228" s="61" t="s">
        <v>615</v>
      </c>
      <c r="O228" s="57" t="s">
        <v>681</v>
      </c>
      <c r="P228" s="57" t="s">
        <v>670</v>
      </c>
      <c r="Q228" s="128">
        <f t="shared" si="57"/>
        <v>7282084.0300000003</v>
      </c>
      <c r="R228" s="83">
        <v>6189771.4299999997</v>
      </c>
      <c r="S228" s="83">
        <v>1019491.73</v>
      </c>
      <c r="T228" s="83">
        <v>72820.87</v>
      </c>
      <c r="U228" s="83">
        <v>0</v>
      </c>
      <c r="V228" s="83">
        <v>1383595.97</v>
      </c>
      <c r="W228" s="83">
        <v>0</v>
      </c>
      <c r="X228" s="83">
        <f t="shared" si="56"/>
        <v>8665680</v>
      </c>
      <c r="Y228" s="109" t="s">
        <v>371</v>
      </c>
      <c r="Z228" s="109"/>
      <c r="AA228" s="188">
        <v>618977.14</v>
      </c>
      <c r="AB228" s="188">
        <v>101949.17</v>
      </c>
    </row>
    <row r="229" spans="1:28" ht="102.2" customHeight="1" x14ac:dyDescent="0.25">
      <c r="B229" s="68">
        <f t="shared" si="58"/>
        <v>200</v>
      </c>
      <c r="C229" s="372"/>
      <c r="D229" s="62" t="s">
        <v>632</v>
      </c>
      <c r="E229" s="61">
        <v>112553</v>
      </c>
      <c r="F229" s="66" t="s">
        <v>1601</v>
      </c>
      <c r="G229" s="256"/>
      <c r="H229" s="61" t="s">
        <v>633</v>
      </c>
      <c r="I229" s="65" t="s">
        <v>457</v>
      </c>
      <c r="J229" s="66" t="s">
        <v>652</v>
      </c>
      <c r="K229" s="109" t="s">
        <v>2184</v>
      </c>
      <c r="L229" s="137">
        <f t="shared" si="55"/>
        <v>0.85000000000000009</v>
      </c>
      <c r="M229" s="61" t="s">
        <v>591</v>
      </c>
      <c r="N229" s="61" t="s">
        <v>397</v>
      </c>
      <c r="O229" s="61" t="s">
        <v>681</v>
      </c>
      <c r="P229" s="61" t="s">
        <v>670</v>
      </c>
      <c r="Q229" s="83">
        <f t="shared" si="57"/>
        <v>7422480.9999999991</v>
      </c>
      <c r="R229" s="83">
        <v>6309108.8499999996</v>
      </c>
      <c r="S229" s="83">
        <v>1039147.34</v>
      </c>
      <c r="T229" s="83">
        <v>74224.81</v>
      </c>
      <c r="U229" s="83">
        <v>0</v>
      </c>
      <c r="V229" s="83">
        <v>1410271.39</v>
      </c>
      <c r="W229" s="83">
        <v>0</v>
      </c>
      <c r="X229" s="83">
        <f t="shared" si="56"/>
        <v>8832752.3899999987</v>
      </c>
      <c r="Y229" s="109" t="s">
        <v>898</v>
      </c>
      <c r="Z229" s="109"/>
      <c r="AA229" s="199">
        <v>0</v>
      </c>
      <c r="AB229" s="188">
        <v>0</v>
      </c>
    </row>
    <row r="230" spans="1:28" ht="120.75" customHeight="1" x14ac:dyDescent="0.25">
      <c r="A230" s="3" t="s">
        <v>1375</v>
      </c>
      <c r="B230" s="68">
        <f t="shared" si="58"/>
        <v>201</v>
      </c>
      <c r="C230" s="372"/>
      <c r="D230" s="194" t="s">
        <v>687</v>
      </c>
      <c r="E230" s="61" t="s">
        <v>2185</v>
      </c>
      <c r="F230" s="66" t="s">
        <v>689</v>
      </c>
      <c r="G230" s="256"/>
      <c r="H230" s="61" t="s">
        <v>688</v>
      </c>
      <c r="I230" s="65" t="s">
        <v>714</v>
      </c>
      <c r="J230" s="66" t="s">
        <v>690</v>
      </c>
      <c r="K230" s="66" t="s">
        <v>1812</v>
      </c>
      <c r="L230" s="137">
        <f t="shared" si="55"/>
        <v>0.85000000042933477</v>
      </c>
      <c r="M230" s="61" t="s">
        <v>597</v>
      </c>
      <c r="N230" s="61" t="s">
        <v>617</v>
      </c>
      <c r="O230" s="61" t="s">
        <v>681</v>
      </c>
      <c r="P230" s="61" t="s">
        <v>670</v>
      </c>
      <c r="Q230" s="83">
        <f t="shared" si="57"/>
        <v>11645925.899999999</v>
      </c>
      <c r="R230" s="83">
        <v>9899037.0199999996</v>
      </c>
      <c r="S230" s="83">
        <v>1630429.63</v>
      </c>
      <c r="T230" s="83">
        <v>116459.25</v>
      </c>
      <c r="U230" s="83">
        <v>0</v>
      </c>
      <c r="V230" s="83">
        <v>2212725.9300000002</v>
      </c>
      <c r="W230" s="83">
        <v>0</v>
      </c>
      <c r="X230" s="83">
        <f t="shared" si="56"/>
        <v>13858651.829999998</v>
      </c>
      <c r="Y230" s="109" t="s">
        <v>1375</v>
      </c>
      <c r="Z230" s="109"/>
      <c r="AA230" s="199">
        <v>9899037.0199999996</v>
      </c>
      <c r="AB230" s="188">
        <v>1630429.6300000001</v>
      </c>
    </row>
    <row r="231" spans="1:28" ht="86.25" customHeight="1" x14ac:dyDescent="0.25">
      <c r="B231" s="68">
        <f t="shared" si="58"/>
        <v>202</v>
      </c>
      <c r="C231" s="372"/>
      <c r="D231" s="194" t="s">
        <v>723</v>
      </c>
      <c r="E231" s="61">
        <v>118679</v>
      </c>
      <c r="F231" s="66" t="s">
        <v>724</v>
      </c>
      <c r="G231" s="256"/>
      <c r="H231" s="61" t="s">
        <v>725</v>
      </c>
      <c r="I231" s="65" t="s">
        <v>753</v>
      </c>
      <c r="J231" s="66" t="s">
        <v>745</v>
      </c>
      <c r="K231" s="66" t="s">
        <v>382</v>
      </c>
      <c r="L231" s="137">
        <f t="shared" si="55"/>
        <v>0.85</v>
      </c>
      <c r="M231" s="61" t="s">
        <v>588</v>
      </c>
      <c r="N231" s="61" t="s">
        <v>621</v>
      </c>
      <c r="O231" s="61" t="s">
        <v>681</v>
      </c>
      <c r="P231" s="61" t="s">
        <v>670</v>
      </c>
      <c r="Q231" s="83">
        <f t="shared" si="57"/>
        <v>602176936.28999996</v>
      </c>
      <c r="R231" s="83">
        <v>511850395.84649998</v>
      </c>
      <c r="S231" s="83">
        <v>78283001.717700005</v>
      </c>
      <c r="T231" s="83">
        <v>12043538.7258</v>
      </c>
      <c r="U231" s="83">
        <v>0</v>
      </c>
      <c r="V231" s="83">
        <v>115315305.95999999</v>
      </c>
      <c r="W231" s="83">
        <v>0</v>
      </c>
      <c r="X231" s="83">
        <f t="shared" si="56"/>
        <v>717492242.25</v>
      </c>
      <c r="Y231" s="109" t="s">
        <v>371</v>
      </c>
      <c r="Z231" s="109"/>
      <c r="AA231" s="199">
        <v>60926814.409999996</v>
      </c>
      <c r="AB231" s="188">
        <v>6495562.7400000002</v>
      </c>
    </row>
    <row r="232" spans="1:28" ht="123" customHeight="1" x14ac:dyDescent="0.25">
      <c r="B232" s="68">
        <f t="shared" si="58"/>
        <v>203</v>
      </c>
      <c r="C232" s="372"/>
      <c r="D232" s="194" t="s">
        <v>730</v>
      </c>
      <c r="E232" s="61">
        <v>108495</v>
      </c>
      <c r="F232" s="66" t="s">
        <v>729</v>
      </c>
      <c r="G232" s="256"/>
      <c r="H232" s="61" t="s">
        <v>731</v>
      </c>
      <c r="I232" s="65" t="s">
        <v>754</v>
      </c>
      <c r="J232" s="66" t="s">
        <v>744</v>
      </c>
      <c r="K232" s="66" t="s">
        <v>1145</v>
      </c>
      <c r="L232" s="137">
        <f t="shared" ref="L232:L245" si="59">R232/Q232</f>
        <v>0.85000000083047067</v>
      </c>
      <c r="M232" s="61" t="s">
        <v>593</v>
      </c>
      <c r="N232" s="61" t="s">
        <v>630</v>
      </c>
      <c r="O232" s="61" t="s">
        <v>681</v>
      </c>
      <c r="P232" s="61" t="s">
        <v>670</v>
      </c>
      <c r="Q232" s="83">
        <f>R232+S232+T232+U232</f>
        <v>602068190</v>
      </c>
      <c r="R232" s="83">
        <v>511757962</v>
      </c>
      <c r="S232" s="83">
        <v>78268862</v>
      </c>
      <c r="T232" s="83">
        <v>12041366</v>
      </c>
      <c r="U232" s="83">
        <v>0</v>
      </c>
      <c r="V232" s="83">
        <v>130502654.65000001</v>
      </c>
      <c r="W232" s="83">
        <v>90123336.790000007</v>
      </c>
      <c r="X232" s="83">
        <f t="shared" ref="X232:X256" si="60">R232+S232+T232+U232+V232+W232</f>
        <v>822694181.43999994</v>
      </c>
      <c r="Y232" s="109" t="s">
        <v>371</v>
      </c>
      <c r="Z232" s="109"/>
      <c r="AA232" s="199">
        <v>156042641.86999997</v>
      </c>
      <c r="AB232" s="188">
        <v>23865345.199999996</v>
      </c>
    </row>
    <row r="233" spans="1:28" ht="105.75" customHeight="1" x14ac:dyDescent="0.25">
      <c r="B233" s="68">
        <f t="shared" si="58"/>
        <v>204</v>
      </c>
      <c r="C233" s="373"/>
      <c r="D233" s="194" t="s">
        <v>780</v>
      </c>
      <c r="E233" s="61">
        <v>116745</v>
      </c>
      <c r="F233" s="66" t="s">
        <v>785</v>
      </c>
      <c r="G233" s="256"/>
      <c r="H233" s="61" t="s">
        <v>781</v>
      </c>
      <c r="I233" s="65" t="s">
        <v>803</v>
      </c>
      <c r="J233" s="66" t="s">
        <v>786</v>
      </c>
      <c r="K233" s="66" t="s">
        <v>1386</v>
      </c>
      <c r="L233" s="137">
        <f t="shared" si="59"/>
        <v>0.84999999988281438</v>
      </c>
      <c r="M233" s="61" t="s">
        <v>597</v>
      </c>
      <c r="N233" s="61" t="s">
        <v>782</v>
      </c>
      <c r="O233" s="61" t="s">
        <v>783</v>
      </c>
      <c r="P233" s="61" t="s">
        <v>670</v>
      </c>
      <c r="Q233" s="83">
        <f t="shared" si="57"/>
        <v>17066938.52</v>
      </c>
      <c r="R233" s="83">
        <v>14506897.74</v>
      </c>
      <c r="S233" s="83">
        <v>2389371.4</v>
      </c>
      <c r="T233" s="83">
        <v>170669.38</v>
      </c>
      <c r="U233" s="83">
        <v>0</v>
      </c>
      <c r="V233" s="83">
        <v>3242718.32</v>
      </c>
      <c r="W233" s="83">
        <v>0</v>
      </c>
      <c r="X233" s="83">
        <f t="shared" si="60"/>
        <v>20309656.84</v>
      </c>
      <c r="Y233" s="109" t="s">
        <v>371</v>
      </c>
      <c r="Z233" s="109"/>
      <c r="AA233" s="199">
        <v>8441634.4199999999</v>
      </c>
      <c r="AB233" s="188">
        <v>1390386.84</v>
      </c>
    </row>
    <row r="234" spans="1:28" ht="118.5" customHeight="1" x14ac:dyDescent="0.25">
      <c r="B234" s="68">
        <f t="shared" si="58"/>
        <v>205</v>
      </c>
      <c r="C234" s="197"/>
      <c r="D234" s="62" t="s">
        <v>885</v>
      </c>
      <c r="E234" s="61">
        <v>105975</v>
      </c>
      <c r="F234" s="66" t="s">
        <v>891</v>
      </c>
      <c r="G234" s="256" t="s">
        <v>202</v>
      </c>
      <c r="H234" s="61" t="s">
        <v>886</v>
      </c>
      <c r="I234" s="65" t="s">
        <v>893</v>
      </c>
      <c r="J234" s="66" t="s">
        <v>992</v>
      </c>
      <c r="K234" s="66" t="s">
        <v>1813</v>
      </c>
      <c r="L234" s="137">
        <f t="shared" si="59"/>
        <v>0.85</v>
      </c>
      <c r="M234" s="61" t="s">
        <v>582</v>
      </c>
      <c r="N234" s="61" t="s">
        <v>604</v>
      </c>
      <c r="O234" s="61" t="s">
        <v>783</v>
      </c>
      <c r="P234" s="61" t="s">
        <v>670</v>
      </c>
      <c r="Q234" s="83">
        <f t="shared" ref="Q234:Q248" si="61">R234+S234+T234+U234</f>
        <v>3931886.6</v>
      </c>
      <c r="R234" s="83">
        <v>3342103.61</v>
      </c>
      <c r="S234" s="83">
        <v>550464.12400000007</v>
      </c>
      <c r="T234" s="83">
        <v>39318.866000000002</v>
      </c>
      <c r="U234" s="83">
        <v>0</v>
      </c>
      <c r="V234" s="83">
        <v>747058.45</v>
      </c>
      <c r="W234" s="83">
        <v>0</v>
      </c>
      <c r="X234" s="83">
        <f t="shared" si="60"/>
        <v>4678945.05</v>
      </c>
      <c r="Y234" s="109" t="s">
        <v>1671</v>
      </c>
      <c r="Z234" s="109"/>
      <c r="AA234" s="199">
        <v>0</v>
      </c>
      <c r="AB234" s="188">
        <v>0</v>
      </c>
    </row>
    <row r="235" spans="1:28" ht="108.75" customHeight="1" x14ac:dyDescent="0.25">
      <c r="B235" s="68">
        <f t="shared" si="58"/>
        <v>206</v>
      </c>
      <c r="C235" s="197"/>
      <c r="D235" s="194" t="s">
        <v>989</v>
      </c>
      <c r="E235" s="61">
        <v>122381</v>
      </c>
      <c r="F235" s="66" t="s">
        <v>990</v>
      </c>
      <c r="G235" s="256" t="s">
        <v>202</v>
      </c>
      <c r="H235" s="61" t="s">
        <v>991</v>
      </c>
      <c r="I235" s="65" t="s">
        <v>989</v>
      </c>
      <c r="J235" s="66" t="s">
        <v>993</v>
      </c>
      <c r="K235" s="66">
        <v>45291</v>
      </c>
      <c r="L235" s="137">
        <f t="shared" si="59"/>
        <v>0.85000000026793998</v>
      </c>
      <c r="M235" s="61" t="s">
        <v>588</v>
      </c>
      <c r="N235" s="61" t="s">
        <v>392</v>
      </c>
      <c r="O235" s="61" t="s">
        <v>783</v>
      </c>
      <c r="P235" s="61" t="s">
        <v>670</v>
      </c>
      <c r="Q235" s="83">
        <f t="shared" si="61"/>
        <v>7464359.2799999993</v>
      </c>
      <c r="R235" s="83">
        <v>6344705.3899999997</v>
      </c>
      <c r="S235" s="83">
        <v>1045010.31</v>
      </c>
      <c r="T235" s="83">
        <v>74643.58</v>
      </c>
      <c r="U235" s="83">
        <v>0</v>
      </c>
      <c r="V235" s="83">
        <v>1418228.26</v>
      </c>
      <c r="W235" s="83">
        <v>0</v>
      </c>
      <c r="X235" s="83">
        <f t="shared" si="60"/>
        <v>8882587.5399999991</v>
      </c>
      <c r="Y235" s="109" t="s">
        <v>371</v>
      </c>
      <c r="Z235" s="109"/>
      <c r="AA235" s="199">
        <v>3660361.2099999995</v>
      </c>
      <c r="AB235" s="188">
        <v>602883.0199999999</v>
      </c>
    </row>
    <row r="236" spans="1:28" ht="123.75" customHeight="1" x14ac:dyDescent="0.25">
      <c r="B236" s="68">
        <f t="shared" si="58"/>
        <v>207</v>
      </c>
      <c r="C236" s="197"/>
      <c r="D236" s="194" t="s">
        <v>1019</v>
      </c>
      <c r="E236" s="61">
        <v>122160</v>
      </c>
      <c r="F236" s="66" t="s">
        <v>1022</v>
      </c>
      <c r="G236" s="256" t="s">
        <v>1021</v>
      </c>
      <c r="H236" s="61" t="s">
        <v>1020</v>
      </c>
      <c r="I236" s="65" t="s">
        <v>1019</v>
      </c>
      <c r="J236" s="66" t="s">
        <v>1023</v>
      </c>
      <c r="K236" s="66" t="s">
        <v>382</v>
      </c>
      <c r="L236" s="60">
        <f t="shared" si="59"/>
        <v>0.85000000000000009</v>
      </c>
      <c r="M236" s="61" t="s">
        <v>591</v>
      </c>
      <c r="N236" s="61" t="s">
        <v>397</v>
      </c>
      <c r="O236" s="57" t="s">
        <v>783</v>
      </c>
      <c r="P236" s="57" t="s">
        <v>670</v>
      </c>
      <c r="Q236" s="128">
        <f t="shared" si="61"/>
        <v>7422480.9999999991</v>
      </c>
      <c r="R236" s="83">
        <v>6309108.8499999996</v>
      </c>
      <c r="S236" s="83">
        <v>1039147.34</v>
      </c>
      <c r="T236" s="83">
        <v>74224.81</v>
      </c>
      <c r="U236" s="83">
        <v>0</v>
      </c>
      <c r="V236" s="83">
        <v>1410271.39</v>
      </c>
      <c r="W236" s="83">
        <v>0</v>
      </c>
      <c r="X236" s="83">
        <f t="shared" si="60"/>
        <v>8832752.3899999987</v>
      </c>
      <c r="Y236" s="109" t="s">
        <v>371</v>
      </c>
      <c r="Z236" s="109"/>
      <c r="AA236" s="188">
        <v>5258235.8099999996</v>
      </c>
      <c r="AB236" s="188">
        <v>866062.3600000001</v>
      </c>
    </row>
    <row r="237" spans="1:28" ht="97.15" customHeight="1" x14ac:dyDescent="0.25">
      <c r="B237" s="68">
        <f t="shared" si="58"/>
        <v>208</v>
      </c>
      <c r="C237" s="197"/>
      <c r="D237" s="194" t="s">
        <v>1047</v>
      </c>
      <c r="E237" s="61">
        <v>108929</v>
      </c>
      <c r="F237" s="66" t="s">
        <v>1049</v>
      </c>
      <c r="G237" s="256" t="s">
        <v>1042</v>
      </c>
      <c r="H237" s="61" t="s">
        <v>1048</v>
      </c>
      <c r="I237" s="65" t="s">
        <v>1047</v>
      </c>
      <c r="J237" s="66" t="s">
        <v>1051</v>
      </c>
      <c r="K237" s="66" t="s">
        <v>1050</v>
      </c>
      <c r="L237" s="60">
        <f t="shared" si="59"/>
        <v>0.85</v>
      </c>
      <c r="M237" s="61" t="s">
        <v>588</v>
      </c>
      <c r="N237" s="61" t="s">
        <v>589</v>
      </c>
      <c r="O237" s="57" t="s">
        <v>783</v>
      </c>
      <c r="P237" s="57" t="s">
        <v>670</v>
      </c>
      <c r="Q237" s="128">
        <f t="shared" si="61"/>
        <v>18700000</v>
      </c>
      <c r="R237" s="83">
        <v>15895000</v>
      </c>
      <c r="S237" s="83">
        <v>2618000</v>
      </c>
      <c r="T237" s="83">
        <v>187000</v>
      </c>
      <c r="U237" s="83">
        <v>0</v>
      </c>
      <c r="V237" s="83">
        <v>3553000</v>
      </c>
      <c r="W237" s="83">
        <v>0</v>
      </c>
      <c r="X237" s="83">
        <f t="shared" si="60"/>
        <v>22253000</v>
      </c>
      <c r="Y237" s="109" t="s">
        <v>371</v>
      </c>
      <c r="Z237" s="109"/>
      <c r="AA237" s="188">
        <v>674356.85</v>
      </c>
      <c r="AB237" s="188">
        <v>111070.54</v>
      </c>
    </row>
    <row r="238" spans="1:28" ht="114.75" customHeight="1" x14ac:dyDescent="0.25">
      <c r="B238" s="68">
        <f t="shared" ref="B238:B256" si="62">+B237+1</f>
        <v>209</v>
      </c>
      <c r="C238" s="197"/>
      <c r="D238" s="194" t="s">
        <v>1139</v>
      </c>
      <c r="E238" s="61">
        <v>115525</v>
      </c>
      <c r="F238" s="66" t="s">
        <v>1143</v>
      </c>
      <c r="G238" s="256" t="s">
        <v>1042</v>
      </c>
      <c r="H238" s="61" t="s">
        <v>1140</v>
      </c>
      <c r="I238" s="65" t="s">
        <v>1148</v>
      </c>
      <c r="J238" s="66" t="s">
        <v>1144</v>
      </c>
      <c r="K238" s="66" t="s">
        <v>1145</v>
      </c>
      <c r="L238" s="60">
        <f t="shared" si="59"/>
        <v>0.85000000000000009</v>
      </c>
      <c r="M238" s="61" t="s">
        <v>1141</v>
      </c>
      <c r="N238" s="61" t="s">
        <v>1142</v>
      </c>
      <c r="O238" s="57" t="s">
        <v>783</v>
      </c>
      <c r="P238" s="57" t="s">
        <v>670</v>
      </c>
      <c r="Q238" s="128">
        <f t="shared" si="61"/>
        <v>2241900010.9999995</v>
      </c>
      <c r="R238" s="83">
        <v>1905615009.3499999</v>
      </c>
      <c r="S238" s="83">
        <v>291447001.43000001</v>
      </c>
      <c r="T238" s="83">
        <v>44838000.219999999</v>
      </c>
      <c r="U238" s="83">
        <v>0</v>
      </c>
      <c r="V238" s="83">
        <v>420788772.5</v>
      </c>
      <c r="W238" s="83">
        <v>0</v>
      </c>
      <c r="X238" s="83">
        <f t="shared" si="60"/>
        <v>2662688783.4999995</v>
      </c>
      <c r="Y238" s="109" t="s">
        <v>371</v>
      </c>
      <c r="Z238" s="109"/>
      <c r="AA238" s="188">
        <v>193454663.87</v>
      </c>
      <c r="AB238" s="188">
        <v>22590537.370000001</v>
      </c>
    </row>
    <row r="239" spans="1:28" ht="150.75" customHeight="1" x14ac:dyDescent="0.25">
      <c r="B239" s="68">
        <f t="shared" si="62"/>
        <v>210</v>
      </c>
      <c r="C239" s="197"/>
      <c r="D239" s="194" t="s">
        <v>1204</v>
      </c>
      <c r="E239" s="61">
        <v>123224</v>
      </c>
      <c r="F239" s="66" t="s">
        <v>1214</v>
      </c>
      <c r="G239" s="256" t="s">
        <v>1042</v>
      </c>
      <c r="H239" s="61" t="s">
        <v>1205</v>
      </c>
      <c r="I239" s="65" t="s">
        <v>1212</v>
      </c>
      <c r="J239" s="66" t="s">
        <v>1215</v>
      </c>
      <c r="K239" s="66" t="s">
        <v>382</v>
      </c>
      <c r="L239" s="60">
        <f t="shared" si="59"/>
        <v>0.85</v>
      </c>
      <c r="M239" s="61" t="s">
        <v>588</v>
      </c>
      <c r="N239" s="61" t="s">
        <v>603</v>
      </c>
      <c r="O239" s="57" t="s">
        <v>783</v>
      </c>
      <c r="P239" s="57" t="s">
        <v>670</v>
      </c>
      <c r="Q239" s="128">
        <f t="shared" si="61"/>
        <v>13556480</v>
      </c>
      <c r="R239" s="83">
        <v>11523008</v>
      </c>
      <c r="S239" s="83">
        <v>1897907.2</v>
      </c>
      <c r="T239" s="83">
        <v>135564.79999999999</v>
      </c>
      <c r="U239" s="83">
        <v>0</v>
      </c>
      <c r="V239" s="83">
        <v>2575731.2000000002</v>
      </c>
      <c r="W239" s="83">
        <v>0</v>
      </c>
      <c r="X239" s="83">
        <f t="shared" si="60"/>
        <v>16132211.199999999</v>
      </c>
      <c r="Y239" s="109" t="s">
        <v>371</v>
      </c>
      <c r="Z239" s="109"/>
      <c r="AA239" s="188">
        <v>4359839.7</v>
      </c>
      <c r="AB239" s="188">
        <v>718091.24</v>
      </c>
    </row>
    <row r="240" spans="1:28" ht="106.5" customHeight="1" x14ac:dyDescent="0.25">
      <c r="B240" s="68">
        <f t="shared" si="62"/>
        <v>211</v>
      </c>
      <c r="C240" s="197"/>
      <c r="D240" s="194" t="s">
        <v>1233</v>
      </c>
      <c r="E240" s="61">
        <v>108858</v>
      </c>
      <c r="F240" s="66" t="s">
        <v>1236</v>
      </c>
      <c r="G240" s="256" t="s">
        <v>1042</v>
      </c>
      <c r="H240" s="61" t="s">
        <v>1234</v>
      </c>
      <c r="I240" s="65" t="s">
        <v>1259</v>
      </c>
      <c r="J240" s="66" t="s">
        <v>1237</v>
      </c>
      <c r="K240" s="66" t="s">
        <v>1145</v>
      </c>
      <c r="L240" s="60">
        <f t="shared" si="59"/>
        <v>0.84999999999867759</v>
      </c>
      <c r="M240" s="61" t="s">
        <v>588</v>
      </c>
      <c r="N240" s="61" t="s">
        <v>1235</v>
      </c>
      <c r="O240" s="57" t="s">
        <v>783</v>
      </c>
      <c r="P240" s="57" t="s">
        <v>784</v>
      </c>
      <c r="Q240" s="128">
        <f t="shared" si="61"/>
        <v>1512329181.9200001</v>
      </c>
      <c r="R240" s="83">
        <v>1285479804.6300001</v>
      </c>
      <c r="S240" s="83">
        <v>196602793.63999999</v>
      </c>
      <c r="T240" s="83">
        <v>30246583.649999999</v>
      </c>
      <c r="U240" s="83">
        <v>0</v>
      </c>
      <c r="V240" s="83">
        <v>326166273.76999998</v>
      </c>
      <c r="W240" s="83">
        <v>128325442.06999999</v>
      </c>
      <c r="X240" s="83">
        <f t="shared" si="60"/>
        <v>1966820897.76</v>
      </c>
      <c r="Y240" s="109" t="s">
        <v>371</v>
      </c>
      <c r="Z240" s="109"/>
      <c r="AA240" s="188">
        <v>55757112.910000011</v>
      </c>
      <c r="AB240" s="188">
        <v>3122009</v>
      </c>
    </row>
    <row r="241" spans="2:28" ht="126.75" customHeight="1" x14ac:dyDescent="0.25">
      <c r="B241" s="68">
        <f t="shared" si="62"/>
        <v>212</v>
      </c>
      <c r="C241" s="197"/>
      <c r="D241" s="194" t="s">
        <v>1231</v>
      </c>
      <c r="E241" s="194">
        <v>125325</v>
      </c>
      <c r="F241" s="194" t="s">
        <v>1252</v>
      </c>
      <c r="G241" s="256" t="s">
        <v>1042</v>
      </c>
      <c r="H241" s="61" t="s">
        <v>1232</v>
      </c>
      <c r="I241" s="65" t="s">
        <v>1258</v>
      </c>
      <c r="J241" s="66" t="s">
        <v>1254</v>
      </c>
      <c r="K241" s="66">
        <v>44925</v>
      </c>
      <c r="L241" s="60">
        <f t="shared" si="59"/>
        <v>0.84999999999836284</v>
      </c>
      <c r="M241" s="61" t="s">
        <v>587</v>
      </c>
      <c r="N241" s="61" t="s">
        <v>617</v>
      </c>
      <c r="O241" s="57" t="s">
        <v>783</v>
      </c>
      <c r="P241" s="57" t="s">
        <v>784</v>
      </c>
      <c r="Q241" s="128">
        <f t="shared" si="61"/>
        <v>1221642153.52</v>
      </c>
      <c r="R241" s="83">
        <v>1038395830.49</v>
      </c>
      <c r="S241" s="83">
        <v>158813479.94999999</v>
      </c>
      <c r="T241" s="83">
        <v>24432843.079999998</v>
      </c>
      <c r="U241" s="83">
        <v>0</v>
      </c>
      <c r="V241" s="83">
        <v>228759219.74000001</v>
      </c>
      <c r="W241" s="83">
        <v>0</v>
      </c>
      <c r="X241" s="83">
        <f t="shared" si="60"/>
        <v>1450401373.26</v>
      </c>
      <c r="Y241" s="109" t="s">
        <v>371</v>
      </c>
      <c r="Z241" s="109"/>
      <c r="AA241" s="188">
        <v>0</v>
      </c>
      <c r="AB241" s="188">
        <v>0</v>
      </c>
    </row>
    <row r="242" spans="2:28" ht="150.75" customHeight="1" x14ac:dyDescent="0.25">
      <c r="B242" s="68">
        <f t="shared" si="62"/>
        <v>213</v>
      </c>
      <c r="C242" s="197"/>
      <c r="D242" s="194" t="s">
        <v>1313</v>
      </c>
      <c r="E242" s="61">
        <v>105504</v>
      </c>
      <c r="F242" s="66" t="s">
        <v>1315</v>
      </c>
      <c r="G242" s="256" t="s">
        <v>1042</v>
      </c>
      <c r="H242" s="61" t="s">
        <v>1314</v>
      </c>
      <c r="I242" s="65" t="s">
        <v>1336</v>
      </c>
      <c r="J242" s="66" t="s">
        <v>1316</v>
      </c>
      <c r="K242" s="66" t="s">
        <v>911</v>
      </c>
      <c r="L242" s="60">
        <f t="shared" si="59"/>
        <v>0.85000000181602964</v>
      </c>
      <c r="M242" s="61" t="s">
        <v>591</v>
      </c>
      <c r="N242" s="61" t="s">
        <v>605</v>
      </c>
      <c r="O242" s="57" t="s">
        <v>783</v>
      </c>
      <c r="P242" s="57" t="s">
        <v>795</v>
      </c>
      <c r="Q242" s="128">
        <f t="shared" si="61"/>
        <v>5506518</v>
      </c>
      <c r="R242" s="83">
        <v>4680540.3099999996</v>
      </c>
      <c r="S242" s="83">
        <v>770912.52</v>
      </c>
      <c r="T242" s="83">
        <v>55065.17</v>
      </c>
      <c r="U242" s="83">
        <v>0</v>
      </c>
      <c r="V242" s="83">
        <v>1060264.1299999999</v>
      </c>
      <c r="W242" s="83">
        <v>0</v>
      </c>
      <c r="X242" s="83">
        <f t="shared" si="60"/>
        <v>6566782.1299999999</v>
      </c>
      <c r="Y242" s="109" t="s">
        <v>371</v>
      </c>
      <c r="Z242" s="109"/>
      <c r="AA242" s="188">
        <v>2861242.8</v>
      </c>
      <c r="AB242" s="188">
        <v>471263.52</v>
      </c>
    </row>
    <row r="243" spans="2:28" ht="166.7" customHeight="1" x14ac:dyDescent="0.25">
      <c r="B243" s="68">
        <f t="shared" si="62"/>
        <v>214</v>
      </c>
      <c r="C243" s="197"/>
      <c r="D243" s="194" t="s">
        <v>1317</v>
      </c>
      <c r="E243" s="61">
        <v>125651</v>
      </c>
      <c r="F243" s="66" t="s">
        <v>1318</v>
      </c>
      <c r="G243" s="256" t="s">
        <v>1042</v>
      </c>
      <c r="H243" s="61" t="s">
        <v>110</v>
      </c>
      <c r="I243" s="65" t="s">
        <v>1427</v>
      </c>
      <c r="J243" s="66" t="s">
        <v>1499</v>
      </c>
      <c r="K243" s="66" t="s">
        <v>1145</v>
      </c>
      <c r="L243" s="60">
        <f t="shared" si="59"/>
        <v>0.85</v>
      </c>
      <c r="M243" s="61" t="s">
        <v>582</v>
      </c>
      <c r="N243" s="61" t="s">
        <v>583</v>
      </c>
      <c r="O243" s="57" t="s">
        <v>783</v>
      </c>
      <c r="P243" s="57" t="s">
        <v>814</v>
      </c>
      <c r="Q243" s="128">
        <f t="shared" si="61"/>
        <v>744408761</v>
      </c>
      <c r="R243" s="83">
        <v>632747446.85000002</v>
      </c>
      <c r="S243" s="83">
        <v>96773142.150000006</v>
      </c>
      <c r="T243" s="83">
        <v>14888172</v>
      </c>
      <c r="U243" s="83">
        <v>0</v>
      </c>
      <c r="V243" s="83">
        <v>158837123.69</v>
      </c>
      <c r="W243" s="83">
        <v>95307833.469999999</v>
      </c>
      <c r="X243" s="83">
        <f t="shared" si="60"/>
        <v>998553718.16000009</v>
      </c>
      <c r="Y243" s="109" t="s">
        <v>371</v>
      </c>
      <c r="Z243" s="109"/>
      <c r="AA243" s="188">
        <v>368785.66</v>
      </c>
      <c r="AB243" s="188">
        <v>56402.51</v>
      </c>
    </row>
    <row r="244" spans="2:28" ht="85.7" customHeight="1" x14ac:dyDescent="0.25">
      <c r="B244" s="68">
        <f t="shared" si="62"/>
        <v>215</v>
      </c>
      <c r="C244" s="197"/>
      <c r="D244" s="198" t="s">
        <v>1337</v>
      </c>
      <c r="E244" s="61">
        <v>126408</v>
      </c>
      <c r="F244" s="66" t="s">
        <v>1340</v>
      </c>
      <c r="G244" s="256" t="s">
        <v>1042</v>
      </c>
      <c r="H244" s="61" t="s">
        <v>1338</v>
      </c>
      <c r="I244" s="65" t="s">
        <v>1428</v>
      </c>
      <c r="J244" s="66" t="s">
        <v>1416</v>
      </c>
      <c r="K244" s="66" t="s">
        <v>1145</v>
      </c>
      <c r="L244" s="60">
        <f t="shared" si="59"/>
        <v>0.85000000000908837</v>
      </c>
      <c r="M244" s="61" t="s">
        <v>591</v>
      </c>
      <c r="N244" s="61" t="s">
        <v>1339</v>
      </c>
      <c r="O244" s="57" t="s">
        <v>783</v>
      </c>
      <c r="P244" s="57" t="s">
        <v>939</v>
      </c>
      <c r="Q244" s="128">
        <f t="shared" si="61"/>
        <v>1595461419.2299998</v>
      </c>
      <c r="R244" s="83">
        <v>1356142206.3599999</v>
      </c>
      <c r="S244" s="83">
        <v>207409984.5</v>
      </c>
      <c r="T244" s="83">
        <v>31909228.370000001</v>
      </c>
      <c r="U244" s="83">
        <v>0</v>
      </c>
      <c r="V244" s="83">
        <v>333659840.83999997</v>
      </c>
      <c r="W244" s="83">
        <v>185386241.47999999</v>
      </c>
      <c r="X244" s="83">
        <f t="shared" si="60"/>
        <v>2114507501.5499997</v>
      </c>
      <c r="Y244" s="109" t="s">
        <v>371</v>
      </c>
      <c r="Z244" s="109"/>
      <c r="AA244" s="188">
        <v>23296097.809999999</v>
      </c>
      <c r="AB244" s="188">
        <v>2493344.44</v>
      </c>
    </row>
    <row r="245" spans="2:28" ht="97.5" customHeight="1" x14ac:dyDescent="0.25">
      <c r="B245" s="68">
        <f t="shared" si="62"/>
        <v>216</v>
      </c>
      <c r="C245" s="197"/>
      <c r="D245" s="198" t="s">
        <v>1413</v>
      </c>
      <c r="E245" s="61">
        <v>129341</v>
      </c>
      <c r="F245" s="66" t="s">
        <v>1414</v>
      </c>
      <c r="G245" s="256" t="s">
        <v>1042</v>
      </c>
      <c r="H245" s="61" t="s">
        <v>1415</v>
      </c>
      <c r="I245" s="65" t="s">
        <v>1429</v>
      </c>
      <c r="J245" s="66" t="s">
        <v>1417</v>
      </c>
      <c r="K245" s="66" t="s">
        <v>1155</v>
      </c>
      <c r="L245" s="60">
        <f t="shared" si="59"/>
        <v>0.85</v>
      </c>
      <c r="M245" s="61" t="s">
        <v>597</v>
      </c>
      <c r="N245" s="61" t="s">
        <v>611</v>
      </c>
      <c r="O245" s="57" t="s">
        <v>1418</v>
      </c>
      <c r="P245" s="57" t="s">
        <v>946</v>
      </c>
      <c r="Q245" s="128">
        <f t="shared" si="61"/>
        <v>13091656.149999999</v>
      </c>
      <c r="R245" s="83">
        <v>11127907.727499999</v>
      </c>
      <c r="S245" s="83">
        <v>1832831.8610000003</v>
      </c>
      <c r="T245" s="83">
        <v>130916.56150000001</v>
      </c>
      <c r="U245" s="83">
        <v>0</v>
      </c>
      <c r="V245" s="83">
        <v>2487414.67</v>
      </c>
      <c r="W245" s="83">
        <v>0</v>
      </c>
      <c r="X245" s="83">
        <f t="shared" si="60"/>
        <v>15579070.819999998</v>
      </c>
      <c r="Y245" s="109" t="s">
        <v>371</v>
      </c>
      <c r="Z245" s="109"/>
      <c r="AA245" s="188">
        <v>1770074.74</v>
      </c>
      <c r="AB245" s="188">
        <v>150188.15</v>
      </c>
    </row>
    <row r="246" spans="2:28" ht="132" customHeight="1" x14ac:dyDescent="0.25">
      <c r="B246" s="68">
        <f t="shared" si="62"/>
        <v>217</v>
      </c>
      <c r="C246" s="197"/>
      <c r="D246" s="198" t="s">
        <v>1484</v>
      </c>
      <c r="E246" s="61">
        <v>120139</v>
      </c>
      <c r="F246" s="66" t="s">
        <v>1487</v>
      </c>
      <c r="G246" s="256" t="s">
        <v>1042</v>
      </c>
      <c r="H246" s="61" t="s">
        <v>1485</v>
      </c>
      <c r="I246" s="65" t="s">
        <v>1544</v>
      </c>
      <c r="J246" s="66" t="s">
        <v>1488</v>
      </c>
      <c r="K246" s="66" t="s">
        <v>1489</v>
      </c>
      <c r="L246" s="60">
        <f>R246/Q246</f>
        <v>0.85000000081370375</v>
      </c>
      <c r="M246" s="61" t="s">
        <v>584</v>
      </c>
      <c r="N246" s="61" t="s">
        <v>1486</v>
      </c>
      <c r="O246" s="57" t="s">
        <v>1490</v>
      </c>
      <c r="P246" s="57" t="s">
        <v>950</v>
      </c>
      <c r="Q246" s="128">
        <f t="shared" si="61"/>
        <v>9831589.1199999992</v>
      </c>
      <c r="R246" s="83">
        <v>8356850.7599999998</v>
      </c>
      <c r="S246" s="83">
        <v>1376422.46</v>
      </c>
      <c r="T246" s="83">
        <v>98315.9</v>
      </c>
      <c r="U246" s="83">
        <v>0</v>
      </c>
      <c r="V246" s="83">
        <v>1868001.92</v>
      </c>
      <c r="W246" s="83">
        <v>0</v>
      </c>
      <c r="X246" s="83">
        <f t="shared" si="60"/>
        <v>11699591.039999999</v>
      </c>
      <c r="Y246" s="109" t="s">
        <v>371</v>
      </c>
      <c r="Z246" s="109"/>
      <c r="AA246" s="188">
        <v>825955.74</v>
      </c>
      <c r="AB246" s="188">
        <v>136039.76999999999</v>
      </c>
    </row>
    <row r="247" spans="2:28" ht="132" customHeight="1" x14ac:dyDescent="0.25">
      <c r="B247" s="68">
        <f t="shared" si="62"/>
        <v>218</v>
      </c>
      <c r="C247" s="197"/>
      <c r="D247" s="198" t="s">
        <v>1563</v>
      </c>
      <c r="E247" s="61">
        <v>123241</v>
      </c>
      <c r="F247" s="66" t="s">
        <v>1565</v>
      </c>
      <c r="G247" s="256" t="s">
        <v>1042</v>
      </c>
      <c r="H247" s="61" t="s">
        <v>1564</v>
      </c>
      <c r="I247" s="65" t="s">
        <v>1625</v>
      </c>
      <c r="J247" s="66" t="s">
        <v>1566</v>
      </c>
      <c r="K247" s="66" t="s">
        <v>1145</v>
      </c>
      <c r="L247" s="60">
        <f>R247/Q247</f>
        <v>0.85000000001700726</v>
      </c>
      <c r="M247" s="61" t="s">
        <v>588</v>
      </c>
      <c r="N247" s="61" t="s">
        <v>1567</v>
      </c>
      <c r="O247" s="57" t="s">
        <v>1568</v>
      </c>
      <c r="P247" s="57" t="s">
        <v>954</v>
      </c>
      <c r="Q247" s="128">
        <f t="shared" si="61"/>
        <v>940771012.44000006</v>
      </c>
      <c r="R247" s="83">
        <v>799655360.59000003</v>
      </c>
      <c r="S247" s="83">
        <v>122300231.59999999</v>
      </c>
      <c r="T247" s="83">
        <v>18815420.25</v>
      </c>
      <c r="U247" s="83">
        <v>0</v>
      </c>
      <c r="V247" s="83">
        <v>202128034.69999999</v>
      </c>
      <c r="W247" s="83">
        <v>60049213.560000002</v>
      </c>
      <c r="X247" s="83">
        <f t="shared" si="60"/>
        <v>1202948260.7</v>
      </c>
      <c r="Y247" s="109" t="s">
        <v>371</v>
      </c>
      <c r="Z247" s="109"/>
      <c r="AA247" s="188">
        <v>0</v>
      </c>
      <c r="AB247" s="188">
        <v>0</v>
      </c>
    </row>
    <row r="248" spans="2:28" ht="132" customHeight="1" x14ac:dyDescent="0.25">
      <c r="B248" s="68">
        <f t="shared" si="62"/>
        <v>219</v>
      </c>
      <c r="C248" s="197"/>
      <c r="D248" s="198" t="s">
        <v>1570</v>
      </c>
      <c r="E248" s="61">
        <v>133612</v>
      </c>
      <c r="F248" s="66" t="s">
        <v>1672</v>
      </c>
      <c r="G248" s="256" t="s">
        <v>1042</v>
      </c>
      <c r="H248" s="61" t="s">
        <v>626</v>
      </c>
      <c r="I248" s="65" t="s">
        <v>1624</v>
      </c>
      <c r="J248" s="66" t="s">
        <v>1673</v>
      </c>
      <c r="K248" s="66" t="s">
        <v>1674</v>
      </c>
      <c r="L248" s="60">
        <f>R248/Q248</f>
        <v>0.85000000000092746</v>
      </c>
      <c r="M248" s="61" t="s">
        <v>594</v>
      </c>
      <c r="N248" s="61" t="s">
        <v>1571</v>
      </c>
      <c r="O248" s="57" t="s">
        <v>1569</v>
      </c>
      <c r="P248" s="57" t="s">
        <v>974</v>
      </c>
      <c r="Q248" s="128">
        <f t="shared" si="61"/>
        <v>1078289625.1399999</v>
      </c>
      <c r="R248" s="83">
        <v>916546181.37</v>
      </c>
      <c r="S248" s="83">
        <v>140177651.28</v>
      </c>
      <c r="T248" s="83">
        <v>21565792.489999998</v>
      </c>
      <c r="U248" s="83">
        <v>0</v>
      </c>
      <c r="V248" s="83">
        <v>210130884.18000001</v>
      </c>
      <c r="W248" s="83">
        <v>68826997.349999994</v>
      </c>
      <c r="X248" s="83">
        <f t="shared" si="60"/>
        <v>1357247506.6699998</v>
      </c>
      <c r="Y248" s="109" t="s">
        <v>371</v>
      </c>
      <c r="Z248" s="109"/>
      <c r="AA248" s="188">
        <v>25468260.079999998</v>
      </c>
      <c r="AB248" s="188">
        <v>84899.22</v>
      </c>
    </row>
    <row r="249" spans="2:28" ht="132" customHeight="1" x14ac:dyDescent="0.25">
      <c r="B249" s="68">
        <f t="shared" si="62"/>
        <v>220</v>
      </c>
      <c r="C249" s="96"/>
      <c r="D249" s="198" t="s">
        <v>1631</v>
      </c>
      <c r="E249" s="61">
        <v>135145</v>
      </c>
      <c r="F249" s="66" t="s">
        <v>1636</v>
      </c>
      <c r="G249" s="256" t="s">
        <v>1042</v>
      </c>
      <c r="H249" s="61" t="s">
        <v>1635</v>
      </c>
      <c r="I249" s="65" t="s">
        <v>1836</v>
      </c>
      <c r="J249" s="66" t="s">
        <v>374</v>
      </c>
      <c r="K249" s="66" t="s">
        <v>1145</v>
      </c>
      <c r="L249" s="60">
        <f>R249/Q249</f>
        <v>0.85000000001814247</v>
      </c>
      <c r="M249" s="61" t="s">
        <v>597</v>
      </c>
      <c r="N249" s="61" t="s">
        <v>610</v>
      </c>
      <c r="O249" s="57" t="s">
        <v>1637</v>
      </c>
      <c r="P249" s="57" t="s">
        <v>979</v>
      </c>
      <c r="Q249" s="128">
        <f>+R249+S249+T249</f>
        <v>1047267713.66</v>
      </c>
      <c r="R249" s="83">
        <v>890177556.63</v>
      </c>
      <c r="S249" s="83">
        <v>136144802.75</v>
      </c>
      <c r="T249" s="83">
        <v>20945354.280000001</v>
      </c>
      <c r="U249" s="83">
        <v>0</v>
      </c>
      <c r="V249" s="83">
        <v>204215562.88</v>
      </c>
      <c r="W249" s="83">
        <v>66846875.340000004</v>
      </c>
      <c r="X249" s="83">
        <f t="shared" si="60"/>
        <v>1318330151.8799999</v>
      </c>
      <c r="Y249" s="109" t="s">
        <v>371</v>
      </c>
      <c r="Z249" s="109"/>
      <c r="AA249" s="188">
        <v>168460.36</v>
      </c>
      <c r="AB249" s="188">
        <v>25764.52</v>
      </c>
    </row>
    <row r="250" spans="2:28" ht="220.7" customHeight="1" x14ac:dyDescent="0.25">
      <c r="B250" s="68">
        <f t="shared" si="62"/>
        <v>221</v>
      </c>
      <c r="C250" s="96"/>
      <c r="D250" s="194" t="s">
        <v>1627</v>
      </c>
      <c r="E250" s="61">
        <v>133441</v>
      </c>
      <c r="F250" s="66" t="s">
        <v>1643</v>
      </c>
      <c r="G250" s="256" t="s">
        <v>1042</v>
      </c>
      <c r="H250" s="61" t="s">
        <v>85</v>
      </c>
      <c r="I250" s="65" t="s">
        <v>1676</v>
      </c>
      <c r="J250" s="66" t="s">
        <v>1644</v>
      </c>
      <c r="K250" s="66" t="s">
        <v>1145</v>
      </c>
      <c r="L250" s="60">
        <f t="shared" ref="L250:L251" si="63">R250/Q250</f>
        <v>0.85000000035003997</v>
      </c>
      <c r="M250" s="61" t="s">
        <v>587</v>
      </c>
      <c r="N250" s="61" t="s">
        <v>617</v>
      </c>
      <c r="O250" s="57" t="s">
        <v>1638</v>
      </c>
      <c r="P250" s="57" t="s">
        <v>986</v>
      </c>
      <c r="Q250" s="128">
        <f t="shared" ref="Q250:Q252" si="64">+R250+S250+T250</f>
        <v>192835137.24999997</v>
      </c>
      <c r="R250" s="83">
        <v>163909866.72999999</v>
      </c>
      <c r="S250" s="83">
        <v>25068567.379999999</v>
      </c>
      <c r="T250" s="83">
        <v>3856703.14</v>
      </c>
      <c r="U250" s="83">
        <v>0</v>
      </c>
      <c r="V250" s="83">
        <v>123982224.06999999</v>
      </c>
      <c r="W250" s="83">
        <v>12308625.779999999</v>
      </c>
      <c r="X250" s="83">
        <f t="shared" si="60"/>
        <v>329125987.0999999</v>
      </c>
      <c r="Y250" s="109" t="s">
        <v>371</v>
      </c>
      <c r="Z250" s="109"/>
      <c r="AA250" s="188">
        <v>29811613.209999997</v>
      </c>
      <c r="AB250" s="188">
        <v>3962322.64</v>
      </c>
    </row>
    <row r="251" spans="2:28" ht="162" customHeight="1" x14ac:dyDescent="0.25">
      <c r="B251" s="68">
        <f t="shared" si="62"/>
        <v>222</v>
      </c>
      <c r="C251" s="96"/>
      <c r="D251" s="198" t="s">
        <v>1633</v>
      </c>
      <c r="E251" s="61">
        <v>133649</v>
      </c>
      <c r="F251" s="66" t="s">
        <v>1640</v>
      </c>
      <c r="G251" s="256" t="s">
        <v>1042</v>
      </c>
      <c r="H251" s="61" t="s">
        <v>1634</v>
      </c>
      <c r="I251" s="65" t="s">
        <v>1677</v>
      </c>
      <c r="J251" s="66" t="s">
        <v>1642</v>
      </c>
      <c r="K251" s="66" t="s">
        <v>1641</v>
      </c>
      <c r="L251" s="60">
        <f t="shared" si="63"/>
        <v>0.85000000000691778</v>
      </c>
      <c r="M251" s="61" t="s">
        <v>593</v>
      </c>
      <c r="N251" s="61" t="s">
        <v>612</v>
      </c>
      <c r="O251" s="57" t="s">
        <v>1639</v>
      </c>
      <c r="P251" s="57" t="s">
        <v>1012</v>
      </c>
      <c r="Q251" s="128">
        <f t="shared" si="64"/>
        <v>1300979988.0599999</v>
      </c>
      <c r="R251" s="83">
        <v>1105832989.8599999</v>
      </c>
      <c r="S251" s="83">
        <v>169127399.96000001</v>
      </c>
      <c r="T251" s="83">
        <v>26019598.239999998</v>
      </c>
      <c r="U251" s="83">
        <v>0</v>
      </c>
      <c r="V251" s="83">
        <v>259157528.88</v>
      </c>
      <c r="W251" s="83">
        <v>83041275.829999998</v>
      </c>
      <c r="X251" s="83">
        <f t="shared" si="60"/>
        <v>1643178792.77</v>
      </c>
      <c r="Y251" s="109" t="s">
        <v>371</v>
      </c>
      <c r="Z251" s="109"/>
      <c r="AA251" s="188">
        <v>0</v>
      </c>
      <c r="AB251" s="188">
        <v>0</v>
      </c>
    </row>
    <row r="252" spans="2:28" ht="132" customHeight="1" x14ac:dyDescent="0.25">
      <c r="B252" s="68">
        <f t="shared" si="62"/>
        <v>223</v>
      </c>
      <c r="C252" s="96"/>
      <c r="D252" s="198" t="s">
        <v>1694</v>
      </c>
      <c r="E252" s="61">
        <v>135092</v>
      </c>
      <c r="F252" s="66" t="s">
        <v>1695</v>
      </c>
      <c r="G252" s="256" t="s">
        <v>1042</v>
      </c>
      <c r="H252" s="61" t="s">
        <v>107</v>
      </c>
      <c r="I252" s="65" t="s">
        <v>1833</v>
      </c>
      <c r="J252" s="66" t="s">
        <v>1696</v>
      </c>
      <c r="K252" s="66" t="s">
        <v>1678</v>
      </c>
      <c r="L252" s="60">
        <v>0.85000000001832787</v>
      </c>
      <c r="M252" s="61" t="s">
        <v>597</v>
      </c>
      <c r="N252" s="61" t="s">
        <v>847</v>
      </c>
      <c r="O252" s="57"/>
      <c r="P252" s="57"/>
      <c r="Q252" s="128">
        <f t="shared" si="64"/>
        <v>218245830.16</v>
      </c>
      <c r="R252" s="83">
        <v>185508955.63999999</v>
      </c>
      <c r="S252" s="83">
        <v>28371957.859999999</v>
      </c>
      <c r="T252" s="83">
        <v>4364916.66</v>
      </c>
      <c r="U252" s="83">
        <v>0</v>
      </c>
      <c r="V252" s="83">
        <v>43432187.149999999</v>
      </c>
      <c r="W252" s="83">
        <v>13930583.9</v>
      </c>
      <c r="X252" s="83">
        <f t="shared" si="60"/>
        <v>275608601.20999998</v>
      </c>
      <c r="Y252" s="109" t="s">
        <v>371</v>
      </c>
      <c r="Z252" s="109"/>
      <c r="AA252" s="188">
        <v>10199050.109999999</v>
      </c>
      <c r="AB252" s="188">
        <v>1008512.54</v>
      </c>
    </row>
    <row r="253" spans="2:28" ht="132" customHeight="1" x14ac:dyDescent="0.25">
      <c r="B253" s="68">
        <f t="shared" si="62"/>
        <v>224</v>
      </c>
      <c r="C253" s="96"/>
      <c r="D253" s="198" t="s">
        <v>1746</v>
      </c>
      <c r="E253" s="61">
        <v>135501</v>
      </c>
      <c r="F253" s="66" t="s">
        <v>1748</v>
      </c>
      <c r="G253" s="256" t="s">
        <v>1042</v>
      </c>
      <c r="H253" s="61" t="s">
        <v>1747</v>
      </c>
      <c r="I253" s="65" t="s">
        <v>1834</v>
      </c>
      <c r="J253" s="66" t="s">
        <v>1749</v>
      </c>
      <c r="K253" s="66" t="s">
        <v>1145</v>
      </c>
      <c r="L253" s="60">
        <v>0.85000000001832787</v>
      </c>
      <c r="M253" s="61" t="s">
        <v>588</v>
      </c>
      <c r="N253" s="61" t="s">
        <v>618</v>
      </c>
      <c r="O253" s="57"/>
      <c r="P253" s="128"/>
      <c r="Q253" s="128">
        <f>+R253+S253+T253</f>
        <v>905145968.35000002</v>
      </c>
      <c r="R253" s="83">
        <v>769374073.13999999</v>
      </c>
      <c r="S253" s="174">
        <v>117668975.84</v>
      </c>
      <c r="T253" s="83">
        <v>18102919.370000001</v>
      </c>
      <c r="U253" s="83">
        <v>0</v>
      </c>
      <c r="V253" s="83">
        <v>180193900.25</v>
      </c>
      <c r="W253" s="83">
        <v>57775274.579999998</v>
      </c>
      <c r="X253" s="83">
        <f t="shared" si="60"/>
        <v>1143115143.1799998</v>
      </c>
      <c r="Y253" s="109" t="s">
        <v>371</v>
      </c>
      <c r="Z253" s="109"/>
      <c r="AA253" s="188">
        <v>0</v>
      </c>
      <c r="AB253" s="188">
        <v>0</v>
      </c>
    </row>
    <row r="254" spans="2:28" ht="132" customHeight="1" x14ac:dyDescent="0.25">
      <c r="B254" s="68">
        <f t="shared" si="62"/>
        <v>225</v>
      </c>
      <c r="C254" s="96"/>
      <c r="D254" s="194" t="s">
        <v>885</v>
      </c>
      <c r="E254" s="61">
        <v>137002</v>
      </c>
      <c r="F254" s="66" t="s">
        <v>1832</v>
      </c>
      <c r="G254" s="256" t="s">
        <v>1042</v>
      </c>
      <c r="H254" s="61" t="s">
        <v>1831</v>
      </c>
      <c r="I254" s="65" t="s">
        <v>1835</v>
      </c>
      <c r="J254" s="66" t="s">
        <v>1887</v>
      </c>
      <c r="K254" s="66" t="s">
        <v>1293</v>
      </c>
      <c r="L254" s="60">
        <v>0.85000000001832787</v>
      </c>
      <c r="M254" s="61" t="s">
        <v>582</v>
      </c>
      <c r="N254" s="61" t="s">
        <v>604</v>
      </c>
      <c r="O254" s="57"/>
      <c r="P254" s="128"/>
      <c r="Q254" s="128">
        <f>+R254+S254+T254</f>
        <v>22425355</v>
      </c>
      <c r="R254" s="83">
        <v>19061551.75</v>
      </c>
      <c r="S254" s="83">
        <v>3139549.69</v>
      </c>
      <c r="T254" s="83">
        <v>224253.56</v>
      </c>
      <c r="U254" s="83">
        <v>0</v>
      </c>
      <c r="V254" s="83">
        <v>4260817.45</v>
      </c>
      <c r="W254" s="83">
        <v>0</v>
      </c>
      <c r="X254" s="83">
        <f t="shared" si="60"/>
        <v>26686172.449999999</v>
      </c>
      <c r="Y254" s="109" t="s">
        <v>371</v>
      </c>
      <c r="Z254" s="109"/>
      <c r="AA254" s="188">
        <v>1829559.39</v>
      </c>
      <c r="AB254" s="188">
        <v>301339.19</v>
      </c>
    </row>
    <row r="255" spans="2:28" ht="132" customHeight="1" x14ac:dyDescent="0.25">
      <c r="B255" s="68">
        <f t="shared" si="62"/>
        <v>226</v>
      </c>
      <c r="C255" s="260"/>
      <c r="D255" s="347" t="s">
        <v>1883</v>
      </c>
      <c r="E255" s="61">
        <v>137169</v>
      </c>
      <c r="F255" s="66" t="s">
        <v>1886</v>
      </c>
      <c r="G255" s="256" t="s">
        <v>1042</v>
      </c>
      <c r="H255" s="61" t="s">
        <v>1884</v>
      </c>
      <c r="I255" s="65"/>
      <c r="J255" s="66" t="s">
        <v>1878</v>
      </c>
      <c r="K255" s="66" t="s">
        <v>1145</v>
      </c>
      <c r="L255" s="60">
        <v>0.85000000001832787</v>
      </c>
      <c r="M255" s="61" t="s">
        <v>584</v>
      </c>
      <c r="N255" s="61" t="s">
        <v>1885</v>
      </c>
      <c r="O255" s="57"/>
      <c r="P255" s="128"/>
      <c r="Q255" s="128">
        <f>+R255+S255+T255</f>
        <v>554631304.13</v>
      </c>
      <c r="R255" s="83">
        <v>471436608.5</v>
      </c>
      <c r="S255" s="83">
        <v>72102069.549999997</v>
      </c>
      <c r="T255" s="83">
        <v>11092626.08</v>
      </c>
      <c r="U255" s="83">
        <v>0</v>
      </c>
      <c r="V255" s="83">
        <v>110225204.94</v>
      </c>
      <c r="W255" s="83">
        <v>35401998.140000001</v>
      </c>
      <c r="X255" s="83">
        <f t="shared" si="60"/>
        <v>700258507.20999992</v>
      </c>
      <c r="Y255" s="109" t="s">
        <v>371</v>
      </c>
      <c r="Z255" s="109"/>
      <c r="AA255" s="188">
        <v>0</v>
      </c>
      <c r="AB255" s="188">
        <v>0</v>
      </c>
    </row>
    <row r="256" spans="2:28" ht="132" customHeight="1" x14ac:dyDescent="0.25">
      <c r="B256" s="68">
        <f t="shared" si="62"/>
        <v>227</v>
      </c>
      <c r="C256" s="260"/>
      <c r="D256" s="194" t="s">
        <v>2118</v>
      </c>
      <c r="E256" s="61">
        <v>137314</v>
      </c>
      <c r="F256" s="66" t="s">
        <v>2120</v>
      </c>
      <c r="G256" s="256"/>
      <c r="H256" s="61" t="s">
        <v>2119</v>
      </c>
      <c r="I256" s="65"/>
      <c r="J256" s="66" t="s">
        <v>2121</v>
      </c>
      <c r="K256" s="66" t="s">
        <v>2122</v>
      </c>
      <c r="L256" s="60">
        <v>0.85000000001832787</v>
      </c>
      <c r="M256" s="61" t="s">
        <v>588</v>
      </c>
      <c r="N256" s="61" t="s">
        <v>589</v>
      </c>
      <c r="O256" s="57"/>
      <c r="P256" s="128"/>
      <c r="Q256" s="128">
        <f>+R256+S256+T256</f>
        <v>27793678.240000002</v>
      </c>
      <c r="R256" s="83">
        <v>23624626.510000002</v>
      </c>
      <c r="S256" s="83">
        <v>3891114.95</v>
      </c>
      <c r="T256" s="83">
        <v>277936.78000000003</v>
      </c>
      <c r="U256" s="83">
        <v>0</v>
      </c>
      <c r="V256" s="83">
        <v>5280798.87</v>
      </c>
      <c r="W256" s="83">
        <v>0</v>
      </c>
      <c r="X256" s="83">
        <f t="shared" si="60"/>
        <v>33074477.110000003</v>
      </c>
      <c r="Y256" s="109" t="s">
        <v>371</v>
      </c>
      <c r="Z256" s="109"/>
      <c r="AA256" s="246">
        <v>0</v>
      </c>
      <c r="AB256" s="246">
        <v>0</v>
      </c>
    </row>
    <row r="257" spans="2:28" ht="25.5" customHeight="1" x14ac:dyDescent="0.25">
      <c r="B257" s="250"/>
      <c r="C257" s="171" t="s">
        <v>14</v>
      </c>
      <c r="D257" s="171"/>
      <c r="E257" s="171"/>
      <c r="F257" s="171"/>
      <c r="G257" s="171"/>
      <c r="H257" s="171"/>
      <c r="I257" s="255"/>
      <c r="J257" s="171"/>
      <c r="K257" s="171"/>
      <c r="L257" s="171"/>
      <c r="M257" s="171"/>
      <c r="N257" s="171"/>
      <c r="O257" s="171"/>
      <c r="P257" s="171"/>
      <c r="Q257" s="171">
        <f>SUM(Q167:Q256)</f>
        <v>20455619677.520004</v>
      </c>
      <c r="R257" s="171">
        <f t="shared" ref="R257:AB257" si="65">SUM(R167:R256)</f>
        <v>17387276726.591999</v>
      </c>
      <c r="S257" s="171">
        <f t="shared" si="65"/>
        <v>2663812131.9834003</v>
      </c>
      <c r="T257" s="171">
        <f t="shared" si="65"/>
        <v>404530818.94460005</v>
      </c>
      <c r="U257" s="171">
        <f t="shared" si="65"/>
        <v>0</v>
      </c>
      <c r="V257" s="171">
        <f t="shared" si="65"/>
        <v>4345574656.5200005</v>
      </c>
      <c r="W257" s="171">
        <f t="shared" si="65"/>
        <v>1581228510.26</v>
      </c>
      <c r="X257" s="171">
        <f>SUM(X167:X256)</f>
        <v>26382422844.299999</v>
      </c>
      <c r="Y257" s="171">
        <f t="shared" si="65"/>
        <v>0</v>
      </c>
      <c r="Z257" s="171">
        <f t="shared" si="65"/>
        <v>0</v>
      </c>
      <c r="AA257" s="171">
        <f t="shared" si="65"/>
        <v>2419859670.6699991</v>
      </c>
      <c r="AB257" s="171">
        <f t="shared" si="65"/>
        <v>328874800.17000002</v>
      </c>
    </row>
    <row r="258" spans="2:28" ht="26.45" customHeight="1" x14ac:dyDescent="0.25">
      <c r="B258" s="221"/>
      <c r="C258" s="222" t="s">
        <v>54</v>
      </c>
      <c r="D258" s="222"/>
      <c r="E258" s="222"/>
      <c r="F258" s="222"/>
      <c r="G258" s="222"/>
      <c r="H258" s="222"/>
      <c r="I258" s="223"/>
      <c r="J258" s="222"/>
      <c r="K258" s="222"/>
      <c r="L258" s="222"/>
      <c r="M258" s="222"/>
      <c r="N258" s="222"/>
      <c r="O258" s="222"/>
      <c r="P258" s="222"/>
      <c r="Q258" s="224">
        <f>+Q257+Q166</f>
        <v>21849429633.593006</v>
      </c>
      <c r="R258" s="224">
        <f>+R257+R166</f>
        <v>18572015188.423</v>
      </c>
      <c r="S258" s="224">
        <f t="shared" ref="S258:W258" si="66">+S257+S166</f>
        <v>2845746431.9928002</v>
      </c>
      <c r="T258" s="224">
        <f t="shared" si="66"/>
        <v>431668013.17720002</v>
      </c>
      <c r="U258" s="224">
        <f t="shared" si="66"/>
        <v>0</v>
      </c>
      <c r="V258" s="224">
        <f t="shared" si="66"/>
        <v>4624561148.8400002</v>
      </c>
      <c r="W258" s="224">
        <f t="shared" si="66"/>
        <v>1721845382.8399999</v>
      </c>
      <c r="X258" s="224">
        <f>+X257+X166</f>
        <v>28195836165.272999</v>
      </c>
      <c r="Y258" s="225"/>
      <c r="Z258" s="225"/>
      <c r="AA258" s="261">
        <f>+AA257+AA166</f>
        <v>3014030856.7399988</v>
      </c>
      <c r="AB258" s="261">
        <f>+AB257+AB166</f>
        <v>419748040.37</v>
      </c>
    </row>
    <row r="259" spans="2:28" ht="26.45" customHeight="1" x14ac:dyDescent="0.3">
      <c r="B259" s="262"/>
      <c r="C259" s="228" t="s">
        <v>71</v>
      </c>
      <c r="D259" s="228"/>
      <c r="E259" s="228"/>
      <c r="F259" s="229"/>
      <c r="G259" s="229"/>
      <c r="H259" s="229"/>
      <c r="I259" s="230"/>
      <c r="J259" s="229"/>
      <c r="K259" s="229"/>
      <c r="L259" s="229"/>
      <c r="M259" s="229"/>
      <c r="N259" s="229"/>
      <c r="O259" s="229"/>
      <c r="P259" s="229"/>
      <c r="Q259" s="231"/>
      <c r="R259" s="231"/>
      <c r="S259" s="231"/>
      <c r="T259" s="231"/>
      <c r="U259" s="231"/>
      <c r="V259" s="231"/>
      <c r="W259" s="231"/>
      <c r="X259" s="231"/>
      <c r="Y259" s="254"/>
      <c r="Z259" s="254"/>
      <c r="AA259" s="234"/>
      <c r="AB259" s="234"/>
    </row>
    <row r="260" spans="2:28" ht="82.5" customHeight="1" x14ac:dyDescent="0.25">
      <c r="B260" s="68">
        <f>+B256+1</f>
        <v>228</v>
      </c>
      <c r="C260" s="371" t="s">
        <v>675</v>
      </c>
      <c r="D260" s="194" t="s">
        <v>74</v>
      </c>
      <c r="E260" s="194">
        <v>101985</v>
      </c>
      <c r="F260" s="66" t="s">
        <v>285</v>
      </c>
      <c r="G260" s="379" t="s">
        <v>708</v>
      </c>
      <c r="H260" s="57" t="s">
        <v>106</v>
      </c>
      <c r="I260" s="58" t="s">
        <v>506</v>
      </c>
      <c r="J260" s="59">
        <v>42858</v>
      </c>
      <c r="K260" s="59" t="s">
        <v>382</v>
      </c>
      <c r="L260" s="60">
        <f>R260/Q260</f>
        <v>0.85</v>
      </c>
      <c r="M260" s="61" t="s">
        <v>584</v>
      </c>
      <c r="N260" s="61" t="s">
        <v>585</v>
      </c>
      <c r="O260" s="57" t="s">
        <v>369</v>
      </c>
      <c r="P260" s="63" t="s">
        <v>671</v>
      </c>
      <c r="Q260" s="128">
        <f>+R260+S260+T260</f>
        <v>4052494.75</v>
      </c>
      <c r="R260" s="83">
        <v>3444620.5375000001</v>
      </c>
      <c r="S260" s="83">
        <v>607874.21250000002</v>
      </c>
      <c r="T260" s="83">
        <v>0</v>
      </c>
      <c r="U260" s="83">
        <v>0</v>
      </c>
      <c r="V260" s="83">
        <v>0</v>
      </c>
      <c r="W260" s="83">
        <v>0</v>
      </c>
      <c r="X260" s="83">
        <f>R260+S260+T260+U260+V260+W260</f>
        <v>4052494.75</v>
      </c>
      <c r="Y260" s="109" t="s">
        <v>371</v>
      </c>
      <c r="Z260" s="109"/>
      <c r="AA260" s="188">
        <v>2977140.95</v>
      </c>
      <c r="AB260" s="188">
        <v>521324.77</v>
      </c>
    </row>
    <row r="261" spans="2:28" ht="111.6" customHeight="1" x14ac:dyDescent="0.25">
      <c r="B261" s="68">
        <f>+B260+1</f>
        <v>229</v>
      </c>
      <c r="C261" s="372"/>
      <c r="D261" s="194" t="s">
        <v>75</v>
      </c>
      <c r="E261" s="194">
        <v>102123</v>
      </c>
      <c r="F261" s="66" t="s">
        <v>286</v>
      </c>
      <c r="G261" s="379"/>
      <c r="H261" s="57" t="s">
        <v>105</v>
      </c>
      <c r="I261" s="58" t="s">
        <v>430</v>
      </c>
      <c r="J261" s="59">
        <v>42858</v>
      </c>
      <c r="K261" s="59" t="s">
        <v>1873</v>
      </c>
      <c r="L261" s="60">
        <f t="shared" ref="L261:L324" si="67">R261/Q261</f>
        <v>0.85000000648072582</v>
      </c>
      <c r="M261" s="61" t="s">
        <v>587</v>
      </c>
      <c r="N261" s="61" t="s">
        <v>601</v>
      </c>
      <c r="O261" s="57" t="s">
        <v>369</v>
      </c>
      <c r="P261" s="63" t="s">
        <v>671</v>
      </c>
      <c r="Q261" s="128">
        <f>+R261+S261+T261</f>
        <v>5554933.4399999995</v>
      </c>
      <c r="R261" s="83">
        <v>4721693.46</v>
      </c>
      <c r="S261" s="83">
        <v>833239.98</v>
      </c>
      <c r="T261" s="83">
        <v>0</v>
      </c>
      <c r="U261" s="83">
        <v>0</v>
      </c>
      <c r="V261" s="83">
        <v>0</v>
      </c>
      <c r="W261" s="83">
        <v>0</v>
      </c>
      <c r="X261" s="83">
        <f t="shared" ref="X261:X324" si="68">R261+S261+T261+U261+V261+W261</f>
        <v>5554933.4399999995</v>
      </c>
      <c r="Y261" s="109" t="s">
        <v>371</v>
      </c>
      <c r="Z261" s="109"/>
      <c r="AA261" s="188">
        <v>4642102.24</v>
      </c>
      <c r="AB261" s="188">
        <v>818549.80999999994</v>
      </c>
    </row>
    <row r="262" spans="2:28" ht="112.9" customHeight="1" x14ac:dyDescent="0.25">
      <c r="B262" s="68">
        <f>+B261+1</f>
        <v>230</v>
      </c>
      <c r="C262" s="372"/>
      <c r="D262" s="194" t="s">
        <v>2186</v>
      </c>
      <c r="E262" s="194">
        <v>102491</v>
      </c>
      <c r="F262" s="66" t="s">
        <v>287</v>
      </c>
      <c r="G262" s="379"/>
      <c r="H262" s="57" t="s">
        <v>108</v>
      </c>
      <c r="I262" s="58" t="s">
        <v>476</v>
      </c>
      <c r="J262" s="59">
        <v>42860</v>
      </c>
      <c r="K262" s="59" t="s">
        <v>1875</v>
      </c>
      <c r="L262" s="60">
        <f t="shared" si="67"/>
        <v>0.85000000623915628</v>
      </c>
      <c r="M262" s="61" t="s">
        <v>869</v>
      </c>
      <c r="N262" s="61" t="s">
        <v>876</v>
      </c>
      <c r="O262" s="57" t="s">
        <v>369</v>
      </c>
      <c r="P262" s="63" t="s">
        <v>671</v>
      </c>
      <c r="Q262" s="128">
        <f>+R262+S262+T262</f>
        <v>4407647.25</v>
      </c>
      <c r="R262" s="83">
        <v>3746500.19</v>
      </c>
      <c r="S262" s="83">
        <v>661147.06000000006</v>
      </c>
      <c r="T262" s="83">
        <v>0</v>
      </c>
      <c r="U262" s="83">
        <v>0</v>
      </c>
      <c r="V262" s="83">
        <v>0</v>
      </c>
      <c r="W262" s="83">
        <v>0</v>
      </c>
      <c r="X262" s="83">
        <f t="shared" si="68"/>
        <v>4407647.25</v>
      </c>
      <c r="Y262" s="109" t="s">
        <v>371</v>
      </c>
      <c r="Z262" s="109"/>
      <c r="AA262" s="188">
        <v>3661504.09</v>
      </c>
      <c r="AB262" s="188">
        <v>646147.79</v>
      </c>
    </row>
    <row r="263" spans="2:28" ht="99.75" customHeight="1" x14ac:dyDescent="0.25">
      <c r="B263" s="68">
        <f t="shared" ref="B263:B326" si="69">+B262+1</f>
        <v>231</v>
      </c>
      <c r="C263" s="372"/>
      <c r="D263" s="194" t="s">
        <v>76</v>
      </c>
      <c r="E263" s="194">
        <v>101992</v>
      </c>
      <c r="F263" s="66" t="s">
        <v>288</v>
      </c>
      <c r="G263" s="379"/>
      <c r="H263" s="57" t="s">
        <v>109</v>
      </c>
      <c r="I263" s="58" t="s">
        <v>424</v>
      </c>
      <c r="J263" s="59">
        <v>42863</v>
      </c>
      <c r="K263" s="59" t="s">
        <v>382</v>
      </c>
      <c r="L263" s="60">
        <f t="shared" si="67"/>
        <v>0.85</v>
      </c>
      <c r="M263" s="61" t="s">
        <v>591</v>
      </c>
      <c r="N263" s="61" t="s">
        <v>844</v>
      </c>
      <c r="O263" s="57" t="s">
        <v>369</v>
      </c>
      <c r="P263" s="63" t="s">
        <v>671</v>
      </c>
      <c r="Q263" s="128">
        <f t="shared" ref="Q263:Q324" si="70">+R263+S263+T263</f>
        <v>2301650</v>
      </c>
      <c r="R263" s="83">
        <v>1956402.5</v>
      </c>
      <c r="S263" s="83">
        <v>345247.5</v>
      </c>
      <c r="T263" s="83">
        <v>0</v>
      </c>
      <c r="U263" s="83">
        <v>0</v>
      </c>
      <c r="V263" s="83">
        <v>0</v>
      </c>
      <c r="W263" s="83">
        <v>0</v>
      </c>
      <c r="X263" s="83">
        <f t="shared" si="68"/>
        <v>2301650</v>
      </c>
      <c r="Y263" s="109" t="s">
        <v>371</v>
      </c>
      <c r="Z263" s="109"/>
      <c r="AA263" s="188">
        <v>1880612.56</v>
      </c>
      <c r="AB263" s="188">
        <v>327229.76</v>
      </c>
    </row>
    <row r="264" spans="2:28" ht="97.5" customHeight="1" x14ac:dyDescent="0.25">
      <c r="B264" s="68">
        <f t="shared" si="69"/>
        <v>232</v>
      </c>
      <c r="C264" s="372"/>
      <c r="D264" s="194" t="s">
        <v>77</v>
      </c>
      <c r="E264" s="194">
        <v>101996</v>
      </c>
      <c r="F264" s="66" t="s">
        <v>289</v>
      </c>
      <c r="G264" s="379"/>
      <c r="H264" s="57" t="s">
        <v>109</v>
      </c>
      <c r="I264" s="58" t="s">
        <v>507</v>
      </c>
      <c r="J264" s="57" t="s">
        <v>508</v>
      </c>
      <c r="K264" s="59" t="s">
        <v>382</v>
      </c>
      <c r="L264" s="60">
        <f t="shared" si="67"/>
        <v>0.85</v>
      </c>
      <c r="M264" s="61" t="s">
        <v>582</v>
      </c>
      <c r="N264" s="61" t="s">
        <v>583</v>
      </c>
      <c r="O264" s="57" t="s">
        <v>369</v>
      </c>
      <c r="P264" s="63" t="s">
        <v>671</v>
      </c>
      <c r="Q264" s="128">
        <f t="shared" si="70"/>
        <v>1941115</v>
      </c>
      <c r="R264" s="83">
        <v>1649947.75</v>
      </c>
      <c r="S264" s="83">
        <v>291167.25</v>
      </c>
      <c r="T264" s="83">
        <v>0</v>
      </c>
      <c r="U264" s="83">
        <v>0</v>
      </c>
      <c r="V264" s="83">
        <v>0</v>
      </c>
      <c r="W264" s="83">
        <v>0</v>
      </c>
      <c r="X264" s="83">
        <f t="shared" si="68"/>
        <v>1941115</v>
      </c>
      <c r="Y264" s="109" t="s">
        <v>371</v>
      </c>
      <c r="Z264" s="109"/>
      <c r="AA264" s="188">
        <v>1614450.43</v>
      </c>
      <c r="AB264" s="188">
        <v>280017.19</v>
      </c>
    </row>
    <row r="265" spans="2:28" ht="73.5" customHeight="1" x14ac:dyDescent="0.25">
      <c r="B265" s="68">
        <f t="shared" si="69"/>
        <v>233</v>
      </c>
      <c r="C265" s="372"/>
      <c r="D265" s="194" t="s">
        <v>78</v>
      </c>
      <c r="E265" s="194">
        <v>102011</v>
      </c>
      <c r="F265" s="66" t="s">
        <v>290</v>
      </c>
      <c r="G265" s="379"/>
      <c r="H265" s="57" t="s">
        <v>111</v>
      </c>
      <c r="I265" s="58" t="s">
        <v>563</v>
      </c>
      <c r="J265" s="59">
        <v>42866</v>
      </c>
      <c r="K265" s="59" t="s">
        <v>1874</v>
      </c>
      <c r="L265" s="60">
        <f t="shared" si="67"/>
        <v>0.84999999733245091</v>
      </c>
      <c r="M265" s="61" t="s">
        <v>591</v>
      </c>
      <c r="N265" s="61" t="s">
        <v>605</v>
      </c>
      <c r="O265" s="57" t="s">
        <v>368</v>
      </c>
      <c r="P265" s="63" t="s">
        <v>671</v>
      </c>
      <c r="Q265" s="128">
        <f t="shared" si="70"/>
        <v>937189.85</v>
      </c>
      <c r="R265" s="83">
        <v>796611.37</v>
      </c>
      <c r="S265" s="83">
        <v>0</v>
      </c>
      <c r="T265" s="83">
        <v>140578.48000000001</v>
      </c>
      <c r="U265" s="83">
        <v>0</v>
      </c>
      <c r="V265" s="83">
        <v>0</v>
      </c>
      <c r="W265" s="83">
        <v>0</v>
      </c>
      <c r="X265" s="83">
        <f t="shared" si="68"/>
        <v>937189.85</v>
      </c>
      <c r="Y265" s="109" t="s">
        <v>371</v>
      </c>
      <c r="Z265" s="109"/>
      <c r="AA265" s="188">
        <v>438512.19</v>
      </c>
      <c r="AB265" s="188">
        <v>77384.490000000005</v>
      </c>
    </row>
    <row r="266" spans="2:28" ht="75.75" customHeight="1" x14ac:dyDescent="0.25">
      <c r="B266" s="68">
        <f t="shared" si="69"/>
        <v>234</v>
      </c>
      <c r="C266" s="372"/>
      <c r="D266" s="194" t="s">
        <v>2187</v>
      </c>
      <c r="E266" s="194">
        <v>101984</v>
      </c>
      <c r="F266" s="66" t="s">
        <v>291</v>
      </c>
      <c r="G266" s="379"/>
      <c r="H266" s="57" t="s">
        <v>118</v>
      </c>
      <c r="I266" s="58" t="s">
        <v>421</v>
      </c>
      <c r="J266" s="59">
        <v>42874</v>
      </c>
      <c r="K266" s="59" t="s">
        <v>382</v>
      </c>
      <c r="L266" s="60">
        <f t="shared" si="67"/>
        <v>0.85000000000000009</v>
      </c>
      <c r="M266" s="61" t="s">
        <v>584</v>
      </c>
      <c r="N266" s="61" t="s">
        <v>873</v>
      </c>
      <c r="O266" s="57" t="s">
        <v>369</v>
      </c>
      <c r="P266" s="63" t="s">
        <v>671</v>
      </c>
      <c r="Q266" s="128">
        <f t="shared" si="70"/>
        <v>2669735.5999999996</v>
      </c>
      <c r="R266" s="83">
        <v>2269275.2599999998</v>
      </c>
      <c r="S266" s="83">
        <v>400460.34</v>
      </c>
      <c r="T266" s="83">
        <v>0</v>
      </c>
      <c r="U266" s="83">
        <v>0</v>
      </c>
      <c r="V266" s="83">
        <v>0</v>
      </c>
      <c r="W266" s="83">
        <v>15800</v>
      </c>
      <c r="X266" s="83">
        <f t="shared" si="68"/>
        <v>2685535.5999999996</v>
      </c>
      <c r="Y266" s="109" t="s">
        <v>371</v>
      </c>
      <c r="Z266" s="109"/>
      <c r="AA266" s="188">
        <v>2168132.87</v>
      </c>
      <c r="AB266" s="188">
        <v>382611.66</v>
      </c>
    </row>
    <row r="267" spans="2:28" ht="91.5" customHeight="1" x14ac:dyDescent="0.25">
      <c r="B267" s="68">
        <f t="shared" si="69"/>
        <v>235</v>
      </c>
      <c r="C267" s="372"/>
      <c r="D267" s="194" t="s">
        <v>112</v>
      </c>
      <c r="E267" s="194">
        <v>102023</v>
      </c>
      <c r="F267" s="66" t="s">
        <v>292</v>
      </c>
      <c r="G267" s="379"/>
      <c r="H267" s="57" t="s">
        <v>121</v>
      </c>
      <c r="I267" s="58" t="s">
        <v>509</v>
      </c>
      <c r="J267" s="57" t="s">
        <v>510</v>
      </c>
      <c r="K267" s="59" t="s">
        <v>382</v>
      </c>
      <c r="L267" s="60">
        <f t="shared" si="67"/>
        <v>0.8500000014489808</v>
      </c>
      <c r="M267" s="61" t="s">
        <v>594</v>
      </c>
      <c r="N267" s="61" t="s">
        <v>861</v>
      </c>
      <c r="O267" s="57" t="s">
        <v>370</v>
      </c>
      <c r="P267" s="63" t="s">
        <v>671</v>
      </c>
      <c r="Q267" s="128">
        <f t="shared" si="70"/>
        <v>2070420.8199999998</v>
      </c>
      <c r="R267" s="83">
        <v>1759857.7</v>
      </c>
      <c r="S267" s="83">
        <v>310563.12</v>
      </c>
      <c r="T267" s="83">
        <v>0</v>
      </c>
      <c r="U267" s="83">
        <v>0</v>
      </c>
      <c r="V267" s="83">
        <v>0</v>
      </c>
      <c r="W267" s="83">
        <v>0</v>
      </c>
      <c r="X267" s="83">
        <f t="shared" si="68"/>
        <v>2070420.8199999998</v>
      </c>
      <c r="Y267" s="109" t="s">
        <v>371</v>
      </c>
      <c r="Z267" s="109"/>
      <c r="AA267" s="188">
        <v>1544394.15</v>
      </c>
      <c r="AB267" s="188">
        <v>272540.14999999997</v>
      </c>
    </row>
    <row r="268" spans="2:28" ht="69" customHeight="1" x14ac:dyDescent="0.25">
      <c r="B268" s="68">
        <f t="shared" si="69"/>
        <v>236</v>
      </c>
      <c r="C268" s="372"/>
      <c r="D268" s="194" t="s">
        <v>113</v>
      </c>
      <c r="E268" s="194">
        <v>102329</v>
      </c>
      <c r="F268" s="66" t="s">
        <v>293</v>
      </c>
      <c r="G268" s="379"/>
      <c r="H268" s="57" t="s">
        <v>122</v>
      </c>
      <c r="I268" s="58" t="s">
        <v>532</v>
      </c>
      <c r="J268" s="59">
        <v>42491</v>
      </c>
      <c r="K268" s="59" t="s">
        <v>382</v>
      </c>
      <c r="L268" s="60">
        <f t="shared" si="67"/>
        <v>0.84999999918546865</v>
      </c>
      <c r="M268" s="61" t="s">
        <v>593</v>
      </c>
      <c r="N268" s="61" t="s">
        <v>607</v>
      </c>
      <c r="O268" s="57" t="s">
        <v>368</v>
      </c>
      <c r="P268" s="63" t="s">
        <v>671</v>
      </c>
      <c r="Q268" s="128">
        <f t="shared" si="70"/>
        <v>3683099.3800000004</v>
      </c>
      <c r="R268" s="83">
        <v>3130634.47</v>
      </c>
      <c r="S268" s="83">
        <v>552464.91</v>
      </c>
      <c r="T268" s="83">
        <v>0</v>
      </c>
      <c r="U268" s="83">
        <v>0</v>
      </c>
      <c r="V268" s="83">
        <v>597528.9</v>
      </c>
      <c r="W268" s="83">
        <v>0</v>
      </c>
      <c r="X268" s="83">
        <f t="shared" si="68"/>
        <v>4280628.28</v>
      </c>
      <c r="Y268" s="109" t="s">
        <v>526</v>
      </c>
      <c r="Z268" s="109"/>
      <c r="AA268" s="188">
        <v>2814245.1599999997</v>
      </c>
      <c r="AB268" s="188">
        <v>494342.17999999993</v>
      </c>
    </row>
    <row r="269" spans="2:28" ht="97.5" customHeight="1" x14ac:dyDescent="0.25">
      <c r="B269" s="68">
        <f t="shared" si="69"/>
        <v>237</v>
      </c>
      <c r="C269" s="372"/>
      <c r="D269" s="194" t="s">
        <v>114</v>
      </c>
      <c r="E269" s="194">
        <v>101991</v>
      </c>
      <c r="F269" s="66" t="s">
        <v>294</v>
      </c>
      <c r="G269" s="379"/>
      <c r="H269" s="57" t="s">
        <v>552</v>
      </c>
      <c r="I269" s="58" t="s">
        <v>522</v>
      </c>
      <c r="J269" s="59">
        <v>42881</v>
      </c>
      <c r="K269" s="59" t="s">
        <v>382</v>
      </c>
      <c r="L269" s="60">
        <f t="shared" si="67"/>
        <v>0.85</v>
      </c>
      <c r="M269" s="61" t="s">
        <v>587</v>
      </c>
      <c r="N269" s="61" t="s">
        <v>598</v>
      </c>
      <c r="O269" s="57" t="s">
        <v>370</v>
      </c>
      <c r="P269" s="63" t="s">
        <v>671</v>
      </c>
      <c r="Q269" s="128">
        <f t="shared" si="70"/>
        <v>10631131</v>
      </c>
      <c r="R269" s="83">
        <v>9036461.3499999996</v>
      </c>
      <c r="S269" s="83">
        <v>1594669.65</v>
      </c>
      <c r="T269" s="83">
        <v>0</v>
      </c>
      <c r="U269" s="83">
        <v>0</v>
      </c>
      <c r="V269" s="83">
        <v>0</v>
      </c>
      <c r="W269" s="83">
        <v>0</v>
      </c>
      <c r="X269" s="83">
        <f t="shared" si="68"/>
        <v>10631131</v>
      </c>
      <c r="Y269" s="109" t="s">
        <v>371</v>
      </c>
      <c r="Z269" s="109"/>
      <c r="AA269" s="188">
        <v>8040425.2599999988</v>
      </c>
      <c r="AB269" s="188">
        <v>1287614.6500000001</v>
      </c>
    </row>
    <row r="270" spans="2:28" ht="123" customHeight="1" x14ac:dyDescent="0.25">
      <c r="B270" s="68">
        <f t="shared" si="69"/>
        <v>238</v>
      </c>
      <c r="C270" s="372"/>
      <c r="D270" s="194" t="s">
        <v>115</v>
      </c>
      <c r="E270" s="194">
        <v>102258</v>
      </c>
      <c r="F270" s="66" t="s">
        <v>295</v>
      </c>
      <c r="G270" s="379"/>
      <c r="H270" s="57" t="s">
        <v>127</v>
      </c>
      <c r="I270" s="58" t="s">
        <v>423</v>
      </c>
      <c r="J270" s="59">
        <v>42884</v>
      </c>
      <c r="K270" s="59" t="s">
        <v>382</v>
      </c>
      <c r="L270" s="60">
        <f t="shared" si="67"/>
        <v>0.8500000003860968</v>
      </c>
      <c r="M270" s="61" t="s">
        <v>593</v>
      </c>
      <c r="N270" s="61" t="s">
        <v>851</v>
      </c>
      <c r="O270" s="57" t="s">
        <v>369</v>
      </c>
      <c r="P270" s="63" t="s">
        <v>671</v>
      </c>
      <c r="Q270" s="128">
        <f t="shared" si="70"/>
        <v>7770072.2199999997</v>
      </c>
      <c r="R270" s="83">
        <v>6604561.3899999997</v>
      </c>
      <c r="S270" s="83">
        <v>1165510.83</v>
      </c>
      <c r="T270" s="83">
        <v>0</v>
      </c>
      <c r="U270" s="83">
        <v>0</v>
      </c>
      <c r="V270" s="83">
        <v>0</v>
      </c>
      <c r="W270" s="83">
        <v>0</v>
      </c>
      <c r="X270" s="83">
        <f t="shared" si="68"/>
        <v>7770072.2199999997</v>
      </c>
      <c r="Y270" s="109" t="s">
        <v>371</v>
      </c>
      <c r="Z270" s="109"/>
      <c r="AA270" s="188">
        <v>6195298.1899999995</v>
      </c>
      <c r="AB270" s="188">
        <v>1060267.3399999999</v>
      </c>
    </row>
    <row r="271" spans="2:28" ht="69.75" customHeight="1" x14ac:dyDescent="0.25">
      <c r="B271" s="68">
        <f t="shared" si="69"/>
        <v>239</v>
      </c>
      <c r="C271" s="372"/>
      <c r="D271" s="194" t="s">
        <v>116</v>
      </c>
      <c r="E271" s="194">
        <v>101989</v>
      </c>
      <c r="F271" s="66" t="s">
        <v>296</v>
      </c>
      <c r="G271" s="379"/>
      <c r="H271" s="57" t="s">
        <v>126</v>
      </c>
      <c r="I271" s="58" t="s">
        <v>523</v>
      </c>
      <c r="J271" s="59">
        <v>42884</v>
      </c>
      <c r="K271" s="59" t="s">
        <v>382</v>
      </c>
      <c r="L271" s="60">
        <f t="shared" si="67"/>
        <v>0.85</v>
      </c>
      <c r="M271" s="61" t="s">
        <v>594</v>
      </c>
      <c r="N271" s="61" t="s">
        <v>613</v>
      </c>
      <c r="O271" s="57" t="s">
        <v>370</v>
      </c>
      <c r="P271" s="63" t="s">
        <v>671</v>
      </c>
      <c r="Q271" s="128">
        <f t="shared" si="70"/>
        <v>1139761</v>
      </c>
      <c r="R271" s="83">
        <v>968796.85</v>
      </c>
      <c r="S271" s="83">
        <v>170964.15</v>
      </c>
      <c r="T271" s="83">
        <v>0</v>
      </c>
      <c r="U271" s="83">
        <v>0</v>
      </c>
      <c r="V271" s="83">
        <v>0</v>
      </c>
      <c r="W271" s="83">
        <v>0</v>
      </c>
      <c r="X271" s="83">
        <f t="shared" si="68"/>
        <v>1139761</v>
      </c>
      <c r="Y271" s="109" t="s">
        <v>371</v>
      </c>
      <c r="Z271" s="109"/>
      <c r="AA271" s="188">
        <v>901736.74</v>
      </c>
      <c r="AB271" s="188">
        <v>159130.01</v>
      </c>
    </row>
    <row r="272" spans="2:28" ht="145.5" customHeight="1" x14ac:dyDescent="0.25">
      <c r="B272" s="68">
        <f t="shared" si="69"/>
        <v>240</v>
      </c>
      <c r="C272" s="372"/>
      <c r="D272" s="194" t="s">
        <v>130</v>
      </c>
      <c r="E272" s="194">
        <v>102540</v>
      </c>
      <c r="F272" s="66" t="s">
        <v>297</v>
      </c>
      <c r="G272" s="379"/>
      <c r="H272" s="57" t="s">
        <v>131</v>
      </c>
      <c r="I272" s="58" t="s">
        <v>533</v>
      </c>
      <c r="J272" s="59">
        <v>42887</v>
      </c>
      <c r="K272" s="59" t="s">
        <v>382</v>
      </c>
      <c r="L272" s="60">
        <f t="shared" si="67"/>
        <v>0.85</v>
      </c>
      <c r="M272" s="61" t="s">
        <v>852</v>
      </c>
      <c r="N272" s="61" t="s">
        <v>853</v>
      </c>
      <c r="O272" s="57" t="s">
        <v>370</v>
      </c>
      <c r="P272" s="63" t="s">
        <v>671</v>
      </c>
      <c r="Q272" s="128">
        <f t="shared" si="70"/>
        <v>15363463.600000001</v>
      </c>
      <c r="R272" s="83">
        <v>13058944.060000001</v>
      </c>
      <c r="S272" s="83">
        <v>2304519.54</v>
      </c>
      <c r="T272" s="83">
        <v>0</v>
      </c>
      <c r="U272" s="83">
        <v>0</v>
      </c>
      <c r="V272" s="83">
        <v>0</v>
      </c>
      <c r="W272" s="83">
        <v>0</v>
      </c>
      <c r="X272" s="83">
        <f t="shared" si="68"/>
        <v>15363463.600000001</v>
      </c>
      <c r="Y272" s="62" t="s">
        <v>526</v>
      </c>
      <c r="Z272" s="109"/>
      <c r="AA272" s="188">
        <v>10934191.630000001</v>
      </c>
      <c r="AB272" s="188">
        <v>1767859.09</v>
      </c>
    </row>
    <row r="273" spans="2:28" ht="117.75" customHeight="1" x14ac:dyDescent="0.25">
      <c r="B273" s="68">
        <f t="shared" si="69"/>
        <v>241</v>
      </c>
      <c r="C273" s="372"/>
      <c r="D273" s="194" t="s">
        <v>133</v>
      </c>
      <c r="E273" s="194">
        <v>102760</v>
      </c>
      <c r="F273" s="66" t="s">
        <v>298</v>
      </c>
      <c r="G273" s="379"/>
      <c r="H273" s="57" t="s">
        <v>134</v>
      </c>
      <c r="I273" s="58" t="s">
        <v>543</v>
      </c>
      <c r="J273" s="57" t="s">
        <v>373</v>
      </c>
      <c r="K273" s="59" t="s">
        <v>382</v>
      </c>
      <c r="L273" s="60">
        <f t="shared" si="67"/>
        <v>0.85000000104210927</v>
      </c>
      <c r="M273" s="61" t="s">
        <v>593</v>
      </c>
      <c r="N273" s="61" t="s">
        <v>607</v>
      </c>
      <c r="O273" s="57" t="s">
        <v>368</v>
      </c>
      <c r="P273" s="63" t="s">
        <v>671</v>
      </c>
      <c r="Q273" s="128">
        <f t="shared" si="70"/>
        <v>3358573.09</v>
      </c>
      <c r="R273" s="83">
        <v>2854787.13</v>
      </c>
      <c r="S273" s="83">
        <v>503785.96</v>
      </c>
      <c r="T273" s="83">
        <v>0</v>
      </c>
      <c r="U273" s="83">
        <v>0</v>
      </c>
      <c r="V273" s="83">
        <v>543433.34</v>
      </c>
      <c r="W273" s="83">
        <v>0</v>
      </c>
      <c r="X273" s="83">
        <f t="shared" si="68"/>
        <v>3902006.4299999997</v>
      </c>
      <c r="Y273" s="62" t="s">
        <v>371</v>
      </c>
      <c r="Z273" s="109"/>
      <c r="AA273" s="188">
        <v>2605591.65</v>
      </c>
      <c r="AB273" s="188">
        <v>457950.64</v>
      </c>
    </row>
    <row r="274" spans="2:28" ht="108" customHeight="1" x14ac:dyDescent="0.25">
      <c r="B274" s="68">
        <f t="shared" si="69"/>
        <v>242</v>
      </c>
      <c r="C274" s="372"/>
      <c r="D274" s="194" t="s">
        <v>136</v>
      </c>
      <c r="E274" s="194">
        <v>102086</v>
      </c>
      <c r="F274" s="66" t="s">
        <v>299</v>
      </c>
      <c r="G274" s="379"/>
      <c r="H274" s="57" t="s">
        <v>137</v>
      </c>
      <c r="I274" s="58" t="s">
        <v>524</v>
      </c>
      <c r="J274" s="59">
        <v>42907</v>
      </c>
      <c r="K274" s="59" t="s">
        <v>382</v>
      </c>
      <c r="L274" s="60">
        <f t="shared" si="67"/>
        <v>0.84999999841007345</v>
      </c>
      <c r="M274" s="61" t="s">
        <v>845</v>
      </c>
      <c r="N274" s="61" t="s">
        <v>846</v>
      </c>
      <c r="O274" s="57" t="s">
        <v>369</v>
      </c>
      <c r="P274" s="63" t="s">
        <v>671</v>
      </c>
      <c r="Q274" s="128">
        <f t="shared" si="70"/>
        <v>1572399.65</v>
      </c>
      <c r="R274" s="83">
        <v>1336539.7</v>
      </c>
      <c r="S274" s="83">
        <v>235859.95</v>
      </c>
      <c r="T274" s="83">
        <v>0</v>
      </c>
      <c r="U274" s="83">
        <v>0</v>
      </c>
      <c r="V274" s="83">
        <v>507496.23</v>
      </c>
      <c r="W274" s="83">
        <v>0</v>
      </c>
      <c r="X274" s="83">
        <f t="shared" si="68"/>
        <v>2079895.88</v>
      </c>
      <c r="Y274" s="62" t="s">
        <v>371</v>
      </c>
      <c r="Z274" s="109"/>
      <c r="AA274" s="188">
        <v>1200310.31</v>
      </c>
      <c r="AB274" s="188">
        <v>211819.44</v>
      </c>
    </row>
    <row r="275" spans="2:28" ht="96" customHeight="1" x14ac:dyDescent="0.25">
      <c r="B275" s="68">
        <f t="shared" si="69"/>
        <v>243</v>
      </c>
      <c r="C275" s="372"/>
      <c r="D275" s="194" t="s">
        <v>138</v>
      </c>
      <c r="E275" s="194">
        <v>102055</v>
      </c>
      <c r="F275" s="66" t="s">
        <v>300</v>
      </c>
      <c r="G275" s="379"/>
      <c r="H275" s="194" t="s">
        <v>139</v>
      </c>
      <c r="I275" s="58" t="s">
        <v>559</v>
      </c>
      <c r="J275" s="66">
        <v>42907</v>
      </c>
      <c r="K275" s="59" t="s">
        <v>1874</v>
      </c>
      <c r="L275" s="60">
        <f t="shared" si="67"/>
        <v>0.84999999674325588</v>
      </c>
      <c r="M275" s="61" t="s">
        <v>591</v>
      </c>
      <c r="N275" s="61" t="s">
        <v>605</v>
      </c>
      <c r="O275" s="57" t="s">
        <v>368</v>
      </c>
      <c r="P275" s="63" t="s">
        <v>671</v>
      </c>
      <c r="Q275" s="128">
        <f t="shared" si="70"/>
        <v>767637.85000000009</v>
      </c>
      <c r="R275" s="83">
        <v>652492.17000000004</v>
      </c>
      <c r="S275" s="83">
        <v>98916.43</v>
      </c>
      <c r="T275" s="83">
        <v>16229.25</v>
      </c>
      <c r="U275" s="83">
        <v>0</v>
      </c>
      <c r="V275" s="83">
        <v>20277.599999999999</v>
      </c>
      <c r="W275" s="83">
        <v>0</v>
      </c>
      <c r="X275" s="83">
        <f t="shared" si="68"/>
        <v>787915.45000000007</v>
      </c>
      <c r="Y275" s="62" t="s">
        <v>371</v>
      </c>
      <c r="Z275" s="109"/>
      <c r="AA275" s="188">
        <v>473785.45</v>
      </c>
      <c r="AB275" s="188">
        <v>83443.3</v>
      </c>
    </row>
    <row r="276" spans="2:28" ht="102.2" customHeight="1" x14ac:dyDescent="0.25">
      <c r="B276" s="68">
        <f t="shared" si="69"/>
        <v>244</v>
      </c>
      <c r="C276" s="372"/>
      <c r="D276" s="194" t="s">
        <v>140</v>
      </c>
      <c r="E276" s="194">
        <v>102844</v>
      </c>
      <c r="F276" s="66" t="s">
        <v>301</v>
      </c>
      <c r="G276" s="379"/>
      <c r="H276" s="194" t="s">
        <v>141</v>
      </c>
      <c r="I276" s="58" t="s">
        <v>511</v>
      </c>
      <c r="J276" s="194" t="s">
        <v>512</v>
      </c>
      <c r="K276" s="59" t="s">
        <v>911</v>
      </c>
      <c r="L276" s="60">
        <f t="shared" si="67"/>
        <v>0.85000000000000009</v>
      </c>
      <c r="M276" s="61" t="s">
        <v>869</v>
      </c>
      <c r="N276" s="61" t="s">
        <v>877</v>
      </c>
      <c r="O276" s="57" t="s">
        <v>368</v>
      </c>
      <c r="P276" s="63" t="s">
        <v>671</v>
      </c>
      <c r="Q276" s="128">
        <f t="shared" si="70"/>
        <v>5511402.3999999994</v>
      </c>
      <c r="R276" s="83">
        <v>4684692.04</v>
      </c>
      <c r="S276" s="83">
        <v>826032.06</v>
      </c>
      <c r="T276" s="83">
        <v>678.3</v>
      </c>
      <c r="U276" s="83">
        <v>0</v>
      </c>
      <c r="V276" s="83">
        <v>0</v>
      </c>
      <c r="W276" s="83">
        <v>0</v>
      </c>
      <c r="X276" s="83">
        <f t="shared" si="68"/>
        <v>5511402.3999999994</v>
      </c>
      <c r="Y276" s="62" t="s">
        <v>371</v>
      </c>
      <c r="Z276" s="109"/>
      <c r="AA276" s="188">
        <v>2886352.7500000005</v>
      </c>
      <c r="AB276" s="188">
        <v>420921.62</v>
      </c>
    </row>
    <row r="277" spans="2:28" ht="108" customHeight="1" x14ac:dyDescent="0.25">
      <c r="B277" s="68">
        <f t="shared" si="69"/>
        <v>245</v>
      </c>
      <c r="C277" s="372"/>
      <c r="D277" s="194" t="s">
        <v>142</v>
      </c>
      <c r="E277" s="194">
        <v>102674</v>
      </c>
      <c r="F277" s="66" t="s">
        <v>302</v>
      </c>
      <c r="G277" s="379"/>
      <c r="H277" s="57" t="s">
        <v>143</v>
      </c>
      <c r="I277" s="58" t="s">
        <v>514</v>
      </c>
      <c r="J277" s="57" t="s">
        <v>512</v>
      </c>
      <c r="K277" s="59" t="s">
        <v>382</v>
      </c>
      <c r="L277" s="60">
        <f t="shared" si="67"/>
        <v>0.84999999945765126</v>
      </c>
      <c r="M277" s="61" t="s">
        <v>584</v>
      </c>
      <c r="N277" s="61" t="s">
        <v>839</v>
      </c>
      <c r="O277" s="57" t="s">
        <v>368</v>
      </c>
      <c r="P277" s="63" t="s">
        <v>671</v>
      </c>
      <c r="Q277" s="128">
        <f t="shared" si="70"/>
        <v>4609580.25</v>
      </c>
      <c r="R277" s="83">
        <v>3918143.21</v>
      </c>
      <c r="S277" s="83">
        <v>0</v>
      </c>
      <c r="T277" s="83">
        <v>691437.04</v>
      </c>
      <c r="U277" s="83">
        <v>0</v>
      </c>
      <c r="V277" s="83">
        <v>72400</v>
      </c>
      <c r="W277" s="83">
        <v>0</v>
      </c>
      <c r="X277" s="83">
        <f t="shared" si="68"/>
        <v>4681980.25</v>
      </c>
      <c r="Y277" s="62" t="s">
        <v>371</v>
      </c>
      <c r="Z277" s="109"/>
      <c r="AA277" s="188">
        <v>3104632.2199999997</v>
      </c>
      <c r="AB277" s="188">
        <v>547876.24</v>
      </c>
    </row>
    <row r="278" spans="2:28" ht="115.5" customHeight="1" x14ac:dyDescent="0.25">
      <c r="B278" s="68">
        <f t="shared" si="69"/>
        <v>246</v>
      </c>
      <c r="C278" s="372"/>
      <c r="D278" s="194" t="s">
        <v>156</v>
      </c>
      <c r="E278" s="194">
        <v>102769</v>
      </c>
      <c r="F278" s="66" t="s">
        <v>303</v>
      </c>
      <c r="G278" s="379"/>
      <c r="H278" s="57" t="s">
        <v>157</v>
      </c>
      <c r="I278" s="58" t="s">
        <v>568</v>
      </c>
      <c r="J278" s="57" t="s">
        <v>569</v>
      </c>
      <c r="K278" s="59" t="s">
        <v>380</v>
      </c>
      <c r="L278" s="60">
        <f t="shared" si="67"/>
        <v>0.85</v>
      </c>
      <c r="M278" s="61" t="s">
        <v>836</v>
      </c>
      <c r="N278" s="61" t="s">
        <v>837</v>
      </c>
      <c r="O278" s="57" t="s">
        <v>370</v>
      </c>
      <c r="P278" s="63" t="s">
        <v>671</v>
      </c>
      <c r="Q278" s="128">
        <f t="shared" si="70"/>
        <v>5638571.0700000003</v>
      </c>
      <c r="R278" s="83">
        <v>4792785.4095000001</v>
      </c>
      <c r="S278" s="83">
        <v>845785.6605</v>
      </c>
      <c r="T278" s="83">
        <v>0</v>
      </c>
      <c r="U278" s="83">
        <v>0</v>
      </c>
      <c r="V278" s="83">
        <v>911499.29</v>
      </c>
      <c r="W278" s="83">
        <v>0</v>
      </c>
      <c r="X278" s="83">
        <f t="shared" si="68"/>
        <v>6550070.3600000003</v>
      </c>
      <c r="Y278" s="62" t="s">
        <v>371</v>
      </c>
      <c r="Z278" s="109"/>
      <c r="AA278" s="188">
        <v>4144157.57</v>
      </c>
      <c r="AB278" s="188">
        <v>731321.90999999992</v>
      </c>
    </row>
    <row r="279" spans="2:28" ht="57.2" customHeight="1" x14ac:dyDescent="0.25">
      <c r="B279" s="68">
        <f t="shared" si="69"/>
        <v>247</v>
      </c>
      <c r="C279" s="372"/>
      <c r="D279" s="194" t="s">
        <v>160</v>
      </c>
      <c r="E279" s="194">
        <v>101987</v>
      </c>
      <c r="F279" s="66" t="s">
        <v>304</v>
      </c>
      <c r="G279" s="379"/>
      <c r="H279" s="57" t="s">
        <v>161</v>
      </c>
      <c r="I279" s="58" t="s">
        <v>515</v>
      </c>
      <c r="J279" s="57" t="s">
        <v>516</v>
      </c>
      <c r="K279" s="59" t="s">
        <v>382</v>
      </c>
      <c r="L279" s="60">
        <f t="shared" si="67"/>
        <v>0.85</v>
      </c>
      <c r="M279" s="61" t="s">
        <v>594</v>
      </c>
      <c r="N279" s="61" t="s">
        <v>466</v>
      </c>
      <c r="O279" s="57" t="s">
        <v>370</v>
      </c>
      <c r="P279" s="63" t="s">
        <v>671</v>
      </c>
      <c r="Q279" s="128">
        <f t="shared" si="70"/>
        <v>950454.98</v>
      </c>
      <c r="R279" s="83">
        <v>807886.73300000001</v>
      </c>
      <c r="S279" s="83">
        <v>142568.247</v>
      </c>
      <c r="T279" s="83">
        <v>0</v>
      </c>
      <c r="U279" s="83">
        <v>0</v>
      </c>
      <c r="V279" s="83">
        <v>0</v>
      </c>
      <c r="W279" s="83">
        <v>0</v>
      </c>
      <c r="X279" s="83">
        <f t="shared" si="68"/>
        <v>950454.98</v>
      </c>
      <c r="Y279" s="62" t="s">
        <v>371</v>
      </c>
      <c r="Z279" s="109"/>
      <c r="AA279" s="188">
        <v>737750.52</v>
      </c>
      <c r="AB279" s="188">
        <v>130191.27</v>
      </c>
    </row>
    <row r="280" spans="2:28" ht="144.75" customHeight="1" x14ac:dyDescent="0.25">
      <c r="B280" s="68">
        <f t="shared" si="69"/>
        <v>248</v>
      </c>
      <c r="C280" s="372"/>
      <c r="D280" s="194" t="s">
        <v>162</v>
      </c>
      <c r="E280" s="194">
        <v>102581</v>
      </c>
      <c r="F280" s="66" t="s">
        <v>305</v>
      </c>
      <c r="G280" s="379"/>
      <c r="H280" s="57" t="s">
        <v>163</v>
      </c>
      <c r="I280" s="58" t="s">
        <v>663</v>
      </c>
      <c r="J280" s="59">
        <v>42948</v>
      </c>
      <c r="K280" s="59" t="s">
        <v>382</v>
      </c>
      <c r="L280" s="60">
        <f t="shared" si="67"/>
        <v>0.85000000082267957</v>
      </c>
      <c r="M280" s="61" t="s">
        <v>593</v>
      </c>
      <c r="N280" s="61" t="s">
        <v>607</v>
      </c>
      <c r="O280" s="57" t="s">
        <v>370</v>
      </c>
      <c r="P280" s="63" t="s">
        <v>671</v>
      </c>
      <c r="Q280" s="128">
        <f t="shared" si="70"/>
        <v>3038850.15</v>
      </c>
      <c r="R280" s="83">
        <v>2583022.63</v>
      </c>
      <c r="S280" s="83">
        <v>455827.52</v>
      </c>
      <c r="T280" s="83">
        <v>0</v>
      </c>
      <c r="U280" s="83">
        <v>0</v>
      </c>
      <c r="V280" s="83">
        <v>0</v>
      </c>
      <c r="W280" s="83">
        <v>0</v>
      </c>
      <c r="X280" s="83">
        <f t="shared" si="68"/>
        <v>3038850.15</v>
      </c>
      <c r="Y280" s="62" t="s">
        <v>371</v>
      </c>
      <c r="Z280" s="109"/>
      <c r="AA280" s="188">
        <v>2515004.9</v>
      </c>
      <c r="AB280" s="188">
        <v>435036.32</v>
      </c>
    </row>
    <row r="281" spans="2:28" ht="97.5" customHeight="1" x14ac:dyDescent="0.25">
      <c r="B281" s="68">
        <f t="shared" si="69"/>
        <v>249</v>
      </c>
      <c r="C281" s="372"/>
      <c r="D281" s="194" t="s">
        <v>2188</v>
      </c>
      <c r="E281" s="194">
        <v>104941</v>
      </c>
      <c r="F281" s="66" t="s">
        <v>306</v>
      </c>
      <c r="G281" s="379"/>
      <c r="H281" s="57" t="s">
        <v>171</v>
      </c>
      <c r="I281" s="58" t="s">
        <v>554</v>
      </c>
      <c r="J281" s="59">
        <v>42957</v>
      </c>
      <c r="K281" s="59" t="s">
        <v>1253</v>
      </c>
      <c r="L281" s="60">
        <f t="shared" si="67"/>
        <v>0.84999999895704503</v>
      </c>
      <c r="M281" s="61" t="s">
        <v>584</v>
      </c>
      <c r="N281" s="61" t="s">
        <v>873</v>
      </c>
      <c r="O281" s="57" t="s">
        <v>370</v>
      </c>
      <c r="P281" s="63" t="s">
        <v>671</v>
      </c>
      <c r="Q281" s="128">
        <f t="shared" si="70"/>
        <v>1438221.19</v>
      </c>
      <c r="R281" s="83">
        <v>1222488.01</v>
      </c>
      <c r="S281" s="83">
        <v>215733.18</v>
      </c>
      <c r="T281" s="83">
        <v>0</v>
      </c>
      <c r="U281" s="83">
        <v>0</v>
      </c>
      <c r="V281" s="83">
        <v>0</v>
      </c>
      <c r="W281" s="83">
        <v>0</v>
      </c>
      <c r="X281" s="83">
        <f t="shared" si="68"/>
        <v>1438221.19</v>
      </c>
      <c r="Y281" s="62" t="s">
        <v>526</v>
      </c>
      <c r="Z281" s="109"/>
      <c r="AA281" s="188">
        <v>1167216.04</v>
      </c>
      <c r="AB281" s="188">
        <v>205979.29999999996</v>
      </c>
    </row>
    <row r="282" spans="2:28" ht="114.75" customHeight="1" x14ac:dyDescent="0.25">
      <c r="B282" s="68">
        <f t="shared" si="69"/>
        <v>250</v>
      </c>
      <c r="C282" s="372"/>
      <c r="D282" s="194" t="s">
        <v>173</v>
      </c>
      <c r="E282" s="194">
        <v>105668</v>
      </c>
      <c r="F282" s="66" t="s">
        <v>307</v>
      </c>
      <c r="G282" s="379"/>
      <c r="H282" s="57" t="s">
        <v>174</v>
      </c>
      <c r="I282" s="58" t="s">
        <v>449</v>
      </c>
      <c r="J282" s="59">
        <v>42963</v>
      </c>
      <c r="K282" s="59" t="s">
        <v>1202</v>
      </c>
      <c r="L282" s="60">
        <f t="shared" si="67"/>
        <v>0.85000000037920187</v>
      </c>
      <c r="M282" s="61" t="s">
        <v>594</v>
      </c>
      <c r="N282" s="61" t="s">
        <v>544</v>
      </c>
      <c r="O282" s="57" t="s">
        <v>370</v>
      </c>
      <c r="P282" s="63" t="s">
        <v>671</v>
      </c>
      <c r="Q282" s="128">
        <f t="shared" si="70"/>
        <v>7911353.2200000007</v>
      </c>
      <c r="R282" s="83">
        <v>6724650.2400000002</v>
      </c>
      <c r="S282" s="83">
        <v>1186702.98</v>
      </c>
      <c r="T282" s="83">
        <v>0</v>
      </c>
      <c r="U282" s="83">
        <v>0</v>
      </c>
      <c r="V282" s="83">
        <v>0</v>
      </c>
      <c r="W282" s="83">
        <v>0</v>
      </c>
      <c r="X282" s="83">
        <f t="shared" si="68"/>
        <v>7911353.2200000007</v>
      </c>
      <c r="Y282" s="62" t="s">
        <v>371</v>
      </c>
      <c r="Z282" s="109"/>
      <c r="AA282" s="188">
        <v>6260305.5099999998</v>
      </c>
      <c r="AB282" s="188">
        <v>1031492.3</v>
      </c>
    </row>
    <row r="283" spans="2:28" ht="120.2" customHeight="1" x14ac:dyDescent="0.25">
      <c r="B283" s="68">
        <f t="shared" si="69"/>
        <v>251</v>
      </c>
      <c r="C283" s="372"/>
      <c r="D283" s="194" t="s">
        <v>178</v>
      </c>
      <c r="E283" s="194">
        <v>102066</v>
      </c>
      <c r="F283" s="66" t="s">
        <v>308</v>
      </c>
      <c r="G283" s="379"/>
      <c r="H283" s="57" t="s">
        <v>179</v>
      </c>
      <c r="I283" s="58" t="s">
        <v>518</v>
      </c>
      <c r="J283" s="57" t="s">
        <v>519</v>
      </c>
      <c r="K283" s="66" t="s">
        <v>1295</v>
      </c>
      <c r="L283" s="60">
        <f t="shared" si="67"/>
        <v>0.85000000082697769</v>
      </c>
      <c r="M283" s="61" t="s">
        <v>597</v>
      </c>
      <c r="N283" s="61" t="s">
        <v>611</v>
      </c>
      <c r="O283" s="57" t="s">
        <v>369</v>
      </c>
      <c r="P283" s="63" t="s">
        <v>671</v>
      </c>
      <c r="Q283" s="128">
        <f t="shared" si="70"/>
        <v>1209222.54</v>
      </c>
      <c r="R283" s="83">
        <v>1027839.16</v>
      </c>
      <c r="S283" s="83">
        <v>181383.38</v>
      </c>
      <c r="T283" s="83">
        <v>0</v>
      </c>
      <c r="U283" s="83">
        <v>0</v>
      </c>
      <c r="V283" s="83">
        <v>0</v>
      </c>
      <c r="W283" s="83">
        <v>0</v>
      </c>
      <c r="X283" s="83">
        <f t="shared" si="68"/>
        <v>1209222.54</v>
      </c>
      <c r="Y283" s="62" t="s">
        <v>371</v>
      </c>
      <c r="Z283" s="109"/>
      <c r="AA283" s="188">
        <v>926885.94000000006</v>
      </c>
      <c r="AB283" s="188">
        <v>161220.74000000002</v>
      </c>
    </row>
    <row r="284" spans="2:28" ht="66.75" customHeight="1" x14ac:dyDescent="0.25">
      <c r="B284" s="68">
        <f t="shared" si="69"/>
        <v>252</v>
      </c>
      <c r="C284" s="372"/>
      <c r="D284" s="194" t="s">
        <v>184</v>
      </c>
      <c r="E284" s="194">
        <v>103698</v>
      </c>
      <c r="F284" s="66" t="s">
        <v>309</v>
      </c>
      <c r="G284" s="379"/>
      <c r="H284" s="57" t="s">
        <v>185</v>
      </c>
      <c r="I284" s="58" t="s">
        <v>548</v>
      </c>
      <c r="J284" s="57" t="s">
        <v>375</v>
      </c>
      <c r="K284" s="57" t="s">
        <v>376</v>
      </c>
      <c r="L284" s="60">
        <f t="shared" si="67"/>
        <v>0.85000000132514353</v>
      </c>
      <c r="M284" s="61" t="s">
        <v>588</v>
      </c>
      <c r="N284" s="61" t="s">
        <v>621</v>
      </c>
      <c r="O284" s="57" t="s">
        <v>370</v>
      </c>
      <c r="P284" s="63" t="s">
        <v>671</v>
      </c>
      <c r="Q284" s="128">
        <f t="shared" si="70"/>
        <v>3018540.96</v>
      </c>
      <c r="R284" s="83">
        <v>2565759.8199999998</v>
      </c>
      <c r="S284" s="83">
        <v>452781.14</v>
      </c>
      <c r="T284" s="83">
        <v>0</v>
      </c>
      <c r="U284" s="83">
        <v>0</v>
      </c>
      <c r="V284" s="83">
        <v>325745.36</v>
      </c>
      <c r="W284" s="83">
        <v>0</v>
      </c>
      <c r="X284" s="83">
        <f t="shared" si="68"/>
        <v>3344286.32</v>
      </c>
      <c r="Y284" s="62" t="s">
        <v>371</v>
      </c>
      <c r="Z284" s="109"/>
      <c r="AA284" s="188">
        <v>2036533.13</v>
      </c>
      <c r="AB284" s="188">
        <v>359388.15</v>
      </c>
    </row>
    <row r="285" spans="2:28" ht="113.25" customHeight="1" x14ac:dyDescent="0.25">
      <c r="B285" s="68">
        <f t="shared" si="69"/>
        <v>253</v>
      </c>
      <c r="C285" s="372"/>
      <c r="D285" s="194" t="s">
        <v>312</v>
      </c>
      <c r="E285" s="194">
        <v>103707</v>
      </c>
      <c r="F285" s="66" t="s">
        <v>314</v>
      </c>
      <c r="G285" s="379"/>
      <c r="H285" s="57" t="s">
        <v>313</v>
      </c>
      <c r="I285" s="58" t="s">
        <v>420</v>
      </c>
      <c r="J285" s="59">
        <v>42986</v>
      </c>
      <c r="K285" s="57" t="s">
        <v>382</v>
      </c>
      <c r="L285" s="60">
        <f t="shared" si="67"/>
        <v>0.84999999887036104</v>
      </c>
      <c r="M285" s="61" t="s">
        <v>593</v>
      </c>
      <c r="N285" s="61" t="s">
        <v>630</v>
      </c>
      <c r="O285" s="57" t="s">
        <v>370</v>
      </c>
      <c r="P285" s="63" t="s">
        <v>671</v>
      </c>
      <c r="Q285" s="128">
        <f t="shared" si="70"/>
        <v>3098335.11</v>
      </c>
      <c r="R285" s="83">
        <v>2633584.84</v>
      </c>
      <c r="S285" s="83">
        <v>460821.95</v>
      </c>
      <c r="T285" s="83">
        <v>3928.32</v>
      </c>
      <c r="U285" s="83">
        <v>0</v>
      </c>
      <c r="V285" s="83">
        <v>68159</v>
      </c>
      <c r="W285" s="83">
        <v>0</v>
      </c>
      <c r="X285" s="83">
        <f t="shared" si="68"/>
        <v>3166494.11</v>
      </c>
      <c r="Y285" s="62" t="s">
        <v>371</v>
      </c>
      <c r="Z285" s="109"/>
      <c r="AA285" s="188">
        <v>2494044.7500000005</v>
      </c>
      <c r="AB285" s="188">
        <v>437563.25</v>
      </c>
    </row>
    <row r="286" spans="2:28" ht="151.5" customHeight="1" x14ac:dyDescent="0.25">
      <c r="B286" s="68">
        <f t="shared" si="69"/>
        <v>254</v>
      </c>
      <c r="C286" s="372"/>
      <c r="D286" s="194" t="s">
        <v>343</v>
      </c>
      <c r="E286" s="194">
        <v>102369</v>
      </c>
      <c r="F286" s="66" t="s">
        <v>342</v>
      </c>
      <c r="G286" s="379"/>
      <c r="H286" s="57" t="s">
        <v>658</v>
      </c>
      <c r="I286" s="58" t="s">
        <v>427</v>
      </c>
      <c r="J286" s="59">
        <v>43010</v>
      </c>
      <c r="K286" s="57" t="s">
        <v>382</v>
      </c>
      <c r="L286" s="60">
        <f t="shared" si="67"/>
        <v>0.85</v>
      </c>
      <c r="M286" s="61" t="s">
        <v>584</v>
      </c>
      <c r="N286" s="61" t="s">
        <v>585</v>
      </c>
      <c r="O286" s="57" t="s">
        <v>370</v>
      </c>
      <c r="P286" s="63" t="s">
        <v>671</v>
      </c>
      <c r="Q286" s="128">
        <f t="shared" si="70"/>
        <v>3062589.45</v>
      </c>
      <c r="R286" s="83">
        <v>2603201.0325000002</v>
      </c>
      <c r="S286" s="83">
        <v>459388.41750000004</v>
      </c>
      <c r="T286" s="83">
        <v>0</v>
      </c>
      <c r="U286" s="83">
        <v>0</v>
      </c>
      <c r="V286" s="83">
        <v>0</v>
      </c>
      <c r="W286" s="83">
        <v>0</v>
      </c>
      <c r="X286" s="83">
        <f t="shared" si="68"/>
        <v>3062589.45</v>
      </c>
      <c r="Y286" s="62" t="s">
        <v>371</v>
      </c>
      <c r="Z286" s="109"/>
      <c r="AA286" s="188">
        <v>2369356.14</v>
      </c>
      <c r="AB286" s="188">
        <v>416742.44</v>
      </c>
    </row>
    <row r="287" spans="2:28" ht="92.25" customHeight="1" x14ac:dyDescent="0.25">
      <c r="B287" s="68">
        <f t="shared" si="69"/>
        <v>255</v>
      </c>
      <c r="C287" s="372"/>
      <c r="D287" s="194" t="s">
        <v>346</v>
      </c>
      <c r="E287" s="194">
        <v>108227</v>
      </c>
      <c r="F287" s="66" t="s">
        <v>347</v>
      </c>
      <c r="G287" s="379"/>
      <c r="H287" s="57" t="s">
        <v>657</v>
      </c>
      <c r="I287" s="58" t="s">
        <v>567</v>
      </c>
      <c r="J287" s="59">
        <v>43020</v>
      </c>
      <c r="K287" s="57" t="s">
        <v>1858</v>
      </c>
      <c r="L287" s="60">
        <f t="shared" si="67"/>
        <v>0.84999999890042255</v>
      </c>
      <c r="M287" s="61" t="s">
        <v>593</v>
      </c>
      <c r="N287" s="61" t="s">
        <v>464</v>
      </c>
      <c r="O287" s="57" t="s">
        <v>370</v>
      </c>
      <c r="P287" s="63" t="s">
        <v>671</v>
      </c>
      <c r="Q287" s="128">
        <f t="shared" si="70"/>
        <v>2273600.85</v>
      </c>
      <c r="R287" s="83">
        <v>1932560.72</v>
      </c>
      <c r="S287" s="83">
        <v>341040.13</v>
      </c>
      <c r="T287" s="83">
        <v>0</v>
      </c>
      <c r="U287" s="83">
        <v>0</v>
      </c>
      <c r="V287" s="83">
        <v>0</v>
      </c>
      <c r="W287" s="83">
        <v>0</v>
      </c>
      <c r="X287" s="83">
        <f t="shared" si="68"/>
        <v>2273600.85</v>
      </c>
      <c r="Y287" s="62" t="s">
        <v>371</v>
      </c>
      <c r="Z287" s="109"/>
      <c r="AA287" s="188">
        <v>1830399.54</v>
      </c>
      <c r="AB287" s="188">
        <v>299270.99</v>
      </c>
    </row>
    <row r="288" spans="2:28" ht="174.2" customHeight="1" x14ac:dyDescent="0.25">
      <c r="B288" s="68">
        <f t="shared" si="69"/>
        <v>256</v>
      </c>
      <c r="C288" s="372"/>
      <c r="D288" s="194" t="s">
        <v>348</v>
      </c>
      <c r="E288" s="194">
        <v>104845</v>
      </c>
      <c r="F288" s="66" t="s">
        <v>349</v>
      </c>
      <c r="G288" s="379" t="s">
        <v>708</v>
      </c>
      <c r="H288" s="57" t="s">
        <v>656</v>
      </c>
      <c r="I288" s="58" t="s">
        <v>556</v>
      </c>
      <c r="J288" s="59">
        <v>43034</v>
      </c>
      <c r="K288" s="57" t="s">
        <v>1776</v>
      </c>
      <c r="L288" s="60">
        <f t="shared" si="67"/>
        <v>0.84999999963268069</v>
      </c>
      <c r="M288" s="61" t="s">
        <v>584</v>
      </c>
      <c r="N288" s="61" t="s">
        <v>619</v>
      </c>
      <c r="O288" s="57" t="s">
        <v>368</v>
      </c>
      <c r="P288" s="63" t="s">
        <v>671</v>
      </c>
      <c r="Q288" s="128">
        <f t="shared" si="70"/>
        <v>2722426.66</v>
      </c>
      <c r="R288" s="83">
        <v>2314062.66</v>
      </c>
      <c r="S288" s="83">
        <v>408364</v>
      </c>
      <c r="T288" s="83">
        <v>0</v>
      </c>
      <c r="U288" s="83">
        <v>0</v>
      </c>
      <c r="V288" s="83">
        <v>461439.46</v>
      </c>
      <c r="W288" s="83">
        <v>0</v>
      </c>
      <c r="X288" s="83">
        <f t="shared" si="68"/>
        <v>3183866.12</v>
      </c>
      <c r="Y288" s="62" t="s">
        <v>371</v>
      </c>
      <c r="Z288" s="109"/>
      <c r="AA288" s="188">
        <v>1685288.3900000001</v>
      </c>
      <c r="AB288" s="188">
        <v>282065.27</v>
      </c>
    </row>
    <row r="289" spans="2:28" ht="143.44999999999999" customHeight="1" x14ac:dyDescent="0.25">
      <c r="B289" s="68">
        <f t="shared" si="69"/>
        <v>257</v>
      </c>
      <c r="C289" s="372"/>
      <c r="D289" s="194" t="s">
        <v>350</v>
      </c>
      <c r="E289" s="194">
        <v>107498</v>
      </c>
      <c r="F289" s="66" t="s">
        <v>351</v>
      </c>
      <c r="G289" s="379"/>
      <c r="H289" s="57" t="s">
        <v>655</v>
      </c>
      <c r="I289" s="58" t="s">
        <v>564</v>
      </c>
      <c r="J289" s="59">
        <v>43034</v>
      </c>
      <c r="K289" s="57" t="s">
        <v>1777</v>
      </c>
      <c r="L289" s="60">
        <f t="shared" si="67"/>
        <v>0.85000000016675692</v>
      </c>
      <c r="M289" s="61" t="s">
        <v>591</v>
      </c>
      <c r="N289" s="61" t="s">
        <v>394</v>
      </c>
      <c r="O289" s="57" t="s">
        <v>369</v>
      </c>
      <c r="P289" s="63" t="s">
        <v>671</v>
      </c>
      <c r="Q289" s="128">
        <f t="shared" si="70"/>
        <v>20988640.890000001</v>
      </c>
      <c r="R289" s="83">
        <v>17840344.760000002</v>
      </c>
      <c r="S289" s="83">
        <v>3148296.13</v>
      </c>
      <c r="T289" s="83">
        <v>0</v>
      </c>
      <c r="U289" s="83">
        <v>0</v>
      </c>
      <c r="V289" s="83">
        <v>5355</v>
      </c>
      <c r="W289" s="83">
        <v>0</v>
      </c>
      <c r="X289" s="83">
        <f t="shared" si="68"/>
        <v>20993995.890000001</v>
      </c>
      <c r="Y289" s="62" t="s">
        <v>371</v>
      </c>
      <c r="Z289" s="109"/>
      <c r="AA289" s="188">
        <v>4318446.8600000003</v>
      </c>
      <c r="AB289" s="188">
        <v>756750.3</v>
      </c>
    </row>
    <row r="290" spans="2:28" ht="70.5" customHeight="1" x14ac:dyDescent="0.25">
      <c r="B290" s="68">
        <f t="shared" si="69"/>
        <v>258</v>
      </c>
      <c r="C290" s="372"/>
      <c r="D290" s="194" t="s">
        <v>352</v>
      </c>
      <c r="E290" s="194">
        <v>102378</v>
      </c>
      <c r="F290" s="66" t="s">
        <v>353</v>
      </c>
      <c r="G290" s="379"/>
      <c r="H290" s="57" t="s">
        <v>654</v>
      </c>
      <c r="I290" s="58" t="s">
        <v>422</v>
      </c>
      <c r="J290" s="66">
        <v>42979</v>
      </c>
      <c r="K290" s="57" t="s">
        <v>2023</v>
      </c>
      <c r="L290" s="60">
        <f t="shared" si="67"/>
        <v>0.84999999940495474</v>
      </c>
      <c r="M290" s="61" t="s">
        <v>836</v>
      </c>
      <c r="N290" s="61" t="s">
        <v>837</v>
      </c>
      <c r="O290" s="57" t="s">
        <v>370</v>
      </c>
      <c r="P290" s="63" t="s">
        <v>671</v>
      </c>
      <c r="Q290" s="128">
        <f t="shared" si="70"/>
        <v>7562449.5699999994</v>
      </c>
      <c r="R290" s="83">
        <v>6428082.1299999999</v>
      </c>
      <c r="S290" s="83">
        <v>981907.51</v>
      </c>
      <c r="T290" s="83">
        <v>152459.93</v>
      </c>
      <c r="U290" s="83">
        <v>0</v>
      </c>
      <c r="V290" s="83">
        <v>0</v>
      </c>
      <c r="W290" s="83">
        <v>0</v>
      </c>
      <c r="X290" s="83">
        <f t="shared" si="68"/>
        <v>7562449.5699999994</v>
      </c>
      <c r="Y290" s="62" t="s">
        <v>371</v>
      </c>
      <c r="Z290" s="109"/>
      <c r="AA290" s="188">
        <v>5672774.5699999994</v>
      </c>
      <c r="AB290" s="188">
        <v>986077.85</v>
      </c>
    </row>
    <row r="291" spans="2:28" ht="145.5" customHeight="1" x14ac:dyDescent="0.25">
      <c r="B291" s="68">
        <f t="shared" si="69"/>
        <v>259</v>
      </c>
      <c r="C291" s="372"/>
      <c r="D291" s="194" t="s">
        <v>636</v>
      </c>
      <c r="E291" s="194">
        <v>105180</v>
      </c>
      <c r="F291" s="66" t="s">
        <v>653</v>
      </c>
      <c r="G291" s="379"/>
      <c r="H291" s="57" t="s">
        <v>637</v>
      </c>
      <c r="I291" s="58" t="s">
        <v>636</v>
      </c>
      <c r="J291" s="59" t="s">
        <v>659</v>
      </c>
      <c r="K291" s="57" t="s">
        <v>1778</v>
      </c>
      <c r="L291" s="60">
        <f t="shared" si="67"/>
        <v>0.84999999933370951</v>
      </c>
      <c r="M291" s="61" t="s">
        <v>584</v>
      </c>
      <c r="N291" s="61" t="s">
        <v>867</v>
      </c>
      <c r="O291" s="57" t="s">
        <v>370</v>
      </c>
      <c r="P291" s="63" t="s">
        <v>671</v>
      </c>
      <c r="Q291" s="128">
        <f t="shared" si="70"/>
        <v>3001693.72</v>
      </c>
      <c r="R291" s="83">
        <v>2551439.66</v>
      </c>
      <c r="S291" s="83">
        <v>448134.27</v>
      </c>
      <c r="T291" s="83">
        <v>2119.79</v>
      </c>
      <c r="U291" s="83">
        <v>0</v>
      </c>
      <c r="V291" s="83">
        <v>26247.88</v>
      </c>
      <c r="W291" s="83">
        <v>0</v>
      </c>
      <c r="X291" s="83">
        <f t="shared" si="68"/>
        <v>3027941.6</v>
      </c>
      <c r="Y291" s="62" t="s">
        <v>371</v>
      </c>
      <c r="Z291" s="109"/>
      <c r="AA291" s="188">
        <v>2343399.31</v>
      </c>
      <c r="AB291" s="188">
        <v>411763.92000000004</v>
      </c>
    </row>
    <row r="292" spans="2:28" ht="87" customHeight="1" x14ac:dyDescent="0.25">
      <c r="B292" s="68">
        <f t="shared" si="69"/>
        <v>260</v>
      </c>
      <c r="C292" s="372"/>
      <c r="D292" s="194" t="s">
        <v>735</v>
      </c>
      <c r="E292" s="194">
        <v>105894</v>
      </c>
      <c r="F292" s="66" t="s">
        <v>737</v>
      </c>
      <c r="G292" s="379"/>
      <c r="H292" s="57" t="s">
        <v>736</v>
      </c>
      <c r="I292" s="65" t="s">
        <v>748</v>
      </c>
      <c r="J292" s="59" t="s">
        <v>738</v>
      </c>
      <c r="K292" s="57" t="s">
        <v>1293</v>
      </c>
      <c r="L292" s="60">
        <f t="shared" si="67"/>
        <v>0.84999999982593655</v>
      </c>
      <c r="M292" s="61" t="s">
        <v>588</v>
      </c>
      <c r="N292" s="61" t="s">
        <v>849</v>
      </c>
      <c r="O292" s="57" t="s">
        <v>370</v>
      </c>
      <c r="P292" s="63" t="s">
        <v>671</v>
      </c>
      <c r="Q292" s="128">
        <f t="shared" si="70"/>
        <v>5745029.8599999994</v>
      </c>
      <c r="R292" s="83">
        <v>4883275.38</v>
      </c>
      <c r="S292" s="83">
        <v>861754.48</v>
      </c>
      <c r="T292" s="83">
        <v>0</v>
      </c>
      <c r="U292" s="83">
        <v>0</v>
      </c>
      <c r="V292" s="83">
        <v>0</v>
      </c>
      <c r="W292" s="83">
        <v>0</v>
      </c>
      <c r="X292" s="83">
        <f t="shared" si="68"/>
        <v>5745029.8599999994</v>
      </c>
      <c r="Y292" s="62" t="s">
        <v>371</v>
      </c>
      <c r="Z292" s="109"/>
      <c r="AA292" s="188">
        <v>4819173.8900000006</v>
      </c>
      <c r="AB292" s="188">
        <v>779854.22</v>
      </c>
    </row>
    <row r="293" spans="2:28" ht="153" customHeight="1" x14ac:dyDescent="0.25">
      <c r="B293" s="68">
        <f t="shared" si="69"/>
        <v>261</v>
      </c>
      <c r="C293" s="372"/>
      <c r="D293" s="194" t="s">
        <v>757</v>
      </c>
      <c r="E293" s="194">
        <v>116918</v>
      </c>
      <c r="F293" s="66" t="s">
        <v>758</v>
      </c>
      <c r="G293" s="379"/>
      <c r="H293" s="57" t="s">
        <v>759</v>
      </c>
      <c r="I293" s="65" t="s">
        <v>772</v>
      </c>
      <c r="J293" s="59" t="s">
        <v>764</v>
      </c>
      <c r="K293" s="57" t="s">
        <v>382</v>
      </c>
      <c r="L293" s="60">
        <f t="shared" si="67"/>
        <v>0.84999999946132287</v>
      </c>
      <c r="M293" s="61" t="s">
        <v>594</v>
      </c>
      <c r="N293" s="61" t="s">
        <v>862</v>
      </c>
      <c r="O293" s="57" t="s">
        <v>370</v>
      </c>
      <c r="P293" s="63" t="s">
        <v>760</v>
      </c>
      <c r="Q293" s="128">
        <f t="shared" si="70"/>
        <v>9281999.3000000007</v>
      </c>
      <c r="R293" s="83">
        <v>7889699.4000000004</v>
      </c>
      <c r="S293" s="83">
        <v>0</v>
      </c>
      <c r="T293" s="83">
        <v>1392299.9</v>
      </c>
      <c r="U293" s="83">
        <v>0</v>
      </c>
      <c r="V293" s="83">
        <v>0</v>
      </c>
      <c r="W293" s="83">
        <v>0</v>
      </c>
      <c r="X293" s="83">
        <f t="shared" si="68"/>
        <v>9281999.3000000007</v>
      </c>
      <c r="Y293" s="62" t="s">
        <v>371</v>
      </c>
      <c r="Z293" s="109"/>
      <c r="AA293" s="188">
        <v>7283403.6099999994</v>
      </c>
      <c r="AB293" s="188">
        <v>1213127.4000000001</v>
      </c>
    </row>
    <row r="294" spans="2:28" ht="115.5" customHeight="1" x14ac:dyDescent="0.25">
      <c r="B294" s="68">
        <f t="shared" si="69"/>
        <v>262</v>
      </c>
      <c r="C294" s="372"/>
      <c r="D294" s="194" t="s">
        <v>762</v>
      </c>
      <c r="E294" s="194">
        <v>116919</v>
      </c>
      <c r="F294" s="66" t="s">
        <v>761</v>
      </c>
      <c r="G294" s="379"/>
      <c r="H294" s="57" t="s">
        <v>759</v>
      </c>
      <c r="I294" s="65" t="s">
        <v>773</v>
      </c>
      <c r="J294" s="59" t="s">
        <v>768</v>
      </c>
      <c r="K294" s="57" t="s">
        <v>382</v>
      </c>
      <c r="L294" s="60">
        <f t="shared" si="67"/>
        <v>0.85000000046533941</v>
      </c>
      <c r="M294" s="61" t="s">
        <v>859</v>
      </c>
      <c r="N294" s="61" t="s">
        <v>860</v>
      </c>
      <c r="O294" s="57" t="s">
        <v>370</v>
      </c>
      <c r="P294" s="63" t="s">
        <v>763</v>
      </c>
      <c r="Q294" s="128">
        <f t="shared" si="70"/>
        <v>5372423.75</v>
      </c>
      <c r="R294" s="83">
        <v>4566560.1900000004</v>
      </c>
      <c r="S294" s="83">
        <v>805863.56</v>
      </c>
      <c r="T294" s="83">
        <v>0</v>
      </c>
      <c r="U294" s="83">
        <v>0</v>
      </c>
      <c r="V294" s="83">
        <v>0</v>
      </c>
      <c r="W294" s="83">
        <v>0</v>
      </c>
      <c r="X294" s="83">
        <f t="shared" si="68"/>
        <v>5372423.75</v>
      </c>
      <c r="Y294" s="62" t="s">
        <v>371</v>
      </c>
      <c r="Z294" s="109"/>
      <c r="AA294" s="188">
        <v>4027455.47</v>
      </c>
      <c r="AB294" s="188">
        <v>669052.49</v>
      </c>
    </row>
    <row r="295" spans="2:28" ht="128.44999999999999" customHeight="1" x14ac:dyDescent="0.25">
      <c r="B295" s="68">
        <f t="shared" si="69"/>
        <v>263</v>
      </c>
      <c r="C295" s="372"/>
      <c r="D295" s="194" t="s">
        <v>770</v>
      </c>
      <c r="E295" s="194">
        <v>116950</v>
      </c>
      <c r="F295" s="66" t="s">
        <v>767</v>
      </c>
      <c r="G295" s="379"/>
      <c r="H295" s="57" t="s">
        <v>765</v>
      </c>
      <c r="I295" s="65" t="s">
        <v>771</v>
      </c>
      <c r="J295" s="59" t="s">
        <v>769</v>
      </c>
      <c r="K295" s="57" t="s">
        <v>382</v>
      </c>
      <c r="L295" s="60">
        <f t="shared" si="67"/>
        <v>0.84999999997414033</v>
      </c>
      <c r="M295" s="61" t="s">
        <v>863</v>
      </c>
      <c r="N295" s="61" t="s">
        <v>864</v>
      </c>
      <c r="O295" s="57" t="s">
        <v>370</v>
      </c>
      <c r="P295" s="63" t="s">
        <v>766</v>
      </c>
      <c r="Q295" s="128">
        <f>+R295+S295+T295</f>
        <v>19335112.530000001</v>
      </c>
      <c r="R295" s="83">
        <v>16434845.65</v>
      </c>
      <c r="S295" s="83">
        <v>2900266.88</v>
      </c>
      <c r="T295" s="83">
        <v>0</v>
      </c>
      <c r="U295" s="83">
        <v>0</v>
      </c>
      <c r="V295" s="83">
        <v>0</v>
      </c>
      <c r="W295" s="83">
        <v>0</v>
      </c>
      <c r="X295" s="83">
        <f t="shared" si="68"/>
        <v>19335112.530000001</v>
      </c>
      <c r="Y295" s="62" t="s">
        <v>371</v>
      </c>
      <c r="Z295" s="109"/>
      <c r="AA295" s="188">
        <v>10596131.970000001</v>
      </c>
      <c r="AB295" s="188">
        <v>1847077.53</v>
      </c>
    </row>
    <row r="296" spans="2:28" ht="183.2" customHeight="1" x14ac:dyDescent="0.25">
      <c r="B296" s="68">
        <f t="shared" si="69"/>
        <v>264</v>
      </c>
      <c r="C296" s="372"/>
      <c r="D296" s="194" t="s">
        <v>774</v>
      </c>
      <c r="E296" s="194">
        <v>116916</v>
      </c>
      <c r="F296" s="66" t="s">
        <v>778</v>
      </c>
      <c r="G296" s="193"/>
      <c r="H296" s="57" t="s">
        <v>775</v>
      </c>
      <c r="I296" s="65" t="s">
        <v>776</v>
      </c>
      <c r="J296" s="66" t="s">
        <v>779</v>
      </c>
      <c r="K296" s="66" t="s">
        <v>382</v>
      </c>
      <c r="L296" s="60">
        <f t="shared" si="67"/>
        <v>0.85000000029874423</v>
      </c>
      <c r="M296" s="61" t="s">
        <v>588</v>
      </c>
      <c r="N296" s="61" t="s">
        <v>850</v>
      </c>
      <c r="O296" s="57" t="s">
        <v>370</v>
      </c>
      <c r="P296" s="63" t="s">
        <v>777</v>
      </c>
      <c r="Q296" s="128">
        <f t="shared" si="70"/>
        <v>11715707.689999999</v>
      </c>
      <c r="R296" s="83">
        <v>9958351.5399999991</v>
      </c>
      <c r="S296" s="83">
        <v>1757356.15</v>
      </c>
      <c r="T296" s="83">
        <v>0</v>
      </c>
      <c r="U296" s="83">
        <v>0</v>
      </c>
      <c r="V296" s="83">
        <v>0</v>
      </c>
      <c r="W296" s="83">
        <v>0</v>
      </c>
      <c r="X296" s="83">
        <f t="shared" si="68"/>
        <v>11715707.689999999</v>
      </c>
      <c r="Y296" s="62" t="s">
        <v>371</v>
      </c>
      <c r="Z296" s="109"/>
      <c r="AA296" s="188">
        <v>8280454.7999999998</v>
      </c>
      <c r="AB296" s="188">
        <v>1286668.1299999999</v>
      </c>
    </row>
    <row r="297" spans="2:28" ht="100.5" customHeight="1" x14ac:dyDescent="0.25">
      <c r="B297" s="68">
        <f t="shared" si="69"/>
        <v>265</v>
      </c>
      <c r="C297" s="372"/>
      <c r="D297" s="194" t="s">
        <v>787</v>
      </c>
      <c r="E297" s="194">
        <v>116917</v>
      </c>
      <c r="F297" s="66" t="s">
        <v>789</v>
      </c>
      <c r="G297" s="194" t="s">
        <v>794</v>
      </c>
      <c r="H297" s="61" t="s">
        <v>788</v>
      </c>
      <c r="I297" s="73" t="s">
        <v>804</v>
      </c>
      <c r="J297" s="59" t="s">
        <v>791</v>
      </c>
      <c r="K297" s="66" t="s">
        <v>382</v>
      </c>
      <c r="L297" s="60">
        <f t="shared" si="67"/>
        <v>0.84999999959252404</v>
      </c>
      <c r="M297" s="61" t="s">
        <v>593</v>
      </c>
      <c r="N297" s="61" t="s">
        <v>607</v>
      </c>
      <c r="O297" s="57" t="s">
        <v>368</v>
      </c>
      <c r="P297" s="57" t="s">
        <v>784</v>
      </c>
      <c r="Q297" s="128">
        <f t="shared" si="70"/>
        <v>2454132.46</v>
      </c>
      <c r="R297" s="83">
        <v>2086012.59</v>
      </c>
      <c r="S297" s="83">
        <v>368119.87</v>
      </c>
      <c r="T297" s="83">
        <v>0</v>
      </c>
      <c r="U297" s="83">
        <v>0</v>
      </c>
      <c r="V297" s="83">
        <v>400697.18</v>
      </c>
      <c r="W297" s="83">
        <v>0</v>
      </c>
      <c r="X297" s="83">
        <f t="shared" si="68"/>
        <v>2854829.64</v>
      </c>
      <c r="Y297" s="63" t="s">
        <v>371</v>
      </c>
      <c r="Z297" s="109"/>
      <c r="AA297" s="188">
        <v>1938233.39</v>
      </c>
      <c r="AB297" s="188">
        <v>339341.72</v>
      </c>
    </row>
    <row r="298" spans="2:28" ht="164.25" customHeight="1" x14ac:dyDescent="0.25">
      <c r="B298" s="68">
        <f t="shared" si="69"/>
        <v>266</v>
      </c>
      <c r="C298" s="372"/>
      <c r="D298" s="194" t="s">
        <v>798</v>
      </c>
      <c r="E298" s="194">
        <v>116963</v>
      </c>
      <c r="F298" s="66" t="s">
        <v>800</v>
      </c>
      <c r="G298" s="194" t="s">
        <v>794</v>
      </c>
      <c r="H298" s="57" t="s">
        <v>799</v>
      </c>
      <c r="I298" s="73" t="s">
        <v>805</v>
      </c>
      <c r="J298" s="66" t="s">
        <v>801</v>
      </c>
      <c r="K298" s="66" t="s">
        <v>382</v>
      </c>
      <c r="L298" s="60">
        <f t="shared" si="67"/>
        <v>0.85000000000000009</v>
      </c>
      <c r="M298" s="61" t="s">
        <v>597</v>
      </c>
      <c r="N298" s="61" t="s">
        <v>875</v>
      </c>
      <c r="O298" s="57" t="s">
        <v>368</v>
      </c>
      <c r="P298" s="57" t="s">
        <v>795</v>
      </c>
      <c r="Q298" s="128">
        <f t="shared" si="70"/>
        <v>5096437</v>
      </c>
      <c r="R298" s="83">
        <v>4331971.45</v>
      </c>
      <c r="S298" s="83">
        <v>749611.28</v>
      </c>
      <c r="T298" s="83">
        <v>14854.27</v>
      </c>
      <c r="U298" s="83">
        <v>0</v>
      </c>
      <c r="V298" s="83">
        <v>58793.52</v>
      </c>
      <c r="W298" s="83">
        <v>0</v>
      </c>
      <c r="X298" s="83">
        <f t="shared" si="68"/>
        <v>5155230.5199999996</v>
      </c>
      <c r="Y298" s="63" t="s">
        <v>371</v>
      </c>
      <c r="Z298" s="109"/>
      <c r="AA298" s="188">
        <v>287042.42</v>
      </c>
      <c r="AB298" s="188">
        <v>28432.840000000004</v>
      </c>
    </row>
    <row r="299" spans="2:28" ht="134.44999999999999" customHeight="1" x14ac:dyDescent="0.25">
      <c r="B299" s="68">
        <f t="shared" si="69"/>
        <v>267</v>
      </c>
      <c r="C299" s="372"/>
      <c r="D299" s="194" t="s">
        <v>813</v>
      </c>
      <c r="E299" s="194">
        <v>118939</v>
      </c>
      <c r="F299" s="66" t="s">
        <v>815</v>
      </c>
      <c r="G299" s="194" t="s">
        <v>794</v>
      </c>
      <c r="H299" s="57" t="s">
        <v>122</v>
      </c>
      <c r="I299" s="73" t="s">
        <v>817</v>
      </c>
      <c r="J299" s="66" t="s">
        <v>816</v>
      </c>
      <c r="K299" s="66" t="s">
        <v>382</v>
      </c>
      <c r="L299" s="60">
        <f t="shared" si="67"/>
        <v>0.85000000070242676</v>
      </c>
      <c r="M299" s="61" t="s">
        <v>593</v>
      </c>
      <c r="N299" s="61" t="s">
        <v>607</v>
      </c>
      <c r="O299" s="57" t="s">
        <v>368</v>
      </c>
      <c r="P299" s="57" t="s">
        <v>814</v>
      </c>
      <c r="Q299" s="128">
        <f t="shared" si="70"/>
        <v>3559089.75</v>
      </c>
      <c r="R299" s="83">
        <v>3025226.29</v>
      </c>
      <c r="S299" s="83">
        <v>533863.46</v>
      </c>
      <c r="T299" s="83">
        <v>0</v>
      </c>
      <c r="U299" s="83">
        <v>0</v>
      </c>
      <c r="V299" s="83">
        <v>0</v>
      </c>
      <c r="W299" s="83">
        <v>0</v>
      </c>
      <c r="X299" s="83">
        <f t="shared" si="68"/>
        <v>3559089.75</v>
      </c>
      <c r="Y299" s="63" t="s">
        <v>371</v>
      </c>
      <c r="Z299" s="109"/>
      <c r="AA299" s="188">
        <v>2899217.4600000004</v>
      </c>
      <c r="AB299" s="188">
        <v>507214.83999999997</v>
      </c>
    </row>
    <row r="300" spans="2:28" ht="87" customHeight="1" x14ac:dyDescent="0.25">
      <c r="B300" s="68">
        <f t="shared" si="69"/>
        <v>268</v>
      </c>
      <c r="C300" s="197"/>
      <c r="D300" s="194" t="s">
        <v>936</v>
      </c>
      <c r="E300" s="194">
        <v>118245</v>
      </c>
      <c r="F300" s="66" t="s">
        <v>940</v>
      </c>
      <c r="G300" s="194" t="s">
        <v>937</v>
      </c>
      <c r="H300" s="57" t="s">
        <v>938</v>
      </c>
      <c r="I300" s="73" t="s">
        <v>959</v>
      </c>
      <c r="J300" s="66" t="s">
        <v>941</v>
      </c>
      <c r="K300" s="66" t="s">
        <v>382</v>
      </c>
      <c r="L300" s="60">
        <f t="shared" si="67"/>
        <v>0.85000000034833145</v>
      </c>
      <c r="M300" s="61" t="s">
        <v>584</v>
      </c>
      <c r="N300" s="61" t="s">
        <v>614</v>
      </c>
      <c r="O300" s="57" t="s">
        <v>368</v>
      </c>
      <c r="P300" s="57" t="s">
        <v>939</v>
      </c>
      <c r="Q300" s="128">
        <f t="shared" si="70"/>
        <v>12918730.629999999</v>
      </c>
      <c r="R300" s="83">
        <v>10980921.039999999</v>
      </c>
      <c r="S300" s="83">
        <v>1937809.59</v>
      </c>
      <c r="T300" s="83">
        <v>0</v>
      </c>
      <c r="U300" s="83">
        <v>0</v>
      </c>
      <c r="V300" s="83">
        <v>0</v>
      </c>
      <c r="W300" s="83">
        <v>0</v>
      </c>
      <c r="X300" s="83">
        <f t="shared" si="68"/>
        <v>12918730.629999999</v>
      </c>
      <c r="Y300" s="63" t="s">
        <v>371</v>
      </c>
      <c r="Z300" s="109"/>
      <c r="AA300" s="188">
        <v>6314384.3999999994</v>
      </c>
      <c r="AB300" s="188">
        <v>1112904.24</v>
      </c>
    </row>
    <row r="301" spans="2:28" ht="91.5" customHeight="1" x14ac:dyDescent="0.25">
      <c r="B301" s="68">
        <f t="shared" si="69"/>
        <v>269</v>
      </c>
      <c r="C301" s="197"/>
      <c r="D301" s="194" t="s">
        <v>942</v>
      </c>
      <c r="E301" s="194">
        <v>117017</v>
      </c>
      <c r="F301" s="66" t="s">
        <v>960</v>
      </c>
      <c r="G301" s="194" t="s">
        <v>943</v>
      </c>
      <c r="H301" s="57" t="s">
        <v>944</v>
      </c>
      <c r="I301" s="73" t="s">
        <v>956</v>
      </c>
      <c r="J301" s="66" t="s">
        <v>961</v>
      </c>
      <c r="K301" s="66" t="s">
        <v>380</v>
      </c>
      <c r="L301" s="60">
        <f t="shared" si="67"/>
        <v>0.85000000032176992</v>
      </c>
      <c r="M301" s="61" t="s">
        <v>582</v>
      </c>
      <c r="N301" s="61" t="s">
        <v>945</v>
      </c>
      <c r="O301" s="57" t="s">
        <v>368</v>
      </c>
      <c r="P301" s="57" t="s">
        <v>946</v>
      </c>
      <c r="Q301" s="128">
        <f t="shared" si="70"/>
        <v>7769525.5499999998</v>
      </c>
      <c r="R301" s="83">
        <v>6604096.7199999997</v>
      </c>
      <c r="S301" s="83">
        <v>1165428.83</v>
      </c>
      <c r="T301" s="83">
        <v>0</v>
      </c>
      <c r="U301" s="83">
        <v>0</v>
      </c>
      <c r="V301" s="83">
        <v>0</v>
      </c>
      <c r="W301" s="83">
        <v>0</v>
      </c>
      <c r="X301" s="83">
        <f t="shared" si="68"/>
        <v>7769525.5499999998</v>
      </c>
      <c r="Y301" s="63" t="s">
        <v>371</v>
      </c>
      <c r="Z301" s="109"/>
      <c r="AA301" s="188">
        <v>5189129</v>
      </c>
      <c r="AB301" s="188">
        <v>811190.92999999993</v>
      </c>
    </row>
    <row r="302" spans="2:28" ht="134.44999999999999" customHeight="1" x14ac:dyDescent="0.25">
      <c r="B302" s="68">
        <f t="shared" si="69"/>
        <v>270</v>
      </c>
      <c r="C302" s="197"/>
      <c r="D302" s="194" t="s">
        <v>947</v>
      </c>
      <c r="E302" s="194">
        <v>117007</v>
      </c>
      <c r="F302" s="66" t="s">
        <v>962</v>
      </c>
      <c r="G302" s="194" t="s">
        <v>949</v>
      </c>
      <c r="H302" s="57" t="s">
        <v>948</v>
      </c>
      <c r="I302" s="73" t="s">
        <v>955</v>
      </c>
      <c r="J302" s="66" t="s">
        <v>963</v>
      </c>
      <c r="K302" s="66" t="s">
        <v>382</v>
      </c>
      <c r="L302" s="60">
        <f t="shared" si="67"/>
        <v>0.84999999991955733</v>
      </c>
      <c r="M302" s="61" t="s">
        <v>597</v>
      </c>
      <c r="N302" s="61" t="s">
        <v>782</v>
      </c>
      <c r="O302" s="57" t="s">
        <v>368</v>
      </c>
      <c r="P302" s="57" t="s">
        <v>950</v>
      </c>
      <c r="Q302" s="128">
        <f t="shared" si="70"/>
        <v>12431214.26</v>
      </c>
      <c r="R302" s="83">
        <v>10566532.119999999</v>
      </c>
      <c r="S302" s="83">
        <v>1864682.14</v>
      </c>
      <c r="T302" s="83">
        <v>0</v>
      </c>
      <c r="U302" s="83">
        <v>0</v>
      </c>
      <c r="V302" s="83">
        <v>0</v>
      </c>
      <c r="W302" s="83">
        <v>0</v>
      </c>
      <c r="X302" s="83">
        <f t="shared" si="68"/>
        <v>12431214.26</v>
      </c>
      <c r="Y302" s="63" t="s">
        <v>371</v>
      </c>
      <c r="Z302" s="109"/>
      <c r="AA302" s="188">
        <v>5488453.1999999993</v>
      </c>
      <c r="AB302" s="188">
        <v>968550.59000000008</v>
      </c>
    </row>
    <row r="303" spans="2:28" ht="99.75" customHeight="1" x14ac:dyDescent="0.25">
      <c r="B303" s="68">
        <f t="shared" si="69"/>
        <v>271</v>
      </c>
      <c r="C303" s="197"/>
      <c r="D303" s="194" t="s">
        <v>957</v>
      </c>
      <c r="E303" s="194">
        <v>119010</v>
      </c>
      <c r="F303" s="66" t="s">
        <v>953</v>
      </c>
      <c r="G303" s="194" t="s">
        <v>952</v>
      </c>
      <c r="H303" s="57" t="s">
        <v>951</v>
      </c>
      <c r="I303" s="73" t="s">
        <v>958</v>
      </c>
      <c r="J303" s="66">
        <v>42768</v>
      </c>
      <c r="K303" s="66" t="s">
        <v>382</v>
      </c>
      <c r="L303" s="60">
        <f t="shared" si="67"/>
        <v>0.85</v>
      </c>
      <c r="M303" s="61" t="s">
        <v>588</v>
      </c>
      <c r="N303" s="61" t="s">
        <v>621</v>
      </c>
      <c r="O303" s="57" t="s">
        <v>368</v>
      </c>
      <c r="P303" s="57" t="s">
        <v>954</v>
      </c>
      <c r="Q303" s="128">
        <f t="shared" si="70"/>
        <v>4230697.2</v>
      </c>
      <c r="R303" s="83">
        <v>3596092.62</v>
      </c>
      <c r="S303" s="83">
        <v>634604.57999999996</v>
      </c>
      <c r="T303" s="83">
        <v>0</v>
      </c>
      <c r="U303" s="83">
        <v>0</v>
      </c>
      <c r="V303" s="83">
        <v>0</v>
      </c>
      <c r="W303" s="83">
        <v>0</v>
      </c>
      <c r="X303" s="83">
        <f t="shared" si="68"/>
        <v>4230697.2</v>
      </c>
      <c r="Y303" s="63" t="s">
        <v>371</v>
      </c>
      <c r="Z303" s="109"/>
      <c r="AA303" s="188">
        <v>3253753.46</v>
      </c>
      <c r="AB303" s="188">
        <v>514191.79000000004</v>
      </c>
    </row>
    <row r="304" spans="2:28" ht="220.7" customHeight="1" x14ac:dyDescent="0.25">
      <c r="B304" s="68">
        <f t="shared" si="69"/>
        <v>272</v>
      </c>
      <c r="C304" s="197"/>
      <c r="D304" s="194" t="s">
        <v>969</v>
      </c>
      <c r="E304" s="194">
        <v>118054</v>
      </c>
      <c r="F304" s="66" t="s">
        <v>975</v>
      </c>
      <c r="G304" s="194" t="s">
        <v>971</v>
      </c>
      <c r="H304" s="57" t="s">
        <v>970</v>
      </c>
      <c r="I304" s="73" t="s">
        <v>1088</v>
      </c>
      <c r="J304" s="66" t="s">
        <v>976</v>
      </c>
      <c r="K304" s="66" t="s">
        <v>1876</v>
      </c>
      <c r="L304" s="60">
        <f t="shared" si="67"/>
        <v>0.85</v>
      </c>
      <c r="M304" s="61" t="s">
        <v>593</v>
      </c>
      <c r="N304" s="61" t="s">
        <v>612</v>
      </c>
      <c r="O304" s="57" t="s">
        <v>368</v>
      </c>
      <c r="P304" s="57" t="s">
        <v>974</v>
      </c>
      <c r="Q304" s="128">
        <f t="shared" si="70"/>
        <v>3853697.9099999997</v>
      </c>
      <c r="R304" s="83">
        <v>3275643.2234999998</v>
      </c>
      <c r="S304" s="83">
        <v>578054.68649999995</v>
      </c>
      <c r="T304" s="83">
        <v>0</v>
      </c>
      <c r="U304" s="83">
        <v>0</v>
      </c>
      <c r="V304" s="83">
        <v>0</v>
      </c>
      <c r="W304" s="83">
        <v>0</v>
      </c>
      <c r="X304" s="83">
        <f t="shared" si="68"/>
        <v>3853697.9099999997</v>
      </c>
      <c r="Y304" s="63" t="s">
        <v>371</v>
      </c>
      <c r="Z304" s="109"/>
      <c r="AA304" s="188">
        <v>367936.55000000005</v>
      </c>
      <c r="AB304" s="188">
        <v>26106.449999999997</v>
      </c>
    </row>
    <row r="305" spans="2:28" ht="73.5" customHeight="1" x14ac:dyDescent="0.25">
      <c r="B305" s="68">
        <f t="shared" si="69"/>
        <v>273</v>
      </c>
      <c r="C305" s="197"/>
      <c r="D305" s="194" t="s">
        <v>977</v>
      </c>
      <c r="E305" s="194">
        <v>119122</v>
      </c>
      <c r="F305" s="66" t="s">
        <v>980</v>
      </c>
      <c r="G305" s="194" t="s">
        <v>972</v>
      </c>
      <c r="H305" s="57" t="s">
        <v>978</v>
      </c>
      <c r="I305" s="73" t="s">
        <v>1089</v>
      </c>
      <c r="J305" s="66" t="s">
        <v>981</v>
      </c>
      <c r="K305" s="66" t="s">
        <v>1293</v>
      </c>
      <c r="L305" s="60">
        <f t="shared" si="67"/>
        <v>0.85000000086221283</v>
      </c>
      <c r="M305" s="61" t="s">
        <v>588</v>
      </c>
      <c r="N305" s="61" t="s">
        <v>603</v>
      </c>
      <c r="O305" s="57" t="s">
        <v>368</v>
      </c>
      <c r="P305" s="57" t="s">
        <v>979</v>
      </c>
      <c r="Q305" s="128">
        <f t="shared" si="70"/>
        <v>3479419.2199999997</v>
      </c>
      <c r="R305" s="83">
        <v>2957506.34</v>
      </c>
      <c r="S305" s="83">
        <v>521912.88</v>
      </c>
      <c r="T305" s="83">
        <v>0</v>
      </c>
      <c r="U305" s="83">
        <v>0</v>
      </c>
      <c r="V305" s="83">
        <v>0</v>
      </c>
      <c r="W305" s="83">
        <v>0</v>
      </c>
      <c r="X305" s="83">
        <f t="shared" si="68"/>
        <v>3479419.2199999997</v>
      </c>
      <c r="Y305" s="63" t="s">
        <v>371</v>
      </c>
      <c r="Z305" s="109"/>
      <c r="AA305" s="188">
        <v>2757190.21</v>
      </c>
      <c r="AB305" s="188">
        <v>426562.98</v>
      </c>
    </row>
    <row r="306" spans="2:28" ht="136.15" customHeight="1" x14ac:dyDescent="0.25">
      <c r="B306" s="68">
        <f t="shared" si="69"/>
        <v>274</v>
      </c>
      <c r="C306" s="193"/>
      <c r="D306" s="194" t="s">
        <v>982</v>
      </c>
      <c r="E306" s="194">
        <v>119150</v>
      </c>
      <c r="F306" s="66" t="s">
        <v>987</v>
      </c>
      <c r="G306" s="194" t="s">
        <v>973</v>
      </c>
      <c r="H306" s="57" t="s">
        <v>983</v>
      </c>
      <c r="I306" s="73" t="s">
        <v>1091</v>
      </c>
      <c r="J306" s="66" t="s">
        <v>988</v>
      </c>
      <c r="K306" s="66" t="s">
        <v>380</v>
      </c>
      <c r="L306" s="60">
        <f t="shared" si="67"/>
        <v>0.84999999955513228</v>
      </c>
      <c r="M306" s="61" t="s">
        <v>984</v>
      </c>
      <c r="N306" s="61" t="s">
        <v>985</v>
      </c>
      <c r="O306" s="57" t="s">
        <v>368</v>
      </c>
      <c r="P306" s="57" t="s">
        <v>986</v>
      </c>
      <c r="Q306" s="128">
        <f t="shared" si="70"/>
        <v>8991436.4399999995</v>
      </c>
      <c r="R306" s="83">
        <v>7642720.9699999997</v>
      </c>
      <c r="S306" s="83">
        <v>1348715.47</v>
      </c>
      <c r="T306" s="83">
        <v>0</v>
      </c>
      <c r="U306" s="83">
        <v>0</v>
      </c>
      <c r="V306" s="83">
        <v>0</v>
      </c>
      <c r="W306" s="83">
        <v>0</v>
      </c>
      <c r="X306" s="83">
        <f t="shared" si="68"/>
        <v>8991436.4399999995</v>
      </c>
      <c r="Y306" s="63" t="s">
        <v>371</v>
      </c>
      <c r="Z306" s="109"/>
      <c r="AA306" s="188">
        <v>901834.55999999994</v>
      </c>
      <c r="AB306" s="188">
        <v>138508.95000000001</v>
      </c>
    </row>
    <row r="307" spans="2:28" ht="67.7" customHeight="1" x14ac:dyDescent="0.25">
      <c r="B307" s="68">
        <f t="shared" si="69"/>
        <v>275</v>
      </c>
      <c r="C307" s="193"/>
      <c r="D307" s="194" t="s">
        <v>1007</v>
      </c>
      <c r="E307" s="194">
        <v>117254</v>
      </c>
      <c r="F307" s="66" t="s">
        <v>1010</v>
      </c>
      <c r="G307" s="194" t="s">
        <v>1009</v>
      </c>
      <c r="H307" s="57" t="s">
        <v>1008</v>
      </c>
      <c r="I307" s="73" t="s">
        <v>1090</v>
      </c>
      <c r="J307" s="66" t="s">
        <v>1011</v>
      </c>
      <c r="K307" s="66" t="s">
        <v>1292</v>
      </c>
      <c r="L307" s="60">
        <f t="shared" si="67"/>
        <v>0.84999999918636004</v>
      </c>
      <c r="M307" s="61" t="s">
        <v>584</v>
      </c>
      <c r="N307" s="61" t="s">
        <v>599</v>
      </c>
      <c r="O307" s="57" t="s">
        <v>368</v>
      </c>
      <c r="P307" s="57" t="s">
        <v>1012</v>
      </c>
      <c r="Q307" s="128">
        <f t="shared" si="70"/>
        <v>6145223.6999999993</v>
      </c>
      <c r="R307" s="83">
        <v>5223440.1399999997</v>
      </c>
      <c r="S307" s="83">
        <v>921783.56</v>
      </c>
      <c r="T307" s="83">
        <v>0</v>
      </c>
      <c r="U307" s="83">
        <v>0</v>
      </c>
      <c r="V307" s="83">
        <v>2249.96</v>
      </c>
      <c r="W307" s="83">
        <v>0</v>
      </c>
      <c r="X307" s="83">
        <f t="shared" si="68"/>
        <v>6147473.6599999992</v>
      </c>
      <c r="Y307" s="63" t="s">
        <v>371</v>
      </c>
      <c r="Z307" s="109"/>
      <c r="AA307" s="188">
        <v>4481417.49</v>
      </c>
      <c r="AB307" s="188">
        <v>703578.95</v>
      </c>
    </row>
    <row r="308" spans="2:28" ht="90.75" customHeight="1" x14ac:dyDescent="0.25">
      <c r="B308" s="68">
        <f t="shared" si="69"/>
        <v>276</v>
      </c>
      <c r="C308" s="193"/>
      <c r="D308" s="194" t="s">
        <v>1013</v>
      </c>
      <c r="E308" s="194">
        <v>119008</v>
      </c>
      <c r="F308" s="66" t="s">
        <v>1017</v>
      </c>
      <c r="G308" s="194" t="s">
        <v>1014</v>
      </c>
      <c r="H308" s="57" t="s">
        <v>1015</v>
      </c>
      <c r="I308" s="73" t="s">
        <v>1092</v>
      </c>
      <c r="J308" s="66" t="s">
        <v>1018</v>
      </c>
      <c r="K308" s="66" t="s">
        <v>382</v>
      </c>
      <c r="L308" s="60">
        <f t="shared" si="67"/>
        <v>0.85000000000000009</v>
      </c>
      <c r="M308" s="61" t="s">
        <v>582</v>
      </c>
      <c r="N308" s="61" t="s">
        <v>589</v>
      </c>
      <c r="O308" s="57" t="s">
        <v>368</v>
      </c>
      <c r="P308" s="57" t="s">
        <v>1016</v>
      </c>
      <c r="Q308" s="128">
        <f t="shared" si="70"/>
        <v>3688188.0199999996</v>
      </c>
      <c r="R308" s="83">
        <v>3134959.8169999998</v>
      </c>
      <c r="S308" s="83">
        <v>553228.20299999998</v>
      </c>
      <c r="T308" s="83">
        <v>0</v>
      </c>
      <c r="U308" s="83">
        <v>0</v>
      </c>
      <c r="V308" s="83">
        <v>0</v>
      </c>
      <c r="W308" s="83">
        <v>0</v>
      </c>
      <c r="X308" s="83">
        <f t="shared" si="68"/>
        <v>3688188.0199999996</v>
      </c>
      <c r="Y308" s="63" t="s">
        <v>371</v>
      </c>
      <c r="Z308" s="109"/>
      <c r="AA308" s="188">
        <v>2963766.88</v>
      </c>
      <c r="AB308" s="188">
        <v>468130.27</v>
      </c>
    </row>
    <row r="309" spans="2:28" ht="92.45" customHeight="1" x14ac:dyDescent="0.25">
      <c r="B309" s="68">
        <f t="shared" si="69"/>
        <v>277</v>
      </c>
      <c r="C309" s="194"/>
      <c r="D309" s="194" t="s">
        <v>1040</v>
      </c>
      <c r="E309" s="194">
        <v>116964</v>
      </c>
      <c r="F309" s="66" t="s">
        <v>1044</v>
      </c>
      <c r="G309" s="194" t="s">
        <v>1042</v>
      </c>
      <c r="H309" s="61" t="s">
        <v>1041</v>
      </c>
      <c r="I309" s="73" t="s">
        <v>1093</v>
      </c>
      <c r="J309" s="66" t="s">
        <v>1045</v>
      </c>
      <c r="K309" s="66" t="s">
        <v>1046</v>
      </c>
      <c r="L309" s="60">
        <f t="shared" si="67"/>
        <v>0.84999999987854957</v>
      </c>
      <c r="M309" s="61" t="s">
        <v>593</v>
      </c>
      <c r="N309" s="61" t="s">
        <v>600</v>
      </c>
      <c r="O309" s="57" t="s">
        <v>368</v>
      </c>
      <c r="P309" s="57" t="s">
        <v>1043</v>
      </c>
      <c r="Q309" s="128">
        <f t="shared" si="70"/>
        <v>20584525.449999999</v>
      </c>
      <c r="R309" s="83">
        <v>17496846.629999999</v>
      </c>
      <c r="S309" s="83">
        <v>3087678.82</v>
      </c>
      <c r="T309" s="83">
        <v>0</v>
      </c>
      <c r="U309" s="83">
        <v>0</v>
      </c>
      <c r="V309" s="83">
        <v>0</v>
      </c>
      <c r="W309" s="83">
        <v>0</v>
      </c>
      <c r="X309" s="83">
        <f t="shared" si="68"/>
        <v>20584525.449999999</v>
      </c>
      <c r="Y309" s="63" t="s">
        <v>371</v>
      </c>
      <c r="Z309" s="109"/>
      <c r="AA309" s="188">
        <v>14585093.43</v>
      </c>
      <c r="AB309" s="188">
        <v>2357146.4</v>
      </c>
    </row>
    <row r="310" spans="2:28" ht="134.44999999999999" customHeight="1" x14ac:dyDescent="0.25">
      <c r="B310" s="68">
        <f t="shared" si="69"/>
        <v>278</v>
      </c>
      <c r="C310" s="193"/>
      <c r="D310" s="194" t="s">
        <v>1061</v>
      </c>
      <c r="E310" s="194">
        <v>119609</v>
      </c>
      <c r="F310" s="66" t="s">
        <v>1071</v>
      </c>
      <c r="G310" s="194" t="s">
        <v>1042</v>
      </c>
      <c r="H310" s="57" t="s">
        <v>1062</v>
      </c>
      <c r="I310" s="73" t="s">
        <v>1094</v>
      </c>
      <c r="J310" s="66" t="s">
        <v>1072</v>
      </c>
      <c r="K310" s="66" t="s">
        <v>382</v>
      </c>
      <c r="L310" s="60">
        <f t="shared" si="67"/>
        <v>0.9963750778681485</v>
      </c>
      <c r="M310" s="61" t="s">
        <v>1063</v>
      </c>
      <c r="N310" s="61" t="s">
        <v>1064</v>
      </c>
      <c r="O310" s="57" t="s">
        <v>368</v>
      </c>
      <c r="P310" s="57" t="s">
        <v>1067</v>
      </c>
      <c r="Q310" s="128">
        <f t="shared" si="70"/>
        <v>4552856.42</v>
      </c>
      <c r="R310" s="83">
        <v>4536352.67</v>
      </c>
      <c r="S310" s="174">
        <v>0</v>
      </c>
      <c r="T310" s="83">
        <v>16503.75</v>
      </c>
      <c r="U310" s="83">
        <v>0</v>
      </c>
      <c r="V310" s="83">
        <v>0</v>
      </c>
      <c r="W310" s="83">
        <v>0</v>
      </c>
      <c r="X310" s="83">
        <f t="shared" si="68"/>
        <v>4552856.42</v>
      </c>
      <c r="Y310" s="63" t="s">
        <v>371</v>
      </c>
      <c r="Z310" s="109"/>
      <c r="AA310" s="188">
        <v>2730996.0300000012</v>
      </c>
      <c r="AB310" s="188">
        <v>473140.28000000009</v>
      </c>
    </row>
    <row r="311" spans="2:28" ht="134.44999999999999" customHeight="1" x14ac:dyDescent="0.25">
      <c r="B311" s="68">
        <f t="shared" si="69"/>
        <v>279</v>
      </c>
      <c r="C311" s="193"/>
      <c r="D311" s="194" t="s">
        <v>1065</v>
      </c>
      <c r="E311" s="194">
        <v>119050</v>
      </c>
      <c r="F311" s="66" t="s">
        <v>1069</v>
      </c>
      <c r="G311" s="194" t="s">
        <v>1042</v>
      </c>
      <c r="H311" s="57" t="s">
        <v>1066</v>
      </c>
      <c r="I311" s="73" t="s">
        <v>1095</v>
      </c>
      <c r="J311" s="66" t="s">
        <v>1070</v>
      </c>
      <c r="K311" s="66" t="s">
        <v>380</v>
      </c>
      <c r="L311" s="60">
        <f t="shared" si="67"/>
        <v>0.85000000017464972</v>
      </c>
      <c r="M311" s="61" t="s">
        <v>588</v>
      </c>
      <c r="N311" s="61" t="s">
        <v>603</v>
      </c>
      <c r="O311" s="57" t="s">
        <v>368</v>
      </c>
      <c r="P311" s="57" t="s">
        <v>1068</v>
      </c>
      <c r="Q311" s="128">
        <f t="shared" si="70"/>
        <v>2862872.47</v>
      </c>
      <c r="R311" s="83">
        <v>2433441.6</v>
      </c>
      <c r="S311" s="83">
        <v>429430.87</v>
      </c>
      <c r="T311" s="83">
        <v>0</v>
      </c>
      <c r="U311" s="83">
        <v>0</v>
      </c>
      <c r="V311" s="83">
        <v>172.96</v>
      </c>
      <c r="W311" s="83">
        <v>0</v>
      </c>
      <c r="X311" s="83">
        <f t="shared" si="68"/>
        <v>2863045.43</v>
      </c>
      <c r="Y311" s="63" t="s">
        <v>371</v>
      </c>
      <c r="Z311" s="109"/>
      <c r="AA311" s="188">
        <v>2126105.37</v>
      </c>
      <c r="AB311" s="188">
        <v>336672.29</v>
      </c>
    </row>
    <row r="312" spans="2:28" ht="134.44999999999999" customHeight="1" x14ac:dyDescent="0.25">
      <c r="B312" s="68">
        <f t="shared" si="69"/>
        <v>280</v>
      </c>
      <c r="C312" s="193"/>
      <c r="D312" s="194" t="s">
        <v>1073</v>
      </c>
      <c r="E312" s="194">
        <v>119252</v>
      </c>
      <c r="F312" s="66" t="s">
        <v>1075</v>
      </c>
      <c r="G312" s="194" t="s">
        <v>1042</v>
      </c>
      <c r="H312" s="57" t="s">
        <v>944</v>
      </c>
      <c r="I312" s="73" t="s">
        <v>1096</v>
      </c>
      <c r="J312" s="66" t="s">
        <v>1076</v>
      </c>
      <c r="K312" s="66" t="s">
        <v>380</v>
      </c>
      <c r="L312" s="60">
        <f t="shared" si="67"/>
        <v>0.84999999941229398</v>
      </c>
      <c r="M312" s="61" t="s">
        <v>591</v>
      </c>
      <c r="N312" s="61" t="s">
        <v>397</v>
      </c>
      <c r="O312" s="57" t="s">
        <v>368</v>
      </c>
      <c r="P312" s="57" t="s">
        <v>1074</v>
      </c>
      <c r="Q312" s="128">
        <f t="shared" si="70"/>
        <v>8507655.3000000007</v>
      </c>
      <c r="R312" s="83">
        <v>7231507</v>
      </c>
      <c r="S312" s="83">
        <v>1276148.3</v>
      </c>
      <c r="T312" s="83">
        <v>0</v>
      </c>
      <c r="U312" s="83">
        <v>0</v>
      </c>
      <c r="V312" s="83">
        <v>0</v>
      </c>
      <c r="W312" s="83">
        <v>0</v>
      </c>
      <c r="X312" s="83">
        <f t="shared" si="68"/>
        <v>8507655.3000000007</v>
      </c>
      <c r="Y312" s="63" t="s">
        <v>371</v>
      </c>
      <c r="Z312" s="109"/>
      <c r="AA312" s="188">
        <v>3685038.0799999996</v>
      </c>
      <c r="AB312" s="188">
        <v>637388.12999999989</v>
      </c>
    </row>
    <row r="313" spans="2:28" ht="125.45" customHeight="1" x14ac:dyDescent="0.25">
      <c r="B313" s="68">
        <f t="shared" si="69"/>
        <v>281</v>
      </c>
      <c r="C313" s="194"/>
      <c r="D313" s="194" t="s">
        <v>1149</v>
      </c>
      <c r="E313" s="194">
        <v>119428</v>
      </c>
      <c r="F313" s="66" t="s">
        <v>1153</v>
      </c>
      <c r="G313" s="194" t="s">
        <v>1042</v>
      </c>
      <c r="H313" s="61" t="s">
        <v>1150</v>
      </c>
      <c r="I313" s="73" t="s">
        <v>1164</v>
      </c>
      <c r="J313" s="66" t="s">
        <v>1154</v>
      </c>
      <c r="K313" s="66" t="s">
        <v>1155</v>
      </c>
      <c r="L313" s="60">
        <f t="shared" si="67"/>
        <v>0.84999999990962971</v>
      </c>
      <c r="M313" s="61" t="s">
        <v>1129</v>
      </c>
      <c r="N313" s="61" t="s">
        <v>1152</v>
      </c>
      <c r="O313" s="57" t="s">
        <v>368</v>
      </c>
      <c r="P313" s="57" t="s">
        <v>1151</v>
      </c>
      <c r="Q313" s="128">
        <f t="shared" si="70"/>
        <v>44262301.239999995</v>
      </c>
      <c r="R313" s="83">
        <v>37622956.049999997</v>
      </c>
      <c r="S313" s="83">
        <v>332416.46999999997</v>
      </c>
      <c r="T313" s="83">
        <v>6306928.7199999997</v>
      </c>
      <c r="U313" s="83">
        <v>0</v>
      </c>
      <c r="V313" s="83">
        <v>88702.05</v>
      </c>
      <c r="W313" s="83">
        <v>0</v>
      </c>
      <c r="X313" s="83">
        <f t="shared" si="68"/>
        <v>44351003.289999992</v>
      </c>
      <c r="Y313" s="63" t="s">
        <v>371</v>
      </c>
      <c r="Z313" s="109"/>
      <c r="AA313" s="188">
        <v>2600135</v>
      </c>
      <c r="AB313" s="188">
        <v>419739.54</v>
      </c>
    </row>
    <row r="314" spans="2:28" ht="224.45" customHeight="1" x14ac:dyDescent="0.25">
      <c r="B314" s="68">
        <f t="shared" si="69"/>
        <v>282</v>
      </c>
      <c r="C314" s="194"/>
      <c r="D314" s="194" t="s">
        <v>1210</v>
      </c>
      <c r="E314" s="194">
        <v>119707</v>
      </c>
      <c r="F314" s="66" t="s">
        <v>1201</v>
      </c>
      <c r="G314" s="194" t="s">
        <v>1042</v>
      </c>
      <c r="H314" s="61" t="s">
        <v>1200</v>
      </c>
      <c r="I314" s="73" t="s">
        <v>1211</v>
      </c>
      <c r="J314" s="66" t="s">
        <v>916</v>
      </c>
      <c r="K314" s="66" t="s">
        <v>1202</v>
      </c>
      <c r="L314" s="60">
        <f t="shared" si="67"/>
        <v>0.85000000280024268</v>
      </c>
      <c r="M314" s="61" t="s">
        <v>582</v>
      </c>
      <c r="N314" s="61" t="s">
        <v>595</v>
      </c>
      <c r="O314" s="57" t="s">
        <v>368</v>
      </c>
      <c r="P314" s="138" t="s">
        <v>1203</v>
      </c>
      <c r="Q314" s="128">
        <f t="shared" si="70"/>
        <v>1428447.56</v>
      </c>
      <c r="R314" s="83">
        <v>1214180.43</v>
      </c>
      <c r="S314" s="175">
        <v>210087.53</v>
      </c>
      <c r="T314" s="175">
        <v>4179.6000000000004</v>
      </c>
      <c r="U314" s="83">
        <v>0</v>
      </c>
      <c r="V314" s="83">
        <v>0</v>
      </c>
      <c r="W314" s="83">
        <v>0</v>
      </c>
      <c r="X314" s="83">
        <f t="shared" si="68"/>
        <v>1428447.56</v>
      </c>
      <c r="Y314" s="63" t="s">
        <v>371</v>
      </c>
      <c r="Z314" s="109"/>
      <c r="AA314" s="188">
        <v>530884.5</v>
      </c>
      <c r="AB314" s="188">
        <v>93685.51</v>
      </c>
    </row>
    <row r="315" spans="2:28" ht="105" customHeight="1" x14ac:dyDescent="0.25">
      <c r="B315" s="68">
        <f t="shared" si="69"/>
        <v>283</v>
      </c>
      <c r="C315" s="194"/>
      <c r="D315" s="194" t="s">
        <v>1229</v>
      </c>
      <c r="E315" s="194">
        <v>120008</v>
      </c>
      <c r="F315" s="66" t="s">
        <v>1255</v>
      </c>
      <c r="G315" s="194" t="s">
        <v>1042</v>
      </c>
      <c r="H315" s="61" t="s">
        <v>1230</v>
      </c>
      <c r="I315" s="73" t="s">
        <v>1260</v>
      </c>
      <c r="J315" s="66" t="s">
        <v>1256</v>
      </c>
      <c r="K315" s="66" t="s">
        <v>1257</v>
      </c>
      <c r="L315" s="60">
        <f t="shared" si="67"/>
        <v>0.85000000010187149</v>
      </c>
      <c r="M315" s="61" t="s">
        <v>1129</v>
      </c>
      <c r="N315" s="61" t="s">
        <v>1130</v>
      </c>
      <c r="O315" s="57" t="s">
        <v>368</v>
      </c>
      <c r="P315" s="138" t="s">
        <v>1203</v>
      </c>
      <c r="Q315" s="128">
        <f t="shared" si="70"/>
        <v>29448876.420000002</v>
      </c>
      <c r="R315" s="83">
        <v>25031544.960000001</v>
      </c>
      <c r="S315" s="175">
        <v>1949641.67</v>
      </c>
      <c r="T315" s="175">
        <v>2467689.79</v>
      </c>
      <c r="U315" s="83">
        <v>0</v>
      </c>
      <c r="V315" s="83">
        <v>58994.12</v>
      </c>
      <c r="W315" s="83">
        <v>0</v>
      </c>
      <c r="X315" s="83">
        <f t="shared" si="68"/>
        <v>29507870.540000003</v>
      </c>
      <c r="Y315" s="63" t="s">
        <v>371</v>
      </c>
      <c r="Z315" s="109"/>
      <c r="AA315" s="188">
        <v>1806983.73</v>
      </c>
      <c r="AB315" s="188">
        <v>318879.48</v>
      </c>
    </row>
    <row r="316" spans="2:28" ht="144.75" customHeight="1" x14ac:dyDescent="0.25">
      <c r="B316" s="68">
        <f t="shared" si="69"/>
        <v>284</v>
      </c>
      <c r="C316" s="194"/>
      <c r="D316" s="194" t="s">
        <v>1310</v>
      </c>
      <c r="E316" s="194">
        <v>120009</v>
      </c>
      <c r="F316" s="66" t="s">
        <v>1311</v>
      </c>
      <c r="G316" s="194" t="s">
        <v>1042</v>
      </c>
      <c r="H316" s="61" t="s">
        <v>1230</v>
      </c>
      <c r="I316" s="73" t="s">
        <v>1335</v>
      </c>
      <c r="J316" s="66" t="s">
        <v>1710</v>
      </c>
      <c r="K316" s="66" t="s">
        <v>1155</v>
      </c>
      <c r="L316" s="60">
        <f t="shared" si="67"/>
        <v>0.85000000803772846</v>
      </c>
      <c r="M316" s="61" t="s">
        <v>1129</v>
      </c>
      <c r="N316" s="61" t="s">
        <v>1870</v>
      </c>
      <c r="O316" s="57" t="s">
        <v>368</v>
      </c>
      <c r="P316" s="138" t="s">
        <v>1312</v>
      </c>
      <c r="Q316" s="128">
        <f>+R316+S316+T316</f>
        <v>62023120.323499992</v>
      </c>
      <c r="R316" s="83">
        <v>52719652.773499995</v>
      </c>
      <c r="S316" s="83">
        <v>6052205.8700000001</v>
      </c>
      <c r="T316" s="83">
        <v>3251261.68</v>
      </c>
      <c r="U316" s="175">
        <v>0</v>
      </c>
      <c r="V316" s="83">
        <v>471953.15</v>
      </c>
      <c r="W316" s="83">
        <v>0</v>
      </c>
      <c r="X316" s="83">
        <f t="shared" si="68"/>
        <v>62495073.473499991</v>
      </c>
      <c r="Y316" s="63" t="s">
        <v>371</v>
      </c>
      <c r="Z316" s="109"/>
      <c r="AA316" s="188">
        <v>10634007.630000001</v>
      </c>
      <c r="AB316" s="188">
        <v>1475753.15</v>
      </c>
    </row>
    <row r="317" spans="2:28" ht="238.7" customHeight="1" x14ac:dyDescent="0.25">
      <c r="B317" s="68">
        <f t="shared" si="69"/>
        <v>285</v>
      </c>
      <c r="C317" s="194"/>
      <c r="D317" s="194" t="s">
        <v>1341</v>
      </c>
      <c r="E317" s="194">
        <v>117515</v>
      </c>
      <c r="F317" s="66" t="s">
        <v>1352</v>
      </c>
      <c r="G317" s="194" t="s">
        <v>1042</v>
      </c>
      <c r="H317" s="61" t="s">
        <v>1342</v>
      </c>
      <c r="I317" s="73" t="s">
        <v>1430</v>
      </c>
      <c r="J317" s="66" t="s">
        <v>1353</v>
      </c>
      <c r="K317" s="66" t="s">
        <v>487</v>
      </c>
      <c r="L317" s="60">
        <f t="shared" si="67"/>
        <v>0.85000000025866673</v>
      </c>
      <c r="M317" s="61" t="s">
        <v>1343</v>
      </c>
      <c r="N317" s="61" t="s">
        <v>1344</v>
      </c>
      <c r="O317" s="57" t="s">
        <v>368</v>
      </c>
      <c r="P317" s="138" t="s">
        <v>1345</v>
      </c>
      <c r="Q317" s="128">
        <f t="shared" si="70"/>
        <v>19329891.899999999</v>
      </c>
      <c r="R317" s="83">
        <v>16430408.119999999</v>
      </c>
      <c r="S317" s="83">
        <v>2899483.78</v>
      </c>
      <c r="T317" s="83">
        <v>0</v>
      </c>
      <c r="U317" s="175">
        <v>0</v>
      </c>
      <c r="V317" s="83">
        <v>106128</v>
      </c>
      <c r="W317" s="83">
        <v>0</v>
      </c>
      <c r="X317" s="83">
        <f t="shared" si="68"/>
        <v>19436019.899999999</v>
      </c>
      <c r="Y317" s="63" t="s">
        <v>371</v>
      </c>
      <c r="Z317" s="109"/>
      <c r="AA317" s="188">
        <v>2072938.47</v>
      </c>
      <c r="AB317" s="188">
        <v>212677.52</v>
      </c>
    </row>
    <row r="318" spans="2:28" ht="86.45" customHeight="1" x14ac:dyDescent="0.25">
      <c r="B318" s="68">
        <f t="shared" si="69"/>
        <v>286</v>
      </c>
      <c r="C318" s="194"/>
      <c r="D318" s="194" t="s">
        <v>1361</v>
      </c>
      <c r="E318" s="194">
        <v>124429</v>
      </c>
      <c r="F318" s="66" t="s">
        <v>1400</v>
      </c>
      <c r="G318" s="194" t="s">
        <v>1042</v>
      </c>
      <c r="H318" s="61" t="s">
        <v>1362</v>
      </c>
      <c r="I318" s="73" t="s">
        <v>1431</v>
      </c>
      <c r="J318" s="66" t="s">
        <v>1500</v>
      </c>
      <c r="K318" s="136" t="s">
        <v>382</v>
      </c>
      <c r="L318" s="60">
        <f t="shared" si="67"/>
        <v>0.85000000037701451</v>
      </c>
      <c r="M318" s="61" t="s">
        <v>593</v>
      </c>
      <c r="N318" s="61" t="s">
        <v>600</v>
      </c>
      <c r="O318" s="57" t="s">
        <v>368</v>
      </c>
      <c r="P318" s="138" t="s">
        <v>1363</v>
      </c>
      <c r="Q318" s="128">
        <f t="shared" si="70"/>
        <v>9283461.8900000006</v>
      </c>
      <c r="R318" s="174">
        <v>7890942.6100000003</v>
      </c>
      <c r="S318" s="174">
        <v>1210717.48</v>
      </c>
      <c r="T318" s="174">
        <v>181801.8</v>
      </c>
      <c r="U318" s="174">
        <v>0</v>
      </c>
      <c r="V318" s="83">
        <v>0</v>
      </c>
      <c r="W318" s="83">
        <v>0</v>
      </c>
      <c r="X318" s="83">
        <f t="shared" si="68"/>
        <v>9283461.8900000006</v>
      </c>
      <c r="Y318" s="63" t="s">
        <v>371</v>
      </c>
      <c r="Z318" s="109"/>
      <c r="AA318" s="188">
        <v>407615.80000000005</v>
      </c>
      <c r="AB318" s="188">
        <v>71932.2</v>
      </c>
    </row>
    <row r="319" spans="2:28" ht="132" customHeight="1" x14ac:dyDescent="0.25">
      <c r="B319" s="68">
        <f t="shared" si="69"/>
        <v>287</v>
      </c>
      <c r="C319" s="194"/>
      <c r="D319" s="194" t="s">
        <v>1384</v>
      </c>
      <c r="E319" s="194">
        <v>123322</v>
      </c>
      <c r="F319" s="66" t="s">
        <v>1385</v>
      </c>
      <c r="G319" s="194" t="s">
        <v>1042</v>
      </c>
      <c r="H319" s="61" t="s">
        <v>1362</v>
      </c>
      <c r="I319" s="73" t="s">
        <v>1432</v>
      </c>
      <c r="J319" s="66" t="s">
        <v>1387</v>
      </c>
      <c r="K319" s="66" t="s">
        <v>1386</v>
      </c>
      <c r="L319" s="60">
        <f t="shared" si="67"/>
        <v>0.85000000022972821</v>
      </c>
      <c r="M319" s="61" t="s">
        <v>593</v>
      </c>
      <c r="N319" s="61" t="s">
        <v>600</v>
      </c>
      <c r="O319" s="57"/>
      <c r="P319" s="138"/>
      <c r="Q319" s="128">
        <f t="shared" si="70"/>
        <v>43529702.200000003</v>
      </c>
      <c r="R319" s="83">
        <v>37000246.880000003</v>
      </c>
      <c r="S319" s="83">
        <v>5472174.9199999999</v>
      </c>
      <c r="T319" s="83">
        <v>1057280.3999999999</v>
      </c>
      <c r="U319" s="83">
        <v>0</v>
      </c>
      <c r="V319" s="83">
        <v>0</v>
      </c>
      <c r="W319" s="83">
        <v>0</v>
      </c>
      <c r="X319" s="83">
        <f t="shared" si="68"/>
        <v>43529702.200000003</v>
      </c>
      <c r="Y319" s="63" t="s">
        <v>371</v>
      </c>
      <c r="Z319" s="109"/>
      <c r="AA319" s="188">
        <v>11400404.640000001</v>
      </c>
      <c r="AB319" s="188">
        <v>1517157.98</v>
      </c>
    </row>
    <row r="320" spans="2:28" ht="147.6" customHeight="1" x14ac:dyDescent="0.25">
      <c r="B320" s="68">
        <f t="shared" si="69"/>
        <v>288</v>
      </c>
      <c r="C320" s="194"/>
      <c r="D320" s="194" t="s">
        <v>1508</v>
      </c>
      <c r="E320" s="194">
        <v>120890</v>
      </c>
      <c r="F320" s="66" t="s">
        <v>1511</v>
      </c>
      <c r="G320" s="194"/>
      <c r="H320" s="106" t="s">
        <v>1509</v>
      </c>
      <c r="I320" s="73" t="s">
        <v>1545</v>
      </c>
      <c r="J320" s="66" t="s">
        <v>1512</v>
      </c>
      <c r="K320" s="66" t="s">
        <v>1145</v>
      </c>
      <c r="L320" s="60">
        <f t="shared" si="67"/>
        <v>0.85000000468983339</v>
      </c>
      <c r="M320" s="61" t="s">
        <v>593</v>
      </c>
      <c r="N320" s="61" t="s">
        <v>1510</v>
      </c>
      <c r="O320" s="263"/>
      <c r="P320" s="138"/>
      <c r="Q320" s="128">
        <f t="shared" si="70"/>
        <v>14286221.779999999</v>
      </c>
      <c r="R320" s="128">
        <v>12143288.58</v>
      </c>
      <c r="S320" s="83">
        <v>412241.5</v>
      </c>
      <c r="T320" s="83">
        <v>1730691.7</v>
      </c>
      <c r="U320" s="83">
        <v>0</v>
      </c>
      <c r="V320" s="83">
        <v>0</v>
      </c>
      <c r="W320" s="83">
        <v>0</v>
      </c>
      <c r="X320" s="83">
        <f t="shared" si="68"/>
        <v>14286221.779999999</v>
      </c>
      <c r="Y320" s="63" t="s">
        <v>371</v>
      </c>
      <c r="Z320" s="109"/>
      <c r="AA320" s="188">
        <v>440464.26</v>
      </c>
      <c r="AB320" s="188">
        <v>29229.98</v>
      </c>
    </row>
    <row r="321" spans="2:28" ht="120.6" customHeight="1" x14ac:dyDescent="0.25">
      <c r="B321" s="68">
        <f t="shared" si="69"/>
        <v>289</v>
      </c>
      <c r="C321" s="194"/>
      <c r="D321" s="194" t="s">
        <v>1513</v>
      </c>
      <c r="E321" s="194">
        <v>120889</v>
      </c>
      <c r="F321" s="66" t="s">
        <v>1515</v>
      </c>
      <c r="G321" s="194"/>
      <c r="H321" s="107" t="s">
        <v>1509</v>
      </c>
      <c r="I321" s="73" t="s">
        <v>1545</v>
      </c>
      <c r="J321" s="66" t="s">
        <v>1543</v>
      </c>
      <c r="K321" s="66" t="s">
        <v>1145</v>
      </c>
      <c r="L321" s="60">
        <f t="shared" si="67"/>
        <v>0.85000000079363081</v>
      </c>
      <c r="M321" s="61" t="s">
        <v>593</v>
      </c>
      <c r="N321" s="61" t="s">
        <v>1510</v>
      </c>
      <c r="O321" s="263"/>
      <c r="P321" s="138"/>
      <c r="Q321" s="128">
        <f t="shared" si="70"/>
        <v>35910901.990000002</v>
      </c>
      <c r="R321" s="83">
        <v>30524266.719999999</v>
      </c>
      <c r="S321" s="83">
        <v>538486.6</v>
      </c>
      <c r="T321" s="83">
        <v>4848148.67</v>
      </c>
      <c r="U321" s="83">
        <v>0</v>
      </c>
      <c r="V321" s="83">
        <v>0</v>
      </c>
      <c r="W321" s="83">
        <v>0</v>
      </c>
      <c r="X321" s="83">
        <f t="shared" si="68"/>
        <v>35910901.990000002</v>
      </c>
      <c r="Y321" s="63" t="s">
        <v>371</v>
      </c>
      <c r="Z321" s="109"/>
      <c r="AA321" s="188">
        <v>532080.47</v>
      </c>
      <c r="AB321" s="188">
        <v>51462.78</v>
      </c>
    </row>
    <row r="322" spans="2:28" ht="131.44999999999999" customHeight="1" x14ac:dyDescent="0.25">
      <c r="B322" s="68">
        <f t="shared" si="69"/>
        <v>290</v>
      </c>
      <c r="C322" s="194"/>
      <c r="D322" s="194" t="s">
        <v>1514</v>
      </c>
      <c r="E322" s="194">
        <v>120892</v>
      </c>
      <c r="F322" s="66" t="s">
        <v>1516</v>
      </c>
      <c r="G322" s="194"/>
      <c r="H322" s="106" t="s">
        <v>1509</v>
      </c>
      <c r="I322" s="73" t="s">
        <v>1545</v>
      </c>
      <c r="J322" s="66" t="s">
        <v>1517</v>
      </c>
      <c r="K322" s="60" t="s">
        <v>1145</v>
      </c>
      <c r="L322" s="60">
        <f t="shared" si="67"/>
        <v>0.85000000164915046</v>
      </c>
      <c r="M322" s="61" t="s">
        <v>593</v>
      </c>
      <c r="N322" s="61" t="s">
        <v>1510</v>
      </c>
      <c r="O322" s="264"/>
      <c r="P322" s="138"/>
      <c r="Q322" s="128">
        <f t="shared" si="70"/>
        <v>13037015.209999999</v>
      </c>
      <c r="R322" s="128">
        <v>11081462.949999999</v>
      </c>
      <c r="S322" s="83">
        <v>310564.52</v>
      </c>
      <c r="T322" s="83">
        <v>1644987.74</v>
      </c>
      <c r="U322" s="83">
        <v>0</v>
      </c>
      <c r="V322" s="83">
        <v>0</v>
      </c>
      <c r="W322" s="83">
        <v>0</v>
      </c>
      <c r="X322" s="83">
        <f t="shared" si="68"/>
        <v>13037015.209999999</v>
      </c>
      <c r="Y322" s="63" t="s">
        <v>371</v>
      </c>
      <c r="Z322" s="109"/>
      <c r="AA322" s="188">
        <v>391415.21</v>
      </c>
      <c r="AB322" s="188">
        <v>32536.320000000003</v>
      </c>
    </row>
    <row r="323" spans="2:28" ht="116.45" customHeight="1" x14ac:dyDescent="0.25">
      <c r="B323" s="68">
        <f t="shared" si="69"/>
        <v>291</v>
      </c>
      <c r="C323" s="194"/>
      <c r="D323" s="194" t="s">
        <v>1529</v>
      </c>
      <c r="E323" s="194">
        <v>123621</v>
      </c>
      <c r="F323" s="66" t="s">
        <v>1531</v>
      </c>
      <c r="G323" s="194"/>
      <c r="H323" s="106" t="s">
        <v>1362</v>
      </c>
      <c r="I323" s="73" t="s">
        <v>1546</v>
      </c>
      <c r="J323" s="66" t="s">
        <v>1532</v>
      </c>
      <c r="K323" s="60" t="s">
        <v>1533</v>
      </c>
      <c r="L323" s="60">
        <f t="shared" si="67"/>
        <v>0.85000000089897554</v>
      </c>
      <c r="M323" s="61" t="s">
        <v>593</v>
      </c>
      <c r="N323" s="61" t="s">
        <v>1530</v>
      </c>
      <c r="O323" s="265"/>
      <c r="P323" s="112"/>
      <c r="Q323" s="128">
        <f t="shared" si="70"/>
        <v>16129469.23</v>
      </c>
      <c r="R323" s="174">
        <v>13710048.859999999</v>
      </c>
      <c r="S323" s="176">
        <v>1866099.82</v>
      </c>
      <c r="T323" s="174">
        <v>553320.55000000005</v>
      </c>
      <c r="U323" s="177">
        <v>0</v>
      </c>
      <c r="V323" s="83">
        <v>0</v>
      </c>
      <c r="W323" s="83">
        <v>0</v>
      </c>
      <c r="X323" s="83">
        <f t="shared" si="68"/>
        <v>16129469.23</v>
      </c>
      <c r="Y323" s="63" t="s">
        <v>371</v>
      </c>
      <c r="Z323" s="109"/>
      <c r="AA323" s="188">
        <v>937234.03</v>
      </c>
      <c r="AB323" s="188">
        <v>80350.97</v>
      </c>
    </row>
    <row r="324" spans="2:28" ht="159.6" customHeight="1" x14ac:dyDescent="0.25">
      <c r="B324" s="68">
        <f t="shared" si="69"/>
        <v>292</v>
      </c>
      <c r="C324" s="194"/>
      <c r="D324" s="194" t="s">
        <v>1592</v>
      </c>
      <c r="E324" s="194">
        <v>124446</v>
      </c>
      <c r="F324" s="66" t="s">
        <v>1594</v>
      </c>
      <c r="G324" s="194"/>
      <c r="H324" s="106" t="s">
        <v>1593</v>
      </c>
      <c r="I324" s="73" t="s">
        <v>1837</v>
      </c>
      <c r="J324" s="66" t="s">
        <v>1595</v>
      </c>
      <c r="K324" s="60" t="s">
        <v>1596</v>
      </c>
      <c r="L324" s="60">
        <f t="shared" si="67"/>
        <v>0.85000000309596402</v>
      </c>
      <c r="M324" s="61" t="s">
        <v>593</v>
      </c>
      <c r="N324" s="61" t="s">
        <v>1510</v>
      </c>
      <c r="O324" s="265"/>
      <c r="P324" s="57"/>
      <c r="Q324" s="128">
        <f t="shared" si="70"/>
        <v>9690035.1999999993</v>
      </c>
      <c r="R324" s="83">
        <v>8236529.9500000002</v>
      </c>
      <c r="S324" s="128">
        <v>1453505.25</v>
      </c>
      <c r="T324" s="83">
        <v>0</v>
      </c>
      <c r="U324" s="83">
        <v>0</v>
      </c>
      <c r="V324" s="83">
        <v>0</v>
      </c>
      <c r="W324" s="83">
        <v>0</v>
      </c>
      <c r="X324" s="83">
        <f t="shared" si="68"/>
        <v>9690035.1999999993</v>
      </c>
      <c r="Y324" s="63" t="s">
        <v>371</v>
      </c>
      <c r="Z324" s="109"/>
      <c r="AA324" s="188">
        <v>433652.63999999996</v>
      </c>
      <c r="AB324" s="188">
        <v>47098.01</v>
      </c>
    </row>
    <row r="325" spans="2:28" ht="123" customHeight="1" x14ac:dyDescent="0.25">
      <c r="B325" s="68">
        <f t="shared" si="69"/>
        <v>293</v>
      </c>
      <c r="C325" s="194"/>
      <c r="D325" s="194" t="s">
        <v>1599</v>
      </c>
      <c r="E325" s="194">
        <v>124512</v>
      </c>
      <c r="F325" s="66" t="s">
        <v>1597</v>
      </c>
      <c r="G325" s="194"/>
      <c r="H325" s="106" t="s">
        <v>1593</v>
      </c>
      <c r="I325" s="73" t="s">
        <v>1838</v>
      </c>
      <c r="J325" s="66" t="s">
        <v>1598</v>
      </c>
      <c r="K325" s="60" t="s">
        <v>1145</v>
      </c>
      <c r="L325" s="60">
        <f t="shared" ref="L325:L332" si="71">R325/Q325</f>
        <v>0.85000000347865334</v>
      </c>
      <c r="M325" s="61" t="s">
        <v>593</v>
      </c>
      <c r="N325" s="61" t="s">
        <v>1510</v>
      </c>
      <c r="O325" s="265"/>
      <c r="P325" s="138"/>
      <c r="Q325" s="128">
        <f t="shared" ref="Q325:Q335" si="72">+R325+S325+T325</f>
        <v>14517111.870000001</v>
      </c>
      <c r="R325" s="174">
        <v>12339545.140000001</v>
      </c>
      <c r="S325" s="178">
        <v>2177566.73</v>
      </c>
      <c r="T325" s="83">
        <v>0</v>
      </c>
      <c r="U325" s="175">
        <v>0</v>
      </c>
      <c r="V325" s="83">
        <v>0</v>
      </c>
      <c r="W325" s="83">
        <v>0</v>
      </c>
      <c r="X325" s="83">
        <f t="shared" ref="X325:X330" si="73">R325+S325+T325+U325+V325+W325</f>
        <v>14517111.870000001</v>
      </c>
      <c r="Y325" s="63" t="s">
        <v>371</v>
      </c>
      <c r="Z325" s="109"/>
      <c r="AA325" s="188">
        <v>694944.6</v>
      </c>
      <c r="AB325" s="188">
        <v>37931.4</v>
      </c>
    </row>
    <row r="326" spans="2:28" ht="117" customHeight="1" x14ac:dyDescent="0.25">
      <c r="B326" s="68">
        <f t="shared" si="69"/>
        <v>294</v>
      </c>
      <c r="C326" s="194"/>
      <c r="D326" s="194" t="s">
        <v>1608</v>
      </c>
      <c r="E326" s="76">
        <v>121808</v>
      </c>
      <c r="F326" s="66" t="s">
        <v>1610</v>
      </c>
      <c r="G326" s="194"/>
      <c r="H326" s="106" t="s">
        <v>1609</v>
      </c>
      <c r="I326" s="73" t="s">
        <v>1626</v>
      </c>
      <c r="J326" s="66" t="s">
        <v>1612</v>
      </c>
      <c r="K326" s="60" t="s">
        <v>1611</v>
      </c>
      <c r="L326" s="60">
        <f t="shared" si="71"/>
        <v>0.8500000002955167</v>
      </c>
      <c r="M326" s="61" t="s">
        <v>582</v>
      </c>
      <c r="N326" s="61" t="s">
        <v>595</v>
      </c>
      <c r="O326" s="265"/>
      <c r="P326" s="138"/>
      <c r="Q326" s="128">
        <f t="shared" si="72"/>
        <v>8459761.9499999993</v>
      </c>
      <c r="R326" s="83">
        <v>7190797.6600000001</v>
      </c>
      <c r="S326" s="178">
        <v>1268964.29</v>
      </c>
      <c r="T326" s="83">
        <v>0</v>
      </c>
      <c r="U326" s="175">
        <v>0</v>
      </c>
      <c r="V326" s="83">
        <v>0</v>
      </c>
      <c r="W326" s="83">
        <v>0</v>
      </c>
      <c r="X326" s="83">
        <f t="shared" si="73"/>
        <v>8459761.9499999993</v>
      </c>
      <c r="Y326" s="63" t="s">
        <v>371</v>
      </c>
      <c r="Z326" s="109"/>
      <c r="AA326" s="188">
        <v>737759.19000000006</v>
      </c>
      <c r="AB326" s="188">
        <v>125808.63999999998</v>
      </c>
    </row>
    <row r="327" spans="2:28" ht="106.15" customHeight="1" x14ac:dyDescent="0.25">
      <c r="B327" s="68">
        <f t="shared" ref="B327:B338" si="74">+B326+1</f>
        <v>295</v>
      </c>
      <c r="C327" s="194"/>
      <c r="D327" s="194" t="s">
        <v>1613</v>
      </c>
      <c r="E327" s="194">
        <v>124453</v>
      </c>
      <c r="F327" s="66" t="s">
        <v>1616</v>
      </c>
      <c r="G327" s="194"/>
      <c r="H327" s="106" t="s">
        <v>1614</v>
      </c>
      <c r="I327" s="73" t="s">
        <v>1839</v>
      </c>
      <c r="J327" s="66" t="s">
        <v>1617</v>
      </c>
      <c r="K327" s="60" t="s">
        <v>1618</v>
      </c>
      <c r="L327" s="60">
        <f t="shared" si="71"/>
        <v>0.85000001449332396</v>
      </c>
      <c r="M327" s="61" t="s">
        <v>588</v>
      </c>
      <c r="N327" s="61" t="s">
        <v>1615</v>
      </c>
      <c r="O327" s="265"/>
      <c r="P327" s="138"/>
      <c r="Q327" s="128">
        <f t="shared" si="72"/>
        <v>3484362.8700000006</v>
      </c>
      <c r="R327" s="174">
        <v>2961708.49</v>
      </c>
      <c r="S327" s="178">
        <v>393845.24</v>
      </c>
      <c r="T327" s="174">
        <v>128809.14</v>
      </c>
      <c r="U327" s="175">
        <v>0</v>
      </c>
      <c r="V327" s="83">
        <v>0</v>
      </c>
      <c r="W327" s="83">
        <v>0</v>
      </c>
      <c r="X327" s="83">
        <f t="shared" si="73"/>
        <v>3484362.8700000006</v>
      </c>
      <c r="Y327" s="63" t="s">
        <v>371</v>
      </c>
      <c r="Z327" s="109"/>
      <c r="AA327" s="188">
        <v>164613.57</v>
      </c>
      <c r="AB327" s="188">
        <v>29049.46</v>
      </c>
    </row>
    <row r="328" spans="2:28" ht="129.6" customHeight="1" x14ac:dyDescent="0.25">
      <c r="B328" s="68">
        <f t="shared" si="74"/>
        <v>296</v>
      </c>
      <c r="C328" s="194"/>
      <c r="D328" s="194" t="s">
        <v>1619</v>
      </c>
      <c r="E328" s="194">
        <v>122643</v>
      </c>
      <c r="F328" s="66" t="s">
        <v>1623</v>
      </c>
      <c r="G328" s="194"/>
      <c r="H328" s="106" t="s">
        <v>1620</v>
      </c>
      <c r="I328" s="73" t="s">
        <v>1840</v>
      </c>
      <c r="J328" s="66" t="s">
        <v>1595</v>
      </c>
      <c r="K328" s="60" t="s">
        <v>1596</v>
      </c>
      <c r="L328" s="60">
        <f t="shared" si="71"/>
        <v>0.84999999984453267</v>
      </c>
      <c r="M328" s="61" t="s">
        <v>1621</v>
      </c>
      <c r="N328" s="61" t="s">
        <v>1622</v>
      </c>
      <c r="O328" s="265"/>
      <c r="P328" s="138"/>
      <c r="Q328" s="128">
        <f t="shared" si="72"/>
        <v>22512776.710000001</v>
      </c>
      <c r="R328" s="83">
        <v>19135860.199999999</v>
      </c>
      <c r="S328" s="178">
        <v>3376916.51</v>
      </c>
      <c r="T328" s="83">
        <v>0</v>
      </c>
      <c r="U328" s="175">
        <v>0</v>
      </c>
      <c r="V328" s="83">
        <v>0</v>
      </c>
      <c r="W328" s="83">
        <v>0</v>
      </c>
      <c r="X328" s="83">
        <f>R328+S328+T328+U328+V328+W328</f>
        <v>22512776.710000001</v>
      </c>
      <c r="Y328" s="63" t="s">
        <v>371</v>
      </c>
      <c r="Z328" s="109"/>
      <c r="AA328" s="188">
        <v>1784976.37</v>
      </c>
      <c r="AB328" s="188">
        <v>219085.75</v>
      </c>
    </row>
    <row r="329" spans="2:28" ht="162.75" customHeight="1" x14ac:dyDescent="0.25">
      <c r="B329" s="68">
        <f t="shared" si="74"/>
        <v>297</v>
      </c>
      <c r="C329" s="194"/>
      <c r="D329" s="194" t="s">
        <v>1628</v>
      </c>
      <c r="E329" s="194">
        <v>124398</v>
      </c>
      <c r="F329" s="66" t="s">
        <v>1647</v>
      </c>
      <c r="G329" s="194"/>
      <c r="H329" s="106" t="s">
        <v>1645</v>
      </c>
      <c r="I329" s="73" t="s">
        <v>1841</v>
      </c>
      <c r="J329" s="66" t="s">
        <v>1595</v>
      </c>
      <c r="K329" s="60" t="s">
        <v>1596</v>
      </c>
      <c r="L329" s="60">
        <f t="shared" si="71"/>
        <v>0.85000001258308422</v>
      </c>
      <c r="M329" s="61" t="s">
        <v>588</v>
      </c>
      <c r="N329" s="61" t="s">
        <v>1646</v>
      </c>
      <c r="O329" s="265"/>
      <c r="P329" s="138"/>
      <c r="Q329" s="128">
        <f t="shared" si="72"/>
        <v>7867705.46</v>
      </c>
      <c r="R329" s="174">
        <v>6687549.7400000002</v>
      </c>
      <c r="S329" s="83">
        <v>0</v>
      </c>
      <c r="T329" s="83">
        <v>1180155.72</v>
      </c>
      <c r="U329" s="175">
        <v>0</v>
      </c>
      <c r="V329" s="83">
        <v>0</v>
      </c>
      <c r="W329" s="83">
        <v>0</v>
      </c>
      <c r="X329" s="83">
        <f t="shared" si="73"/>
        <v>7867705.46</v>
      </c>
      <c r="Y329" s="63" t="s">
        <v>371</v>
      </c>
      <c r="Z329" s="109"/>
      <c r="AA329" s="188">
        <v>169106.65</v>
      </c>
      <c r="AB329" s="188">
        <v>29842.35</v>
      </c>
    </row>
    <row r="330" spans="2:28" ht="111.2" customHeight="1" x14ac:dyDescent="0.25">
      <c r="B330" s="68">
        <f t="shared" si="74"/>
        <v>298</v>
      </c>
      <c r="C330" s="194"/>
      <c r="D330" s="194" t="s">
        <v>1629</v>
      </c>
      <c r="E330" s="194">
        <v>119415</v>
      </c>
      <c r="F330" s="66" t="s">
        <v>1649</v>
      </c>
      <c r="G330" s="194"/>
      <c r="H330" s="106" t="s">
        <v>1648</v>
      </c>
      <c r="I330" s="73" t="s">
        <v>1675</v>
      </c>
      <c r="J330" s="66" t="s">
        <v>1650</v>
      </c>
      <c r="K330" s="60" t="s">
        <v>376</v>
      </c>
      <c r="L330" s="60">
        <f t="shared" si="71"/>
        <v>0.84999999673091953</v>
      </c>
      <c r="M330" s="61" t="s">
        <v>584</v>
      </c>
      <c r="N330" s="61" t="s">
        <v>619</v>
      </c>
      <c r="O330" s="265"/>
      <c r="P330" s="138"/>
      <c r="Q330" s="128">
        <f t="shared" si="72"/>
        <v>2294223.15</v>
      </c>
      <c r="R330" s="83">
        <v>1950089.67</v>
      </c>
      <c r="S330" s="178">
        <v>344133.48</v>
      </c>
      <c r="T330" s="83">
        <v>0</v>
      </c>
      <c r="U330" s="175">
        <v>0</v>
      </c>
      <c r="V330" s="83">
        <v>23900</v>
      </c>
      <c r="W330" s="83">
        <v>0</v>
      </c>
      <c r="X330" s="83">
        <f t="shared" si="73"/>
        <v>2318123.15</v>
      </c>
      <c r="Y330" s="63" t="s">
        <v>371</v>
      </c>
      <c r="Z330" s="109"/>
      <c r="AA330" s="188">
        <v>552780.74</v>
      </c>
      <c r="AB330" s="188">
        <v>57487.29</v>
      </c>
    </row>
    <row r="331" spans="2:28" ht="109.15" customHeight="1" x14ac:dyDescent="0.25">
      <c r="B331" s="68">
        <f t="shared" si="74"/>
        <v>299</v>
      </c>
      <c r="C331" s="194"/>
      <c r="D331" s="194" t="s">
        <v>1630</v>
      </c>
      <c r="E331" s="76">
        <v>118881</v>
      </c>
      <c r="F331" s="66" t="s">
        <v>1653</v>
      </c>
      <c r="G331" s="194"/>
      <c r="H331" s="106" t="s">
        <v>1651</v>
      </c>
      <c r="I331" s="73" t="s">
        <v>1842</v>
      </c>
      <c r="J331" s="66" t="s">
        <v>1654</v>
      </c>
      <c r="K331" s="59" t="s">
        <v>487</v>
      </c>
      <c r="L331" s="60">
        <f t="shared" si="71"/>
        <v>0.85</v>
      </c>
      <c r="M331" s="61" t="s">
        <v>588</v>
      </c>
      <c r="N331" s="61" t="s">
        <v>1652</v>
      </c>
      <c r="O331" s="265"/>
      <c r="P331" s="138"/>
      <c r="Q331" s="128">
        <f t="shared" si="72"/>
        <v>16610466</v>
      </c>
      <c r="R331" s="83">
        <v>14118896.1</v>
      </c>
      <c r="S331" s="178">
        <v>2491569.9</v>
      </c>
      <c r="T331" s="83">
        <v>0</v>
      </c>
      <c r="U331" s="175">
        <v>0</v>
      </c>
      <c r="V331" s="83">
        <v>0</v>
      </c>
      <c r="W331" s="83">
        <v>0</v>
      </c>
      <c r="X331" s="83">
        <f>R331+S331+T331+U331+V331+W331</f>
        <v>16610466</v>
      </c>
      <c r="Y331" s="63" t="s">
        <v>371</v>
      </c>
      <c r="Z331" s="109"/>
      <c r="AA331" s="188">
        <v>3429385.2800000003</v>
      </c>
      <c r="AB331" s="188">
        <v>556682.15</v>
      </c>
    </row>
    <row r="332" spans="2:28" ht="141.6" customHeight="1" x14ac:dyDescent="0.25">
      <c r="B332" s="68">
        <f t="shared" si="74"/>
        <v>300</v>
      </c>
      <c r="C332" s="194"/>
      <c r="D332" s="194" t="s">
        <v>1632</v>
      </c>
      <c r="E332" s="194">
        <v>123553</v>
      </c>
      <c r="F332" s="66" t="s">
        <v>1656</v>
      </c>
      <c r="G332" s="194"/>
      <c r="H332" s="106" t="s">
        <v>1655</v>
      </c>
      <c r="I332" s="73" t="s">
        <v>1843</v>
      </c>
      <c r="J332" s="66" t="s">
        <v>1830</v>
      </c>
      <c r="K332" s="59" t="s">
        <v>487</v>
      </c>
      <c r="L332" s="60">
        <f t="shared" si="71"/>
        <v>0.8500000095149467</v>
      </c>
      <c r="M332" s="61" t="s">
        <v>584</v>
      </c>
      <c r="N332" s="61" t="s">
        <v>592</v>
      </c>
      <c r="O332" s="265"/>
      <c r="P332" s="138"/>
      <c r="Q332" s="128">
        <f t="shared" si="72"/>
        <v>6568612.75</v>
      </c>
      <c r="R332" s="83">
        <v>5583320.9000000004</v>
      </c>
      <c r="S332" s="178">
        <v>985291.85</v>
      </c>
      <c r="T332" s="83">
        <v>0</v>
      </c>
      <c r="U332" s="175">
        <v>0</v>
      </c>
      <c r="V332" s="83">
        <v>0</v>
      </c>
      <c r="W332" s="83">
        <v>0</v>
      </c>
      <c r="X332" s="83">
        <f t="shared" ref="X332:X340" si="75">R332+S332+T332+U332+V332+W332</f>
        <v>6568612.75</v>
      </c>
      <c r="Y332" s="63" t="s">
        <v>371</v>
      </c>
      <c r="Z332" s="109"/>
      <c r="AA332" s="188">
        <v>1135814.6599999999</v>
      </c>
      <c r="AB332" s="188">
        <v>142645.81</v>
      </c>
    </row>
    <row r="333" spans="2:28" ht="94.7" customHeight="1" x14ac:dyDescent="0.25">
      <c r="B333" s="68">
        <f t="shared" si="74"/>
        <v>301</v>
      </c>
      <c r="C333" s="194"/>
      <c r="D333" s="194" t="s">
        <v>1685</v>
      </c>
      <c r="E333" s="194">
        <v>119858</v>
      </c>
      <c r="F333" s="66" t="s">
        <v>1686</v>
      </c>
      <c r="G333" s="194"/>
      <c r="H333" s="106" t="s">
        <v>1687</v>
      </c>
      <c r="I333" s="73" t="s">
        <v>1844</v>
      </c>
      <c r="J333" s="66" t="s">
        <v>1688</v>
      </c>
      <c r="K333" s="59" t="s">
        <v>1689</v>
      </c>
      <c r="L333" s="60">
        <v>0.85000000001946996</v>
      </c>
      <c r="M333" s="61" t="s">
        <v>594</v>
      </c>
      <c r="N333" s="61" t="s">
        <v>544</v>
      </c>
      <c r="O333" s="265"/>
      <c r="P333" s="138"/>
      <c r="Q333" s="128">
        <f t="shared" si="72"/>
        <v>25680565.869999997</v>
      </c>
      <c r="R333" s="83">
        <v>21828480.989999998</v>
      </c>
      <c r="S333" s="178">
        <v>3852084.88</v>
      </c>
      <c r="T333" s="83">
        <v>0</v>
      </c>
      <c r="U333" s="175">
        <v>0</v>
      </c>
      <c r="V333" s="83">
        <v>0</v>
      </c>
      <c r="W333" s="83">
        <v>0</v>
      </c>
      <c r="X333" s="83">
        <f t="shared" si="75"/>
        <v>25680565.869999997</v>
      </c>
      <c r="Y333" s="63" t="s">
        <v>371</v>
      </c>
      <c r="Z333" s="109"/>
      <c r="AA333" s="188">
        <v>971128.53</v>
      </c>
      <c r="AB333" s="188">
        <v>128702.39</v>
      </c>
    </row>
    <row r="334" spans="2:28" ht="105.6" customHeight="1" x14ac:dyDescent="0.25">
      <c r="B334" s="68">
        <f t="shared" si="74"/>
        <v>302</v>
      </c>
      <c r="C334" s="194"/>
      <c r="D334" s="194" t="s">
        <v>1690</v>
      </c>
      <c r="E334" s="194">
        <v>124414</v>
      </c>
      <c r="F334" s="66" t="s">
        <v>1691</v>
      </c>
      <c r="G334" s="194"/>
      <c r="H334" s="106" t="s">
        <v>1692</v>
      </c>
      <c r="I334" s="73" t="s">
        <v>1845</v>
      </c>
      <c r="J334" s="66" t="s">
        <v>1693</v>
      </c>
      <c r="K334" s="59" t="s">
        <v>1596</v>
      </c>
      <c r="L334" s="60">
        <v>0.85000000023923872</v>
      </c>
      <c r="M334" s="61" t="s">
        <v>594</v>
      </c>
      <c r="N334" s="61" t="s">
        <v>1108</v>
      </c>
      <c r="O334" s="265"/>
      <c r="P334" s="138"/>
      <c r="Q334" s="128">
        <f t="shared" si="72"/>
        <v>8359851.2799999993</v>
      </c>
      <c r="R334" s="83">
        <v>7105873.5899999999</v>
      </c>
      <c r="S334" s="178">
        <v>0</v>
      </c>
      <c r="T334" s="83">
        <v>1253977.69</v>
      </c>
      <c r="U334" s="175">
        <v>0</v>
      </c>
      <c r="V334" s="83">
        <v>0</v>
      </c>
      <c r="W334" s="83">
        <v>0</v>
      </c>
      <c r="X334" s="83">
        <f t="shared" si="75"/>
        <v>8359851.2799999993</v>
      </c>
      <c r="Y334" s="63" t="s">
        <v>371</v>
      </c>
      <c r="Z334" s="109"/>
      <c r="AA334" s="188">
        <v>141246.19999999998</v>
      </c>
      <c r="AB334" s="188">
        <v>24925.8</v>
      </c>
    </row>
    <row r="335" spans="2:28" ht="87.6" customHeight="1" x14ac:dyDescent="0.25">
      <c r="B335" s="68">
        <f t="shared" si="74"/>
        <v>303</v>
      </c>
      <c r="C335" s="194"/>
      <c r="D335" s="194" t="s">
        <v>1705</v>
      </c>
      <c r="E335" s="194">
        <v>122633</v>
      </c>
      <c r="F335" s="66" t="s">
        <v>1707</v>
      </c>
      <c r="G335" s="194"/>
      <c r="H335" s="106" t="s">
        <v>1706</v>
      </c>
      <c r="I335" s="73" t="s">
        <v>1846</v>
      </c>
      <c r="J335" s="66" t="s">
        <v>1709</v>
      </c>
      <c r="K335" s="59" t="s">
        <v>1708</v>
      </c>
      <c r="L335" s="60">
        <v>0.85</v>
      </c>
      <c r="M335" s="61"/>
      <c r="N335" s="61"/>
      <c r="O335" s="265"/>
      <c r="P335" s="138"/>
      <c r="Q335" s="128">
        <f t="shared" si="72"/>
        <v>2591404.37</v>
      </c>
      <c r="R335" s="83">
        <v>2202693.7200000002</v>
      </c>
      <c r="S335" s="178">
        <v>388710.65</v>
      </c>
      <c r="T335" s="83">
        <v>0</v>
      </c>
      <c r="U335" s="175">
        <v>0</v>
      </c>
      <c r="V335" s="83">
        <v>31478.98</v>
      </c>
      <c r="W335" s="83"/>
      <c r="X335" s="83">
        <f t="shared" si="75"/>
        <v>2622883.35</v>
      </c>
      <c r="Y335" s="63" t="s">
        <v>371</v>
      </c>
      <c r="Z335" s="109"/>
      <c r="AA335" s="188">
        <v>188491.55</v>
      </c>
      <c r="AB335" s="188">
        <v>16692.100000000002</v>
      </c>
    </row>
    <row r="336" spans="2:28" ht="95.45" customHeight="1" x14ac:dyDescent="0.25">
      <c r="B336" s="68">
        <f t="shared" si="74"/>
        <v>304</v>
      </c>
      <c r="C336" s="62"/>
      <c r="D336" s="194" t="s">
        <v>1742</v>
      </c>
      <c r="E336" s="194">
        <v>124546</v>
      </c>
      <c r="F336" s="66" t="s">
        <v>1743</v>
      </c>
      <c r="G336" s="194"/>
      <c r="H336" s="106" t="s">
        <v>1744</v>
      </c>
      <c r="I336" s="73" t="s">
        <v>1847</v>
      </c>
      <c r="J336" s="66" t="s">
        <v>1745</v>
      </c>
      <c r="K336" s="59" t="s">
        <v>1155</v>
      </c>
      <c r="L336" s="60">
        <v>0.85</v>
      </c>
      <c r="M336" s="61" t="s">
        <v>593</v>
      </c>
      <c r="N336" s="61" t="s">
        <v>607</v>
      </c>
      <c r="O336" s="265"/>
      <c r="P336" s="138"/>
      <c r="Q336" s="176">
        <f>+R336+S336</f>
        <v>6381067.9199999999</v>
      </c>
      <c r="R336" s="174">
        <v>5423894.29</v>
      </c>
      <c r="S336" s="157">
        <v>957173.63</v>
      </c>
      <c r="T336" s="178">
        <v>0</v>
      </c>
      <c r="U336" s="175">
        <v>0</v>
      </c>
      <c r="V336" s="83">
        <v>0</v>
      </c>
      <c r="W336" s="83">
        <v>0</v>
      </c>
      <c r="X336" s="83">
        <f t="shared" si="75"/>
        <v>6381067.9199999999</v>
      </c>
      <c r="Y336" s="63" t="s">
        <v>371</v>
      </c>
      <c r="Z336" s="109"/>
      <c r="AA336" s="188">
        <v>846684.40999999992</v>
      </c>
      <c r="AB336" s="188">
        <v>36806.230000000003</v>
      </c>
    </row>
    <row r="337" spans="2:28" ht="134.1" customHeight="1" x14ac:dyDescent="0.25">
      <c r="B337" s="68">
        <f t="shared" si="74"/>
        <v>305</v>
      </c>
      <c r="C337" s="62"/>
      <c r="D337" s="194" t="s">
        <v>1823</v>
      </c>
      <c r="E337" s="194">
        <v>133327</v>
      </c>
      <c r="F337" s="66" t="s">
        <v>1825</v>
      </c>
      <c r="G337" s="194"/>
      <c r="H337" s="106" t="s">
        <v>1824</v>
      </c>
      <c r="I337" s="73" t="s">
        <v>1848</v>
      </c>
      <c r="J337" s="66" t="s">
        <v>1827</v>
      </c>
      <c r="K337" s="59" t="s">
        <v>1826</v>
      </c>
      <c r="L337" s="60">
        <v>0.85</v>
      </c>
      <c r="M337" s="61" t="s">
        <v>1829</v>
      </c>
      <c r="N337" s="61" t="s">
        <v>1828</v>
      </c>
      <c r="O337" s="265"/>
      <c r="P337" s="138"/>
      <c r="Q337" s="176">
        <f>+R337+S337</f>
        <v>26567053.68</v>
      </c>
      <c r="R337" s="83">
        <v>22581995.739999998</v>
      </c>
      <c r="S337" s="128">
        <v>3985057.94</v>
      </c>
      <c r="T337" s="178">
        <v>0</v>
      </c>
      <c r="U337" s="175">
        <v>0</v>
      </c>
      <c r="V337" s="83">
        <v>0</v>
      </c>
      <c r="W337" s="83">
        <v>0</v>
      </c>
      <c r="X337" s="83">
        <f t="shared" si="75"/>
        <v>26567053.68</v>
      </c>
      <c r="Y337" s="63" t="s">
        <v>371</v>
      </c>
      <c r="Z337" s="109"/>
      <c r="AA337" s="188">
        <v>1220500.28</v>
      </c>
      <c r="AB337" s="188">
        <v>107639.55</v>
      </c>
    </row>
    <row r="338" spans="2:28" ht="134.1" customHeight="1" x14ac:dyDescent="0.25">
      <c r="B338" s="68">
        <f t="shared" si="74"/>
        <v>306</v>
      </c>
      <c r="C338" s="62"/>
      <c r="D338" s="194" t="s">
        <v>2061</v>
      </c>
      <c r="E338" s="194">
        <v>136806</v>
      </c>
      <c r="F338" s="66" t="s">
        <v>2063</v>
      </c>
      <c r="G338" s="194"/>
      <c r="H338" s="106" t="s">
        <v>2062</v>
      </c>
      <c r="I338" s="73"/>
      <c r="J338" s="66" t="s">
        <v>2064</v>
      </c>
      <c r="K338" s="59" t="s">
        <v>2065</v>
      </c>
      <c r="L338" s="60"/>
      <c r="M338" s="61" t="s">
        <v>584</v>
      </c>
      <c r="N338" s="61" t="s">
        <v>592</v>
      </c>
      <c r="O338" s="265"/>
      <c r="P338" s="138"/>
      <c r="Q338" s="176">
        <f>+R338+S338+T338</f>
        <v>14098225.800000001</v>
      </c>
      <c r="R338" s="83">
        <v>11983491.949999999</v>
      </c>
      <c r="S338" s="128">
        <v>1845611.89</v>
      </c>
      <c r="T338" s="178">
        <v>269121.96000000002</v>
      </c>
      <c r="U338" s="175"/>
      <c r="V338" s="83"/>
      <c r="W338" s="83"/>
      <c r="X338" s="83">
        <f t="shared" si="75"/>
        <v>14098225.800000001</v>
      </c>
      <c r="Y338" s="63" t="s">
        <v>371</v>
      </c>
      <c r="Z338" s="109"/>
      <c r="AA338" s="246">
        <v>659031.93999999994</v>
      </c>
      <c r="AB338" s="246">
        <v>0</v>
      </c>
    </row>
    <row r="339" spans="2:28" ht="18" customHeight="1" x14ac:dyDescent="0.25">
      <c r="B339" s="250"/>
      <c r="C339" s="171" t="s">
        <v>73</v>
      </c>
      <c r="D339" s="171"/>
      <c r="E339" s="171"/>
      <c r="F339" s="171"/>
      <c r="G339" s="171"/>
      <c r="H339" s="171"/>
      <c r="I339" s="255"/>
      <c r="J339" s="171"/>
      <c r="K339" s="171"/>
      <c r="L339" s="171"/>
      <c r="M339" s="171"/>
      <c r="N339" s="171"/>
      <c r="O339" s="171"/>
      <c r="P339" s="171"/>
      <c r="Q339" s="171">
        <f>SUM(Q260:Q338)</f>
        <v>771185867.04349995</v>
      </c>
      <c r="R339" s="171">
        <f>SUM(R260:R338)</f>
        <v>656174399.38649988</v>
      </c>
      <c r="S339" s="171">
        <f>SUM(S260:S338)</f>
        <v>87702023.467000008</v>
      </c>
      <c r="T339" s="171">
        <f t="shared" ref="T339:AB339" si="76">SUM(T260:T338)</f>
        <v>27309444.190000001</v>
      </c>
      <c r="U339" s="171">
        <f t="shared" si="76"/>
        <v>0</v>
      </c>
      <c r="V339" s="171">
        <f t="shared" si="76"/>
        <v>4782651.9800000004</v>
      </c>
      <c r="W339" s="171">
        <f t="shared" si="76"/>
        <v>15800</v>
      </c>
      <c r="X339" s="171">
        <f t="shared" si="76"/>
        <v>775984319.02349997</v>
      </c>
      <c r="Y339" s="171">
        <f t="shared" si="76"/>
        <v>0</v>
      </c>
      <c r="Z339" s="171">
        <f t="shared" si="76"/>
        <v>0</v>
      </c>
      <c r="AA339" s="171">
        <f>SUM(AA260:AA338)</f>
        <v>236445474.03000003</v>
      </c>
      <c r="AB339" s="171">
        <f t="shared" si="76"/>
        <v>37970537.919999979</v>
      </c>
    </row>
    <row r="340" spans="2:28" ht="112.7" customHeight="1" x14ac:dyDescent="0.25">
      <c r="B340" s="68">
        <f>B338+1</f>
        <v>307</v>
      </c>
      <c r="D340" s="319" t="s">
        <v>2251</v>
      </c>
      <c r="E340" s="324">
        <v>139703</v>
      </c>
      <c r="F340" s="83" t="s">
        <v>2255</v>
      </c>
      <c r="G340" s="83"/>
      <c r="H340" s="83" t="s">
        <v>1230</v>
      </c>
      <c r="I340" s="337"/>
      <c r="J340" s="83" t="s">
        <v>1930</v>
      </c>
      <c r="K340" s="83" t="s">
        <v>2256</v>
      </c>
      <c r="L340" s="83"/>
      <c r="M340" s="83" t="s">
        <v>2252</v>
      </c>
      <c r="N340" s="341" t="s">
        <v>2253</v>
      </c>
      <c r="O340" s="83"/>
      <c r="P340" s="83"/>
      <c r="Q340" s="83">
        <f>+R340+S340+T340</f>
        <v>73967372.719999999</v>
      </c>
      <c r="R340" s="83">
        <v>62872266.82</v>
      </c>
      <c r="S340" s="83">
        <v>1275035.5</v>
      </c>
      <c r="T340" s="83">
        <v>9820070.4000000004</v>
      </c>
      <c r="U340" s="83">
        <v>0</v>
      </c>
      <c r="V340" s="83">
        <v>7613765.5199999996</v>
      </c>
      <c r="W340" s="83">
        <v>0</v>
      </c>
      <c r="X340" s="83">
        <f t="shared" si="75"/>
        <v>81581138.239999995</v>
      </c>
      <c r="Y340" s="83" t="s">
        <v>371</v>
      </c>
      <c r="Z340" s="338"/>
      <c r="AA340" s="83"/>
      <c r="AB340" s="83"/>
    </row>
    <row r="341" spans="2:28" ht="33.4" customHeight="1" x14ac:dyDescent="0.25">
      <c r="B341" s="250"/>
      <c r="C341" s="336" t="s">
        <v>2254</v>
      </c>
      <c r="D341" s="171"/>
      <c r="E341" s="171"/>
      <c r="F341" s="171"/>
      <c r="G341" s="171"/>
      <c r="H341" s="171"/>
      <c r="I341" s="255"/>
      <c r="J341" s="171"/>
      <c r="K341" s="171"/>
      <c r="L341" s="171"/>
      <c r="M341" s="171"/>
      <c r="N341" s="171"/>
      <c r="O341" s="171"/>
      <c r="P341" s="171"/>
      <c r="Q341" s="171">
        <f>Q340</f>
        <v>73967372.719999999</v>
      </c>
      <c r="R341" s="171">
        <f t="shared" ref="R341:AB341" si="77">R340</f>
        <v>62872266.82</v>
      </c>
      <c r="S341" s="171">
        <f t="shared" si="77"/>
        <v>1275035.5</v>
      </c>
      <c r="T341" s="171">
        <f t="shared" si="77"/>
        <v>9820070.4000000004</v>
      </c>
      <c r="U341" s="171">
        <f t="shared" si="77"/>
        <v>0</v>
      </c>
      <c r="V341" s="171">
        <f t="shared" si="77"/>
        <v>7613765.5199999996</v>
      </c>
      <c r="W341" s="171">
        <f t="shared" si="77"/>
        <v>0</v>
      </c>
      <c r="X341" s="171">
        <f t="shared" si="77"/>
        <v>81581138.239999995</v>
      </c>
      <c r="Y341" s="171" t="str">
        <f t="shared" si="77"/>
        <v>in implementare</v>
      </c>
      <c r="Z341" s="171">
        <f t="shared" si="77"/>
        <v>0</v>
      </c>
      <c r="AA341" s="171">
        <f t="shared" si="77"/>
        <v>0</v>
      </c>
      <c r="AB341" s="171">
        <f t="shared" si="77"/>
        <v>0</v>
      </c>
    </row>
    <row r="342" spans="2:28" ht="87" customHeight="1" x14ac:dyDescent="0.25">
      <c r="B342" s="68">
        <f>+B340+1</f>
        <v>308</v>
      </c>
      <c r="C342" s="371" t="s">
        <v>676</v>
      </c>
      <c r="D342" s="194" t="s">
        <v>2189</v>
      </c>
      <c r="E342" s="194">
        <v>109815</v>
      </c>
      <c r="F342" s="66" t="s">
        <v>310</v>
      </c>
      <c r="G342" s="379" t="s">
        <v>197</v>
      </c>
      <c r="H342" s="44" t="s">
        <v>198</v>
      </c>
      <c r="I342" s="73" t="s">
        <v>557</v>
      </c>
      <c r="J342" s="66">
        <v>42905</v>
      </c>
      <c r="K342" s="66" t="s">
        <v>382</v>
      </c>
      <c r="L342" s="60">
        <f>R342/Q342</f>
        <v>0.85000000000000009</v>
      </c>
      <c r="M342" s="61" t="str">
        <f>VLOOKUP($E342,Sheet1!$A:$C,2,FALSE)</f>
        <v>Regiunea 7 Centru</v>
      </c>
      <c r="N342" s="61" t="str">
        <f>VLOOKUP($E342,Sheet1!$A:$C,3,FALSE)</f>
        <v>Cluj</v>
      </c>
      <c r="O342" s="44" t="s">
        <v>368</v>
      </c>
      <c r="P342" s="44" t="s">
        <v>671</v>
      </c>
      <c r="Q342" s="128">
        <f t="shared" ref="Q342:Q343" si="78">+R342+S342+T342</f>
        <v>79568907</v>
      </c>
      <c r="R342" s="83">
        <v>67633570.950000003</v>
      </c>
      <c r="S342" s="83">
        <v>10343957.91</v>
      </c>
      <c r="T342" s="83">
        <v>1591378.14</v>
      </c>
      <c r="U342" s="83">
        <v>0</v>
      </c>
      <c r="V342" s="83">
        <v>14868403.449999999</v>
      </c>
      <c r="W342" s="83">
        <v>0</v>
      </c>
      <c r="X342" s="83">
        <f>R342+S342+T342+V342+W342</f>
        <v>94437310.450000003</v>
      </c>
      <c r="Y342" s="62" t="s">
        <v>371</v>
      </c>
      <c r="Z342" s="109"/>
      <c r="AA342" s="188">
        <v>0</v>
      </c>
      <c r="AB342" s="188">
        <v>0</v>
      </c>
    </row>
    <row r="343" spans="2:28" ht="88.5" customHeight="1" x14ac:dyDescent="0.25">
      <c r="B343" s="68">
        <f>+B342+1</f>
        <v>309</v>
      </c>
      <c r="C343" s="372"/>
      <c r="D343" s="194" t="s">
        <v>337</v>
      </c>
      <c r="E343" s="194">
        <v>109910</v>
      </c>
      <c r="F343" s="66" t="s">
        <v>338</v>
      </c>
      <c r="G343" s="379"/>
      <c r="H343" s="44" t="s">
        <v>339</v>
      </c>
      <c r="I343" s="73" t="s">
        <v>1175</v>
      </c>
      <c r="J343" s="66">
        <v>43005</v>
      </c>
      <c r="K343" s="66" t="s">
        <v>382</v>
      </c>
      <c r="L343" s="60">
        <f>R343/Q343</f>
        <v>0.85000000268436016</v>
      </c>
      <c r="M343" s="61" t="str">
        <f>VLOOKUP($E343,Sheet1!$A:$C,2,FALSE)</f>
        <v>Regiunea 7 Centru</v>
      </c>
      <c r="N343" s="61" t="str">
        <f>VLOOKUP($E343,Sheet1!$A:$C,3,FALSE)</f>
        <v>Mures</v>
      </c>
      <c r="O343" s="44" t="s">
        <v>368</v>
      </c>
      <c r="P343" s="44" t="s">
        <v>671</v>
      </c>
      <c r="Q343" s="128">
        <f t="shared" si="78"/>
        <v>29429731.460000001</v>
      </c>
      <c r="R343" s="83">
        <v>25015271.82</v>
      </c>
      <c r="S343" s="83">
        <v>3825865.09</v>
      </c>
      <c r="T343" s="83">
        <v>588594.55000000005</v>
      </c>
      <c r="U343" s="83">
        <v>0</v>
      </c>
      <c r="V343" s="83">
        <v>5843883.2999999998</v>
      </c>
      <c r="W343" s="83">
        <v>0</v>
      </c>
      <c r="X343" s="83">
        <f>R343+S343+T343+V343+W343</f>
        <v>35273614.759999998</v>
      </c>
      <c r="Y343" s="62" t="s">
        <v>371</v>
      </c>
      <c r="Z343" s="109" t="s">
        <v>372</v>
      </c>
      <c r="AA343" s="188">
        <v>15208153.440000001</v>
      </c>
      <c r="AB343" s="188">
        <v>2325952.88</v>
      </c>
    </row>
    <row r="344" spans="2:28" ht="18" customHeight="1" x14ac:dyDescent="0.25">
      <c r="B344" s="250"/>
      <c r="C344" s="171" t="s">
        <v>145</v>
      </c>
      <c r="D344" s="171"/>
      <c r="E344" s="171"/>
      <c r="F344" s="171"/>
      <c r="G344" s="171"/>
      <c r="H344" s="171"/>
      <c r="I344" s="255"/>
      <c r="J344" s="171"/>
      <c r="K344" s="171"/>
      <c r="L344" s="171"/>
      <c r="M344" s="171"/>
      <c r="N344" s="171"/>
      <c r="O344" s="171"/>
      <c r="P344" s="171"/>
      <c r="Q344" s="171">
        <f>SUM(Q342:Q343)</f>
        <v>108998638.46000001</v>
      </c>
      <c r="R344" s="171">
        <f t="shared" ref="R344:AB344" si="79">SUM(R342:R343)</f>
        <v>92648842.770000011</v>
      </c>
      <c r="S344" s="171">
        <f t="shared" si="79"/>
        <v>14169823</v>
      </c>
      <c r="T344" s="171">
        <f t="shared" si="79"/>
        <v>2179972.69</v>
      </c>
      <c r="U344" s="171">
        <f t="shared" si="79"/>
        <v>0</v>
      </c>
      <c r="V344" s="171">
        <f t="shared" si="79"/>
        <v>20712286.75</v>
      </c>
      <c r="W344" s="171">
        <f t="shared" si="79"/>
        <v>0</v>
      </c>
      <c r="X344" s="171">
        <f t="shared" si="79"/>
        <v>129710925.21000001</v>
      </c>
      <c r="Y344" s="171">
        <f t="shared" si="79"/>
        <v>0</v>
      </c>
      <c r="Z344" s="171">
        <f t="shared" si="79"/>
        <v>0</v>
      </c>
      <c r="AA344" s="171">
        <f t="shared" si="79"/>
        <v>15208153.440000001</v>
      </c>
      <c r="AB344" s="171">
        <f t="shared" si="79"/>
        <v>2325952.88</v>
      </c>
    </row>
    <row r="345" spans="2:28" ht="25.5" customHeight="1" x14ac:dyDescent="0.25">
      <c r="B345" s="221"/>
      <c r="C345" s="222" t="s">
        <v>72</v>
      </c>
      <c r="D345" s="222"/>
      <c r="E345" s="222"/>
      <c r="F345" s="222"/>
      <c r="G345" s="222"/>
      <c r="H345" s="222"/>
      <c r="I345" s="223"/>
      <c r="J345" s="222"/>
      <c r="K345" s="222"/>
      <c r="L345" s="222"/>
      <c r="M345" s="222"/>
      <c r="N345" s="222"/>
      <c r="O345" s="222"/>
      <c r="P345" s="222"/>
      <c r="Q345" s="224">
        <f>Q344+Q339+Q341</f>
        <v>954151878.22350001</v>
      </c>
      <c r="R345" s="224">
        <f t="shared" ref="R345:AB345" si="80">R344+R339+R341</f>
        <v>811695508.97649992</v>
      </c>
      <c r="S345" s="224">
        <f t="shared" si="80"/>
        <v>103146881.96700001</v>
      </c>
      <c r="T345" s="224">
        <f t="shared" si="80"/>
        <v>39309487.280000001</v>
      </c>
      <c r="U345" s="224">
        <f t="shared" si="80"/>
        <v>0</v>
      </c>
      <c r="V345" s="224">
        <f t="shared" si="80"/>
        <v>33108704.25</v>
      </c>
      <c r="W345" s="224">
        <f t="shared" si="80"/>
        <v>15800</v>
      </c>
      <c r="X345" s="224">
        <f t="shared" si="80"/>
        <v>987276382.47350001</v>
      </c>
      <c r="Y345" s="224" t="e">
        <f t="shared" si="80"/>
        <v>#VALUE!</v>
      </c>
      <c r="Z345" s="224">
        <f t="shared" si="80"/>
        <v>0</v>
      </c>
      <c r="AA345" s="224">
        <f t="shared" si="80"/>
        <v>251653627.47000003</v>
      </c>
      <c r="AB345" s="224">
        <f t="shared" si="80"/>
        <v>40296490.799999982</v>
      </c>
    </row>
    <row r="346" spans="2:28" ht="15.75" customHeight="1" x14ac:dyDescent="0.3">
      <c r="B346" s="227"/>
      <c r="C346" s="229" t="s">
        <v>3</v>
      </c>
      <c r="D346" s="228"/>
      <c r="E346" s="228"/>
      <c r="F346" s="229"/>
      <c r="G346" s="229"/>
      <c r="H346" s="229"/>
      <c r="I346" s="230"/>
      <c r="J346" s="229"/>
      <c r="K346" s="229"/>
      <c r="L346" s="229"/>
      <c r="M346" s="229"/>
      <c r="N346" s="229"/>
      <c r="O346" s="229"/>
      <c r="P346" s="229"/>
      <c r="Q346" s="231"/>
      <c r="R346" s="231"/>
      <c r="S346" s="231"/>
      <c r="T346" s="231"/>
      <c r="U346" s="231"/>
      <c r="V346" s="231"/>
      <c r="W346" s="231"/>
      <c r="X346" s="231"/>
      <c r="Y346" s="267"/>
      <c r="Z346" s="254"/>
      <c r="AA346" s="234"/>
      <c r="AB346" s="234"/>
    </row>
    <row r="347" spans="2:28" ht="144.75" customHeight="1" x14ac:dyDescent="0.3">
      <c r="B347" s="268">
        <f>+B343+1</f>
        <v>310</v>
      </c>
      <c r="C347" s="371" t="s">
        <v>1180</v>
      </c>
      <c r="D347" s="75" t="s">
        <v>703</v>
      </c>
      <c r="E347" s="194">
        <v>111814</v>
      </c>
      <c r="F347" s="66" t="s">
        <v>706</v>
      </c>
      <c r="G347" s="378" t="s">
        <v>709</v>
      </c>
      <c r="H347" s="61" t="s">
        <v>704</v>
      </c>
      <c r="I347" s="73" t="s">
        <v>715</v>
      </c>
      <c r="J347" s="66" t="s">
        <v>707</v>
      </c>
      <c r="K347" s="136" t="s">
        <v>1857</v>
      </c>
      <c r="L347" s="60">
        <f>R347/Q347</f>
        <v>0.85</v>
      </c>
      <c r="M347" s="61" t="s">
        <v>832</v>
      </c>
      <c r="N347" s="61" t="s">
        <v>833</v>
      </c>
      <c r="O347" s="44" t="s">
        <v>368</v>
      </c>
      <c r="P347" s="61" t="s">
        <v>672</v>
      </c>
      <c r="Q347" s="83">
        <f>R347+S347+T347</f>
        <v>9739665</v>
      </c>
      <c r="R347" s="83">
        <v>8278715.25</v>
      </c>
      <c r="S347" s="83">
        <v>0</v>
      </c>
      <c r="T347" s="83">
        <v>1460949.75</v>
      </c>
      <c r="U347" s="83">
        <v>0</v>
      </c>
      <c r="V347" s="83">
        <v>1879465.2</v>
      </c>
      <c r="W347" s="83">
        <v>0</v>
      </c>
      <c r="X347" s="83">
        <f>R347+S347+T347+V347+W347</f>
        <v>11619130.199999999</v>
      </c>
      <c r="Y347" s="62" t="s">
        <v>1375</v>
      </c>
      <c r="Z347" s="269"/>
      <c r="AA347" s="188">
        <v>3102434.8</v>
      </c>
      <c r="AB347" s="188">
        <v>547488.49</v>
      </c>
    </row>
    <row r="348" spans="2:28" ht="90.75" customHeight="1" x14ac:dyDescent="0.3">
      <c r="B348" s="268">
        <f>+B347+1</f>
        <v>311</v>
      </c>
      <c r="C348" s="372"/>
      <c r="D348" s="194" t="s">
        <v>727</v>
      </c>
      <c r="E348" s="194">
        <v>115475</v>
      </c>
      <c r="F348" s="66" t="s">
        <v>726</v>
      </c>
      <c r="G348" s="378"/>
      <c r="H348" s="61" t="s">
        <v>704</v>
      </c>
      <c r="I348" s="73" t="s">
        <v>749</v>
      </c>
      <c r="J348" s="66" t="s">
        <v>728</v>
      </c>
      <c r="K348" s="66" t="s">
        <v>911</v>
      </c>
      <c r="L348" s="60">
        <f t="shared" ref="L348:L358" si="81">R348/Q348</f>
        <v>0.85</v>
      </c>
      <c r="M348" s="61" t="s">
        <v>597</v>
      </c>
      <c r="N348" s="61" t="s">
        <v>606</v>
      </c>
      <c r="O348" s="44" t="s">
        <v>368</v>
      </c>
      <c r="P348" s="61" t="s">
        <v>672</v>
      </c>
      <c r="Q348" s="83">
        <f t="shared" ref="Q348:Q351" si="82">R348+S348+T348</f>
        <v>6582221.4000000004</v>
      </c>
      <c r="R348" s="83">
        <v>5594888.1900000004</v>
      </c>
      <c r="S348" s="83">
        <v>0</v>
      </c>
      <c r="T348" s="83">
        <v>987333.21</v>
      </c>
      <c r="U348" s="83">
        <v>0</v>
      </c>
      <c r="V348" s="83">
        <v>1290135.27</v>
      </c>
      <c r="W348" s="83">
        <v>0</v>
      </c>
      <c r="X348" s="83">
        <f t="shared" ref="X348:X350" si="83">R348+S348+T348+V348+W348</f>
        <v>7872356.6699999999</v>
      </c>
      <c r="Y348" s="62" t="s">
        <v>371</v>
      </c>
      <c r="Z348" s="269"/>
      <c r="AA348" s="188">
        <v>4876320.4400000004</v>
      </c>
      <c r="AB348" s="188">
        <v>860527.14</v>
      </c>
    </row>
    <row r="349" spans="2:28" ht="90.75" customHeight="1" x14ac:dyDescent="0.3">
      <c r="B349" s="268">
        <f t="shared" ref="B349:B351" si="84">+B348+1</f>
        <v>312</v>
      </c>
      <c r="C349" s="196"/>
      <c r="D349" s="194" t="s">
        <v>1206</v>
      </c>
      <c r="E349" s="194">
        <v>122927</v>
      </c>
      <c r="F349" s="66" t="s">
        <v>1207</v>
      </c>
      <c r="G349" s="61" t="s">
        <v>709</v>
      </c>
      <c r="H349" s="61" t="s">
        <v>704</v>
      </c>
      <c r="I349" s="73" t="s">
        <v>1213</v>
      </c>
      <c r="J349" s="66" t="s">
        <v>1208</v>
      </c>
      <c r="K349" s="66" t="s">
        <v>1209</v>
      </c>
      <c r="L349" s="60">
        <f t="shared" si="81"/>
        <v>0.85</v>
      </c>
      <c r="M349" s="61" t="s">
        <v>593</v>
      </c>
      <c r="N349" s="61" t="s">
        <v>464</v>
      </c>
      <c r="O349" s="44" t="s">
        <v>368</v>
      </c>
      <c r="P349" s="61" t="s">
        <v>672</v>
      </c>
      <c r="Q349" s="83">
        <f t="shared" si="82"/>
        <v>3208366590</v>
      </c>
      <c r="R349" s="83">
        <v>2727111601.5</v>
      </c>
      <c r="S349" s="83">
        <v>0</v>
      </c>
      <c r="T349" s="83">
        <v>481254988.5</v>
      </c>
      <c r="U349" s="83">
        <v>0</v>
      </c>
      <c r="V349" s="83">
        <v>597275130.79999995</v>
      </c>
      <c r="W349" s="83">
        <v>0</v>
      </c>
      <c r="X349" s="83">
        <f t="shared" si="83"/>
        <v>3805641720.8000002</v>
      </c>
      <c r="Y349" s="62" t="s">
        <v>371</v>
      </c>
      <c r="Z349" s="269"/>
      <c r="AA349" s="188">
        <v>22933187.350000001</v>
      </c>
      <c r="AB349" s="188">
        <v>4047033.0599999996</v>
      </c>
    </row>
    <row r="350" spans="2:28" ht="216" customHeight="1" x14ac:dyDescent="0.3">
      <c r="B350" s="268">
        <f t="shared" si="84"/>
        <v>313</v>
      </c>
      <c r="C350" s="196"/>
      <c r="D350" s="194" t="s">
        <v>1275</v>
      </c>
      <c r="E350" s="194">
        <v>127994</v>
      </c>
      <c r="F350" s="66" t="s">
        <v>1278</v>
      </c>
      <c r="G350" s="61" t="s">
        <v>709</v>
      </c>
      <c r="H350" s="61" t="s">
        <v>1276</v>
      </c>
      <c r="I350" s="73" t="s">
        <v>1334</v>
      </c>
      <c r="J350" s="66" t="s">
        <v>1279</v>
      </c>
      <c r="K350" s="66" t="s">
        <v>1046</v>
      </c>
      <c r="L350" s="60">
        <f t="shared" si="81"/>
        <v>0.8500000003529492</v>
      </c>
      <c r="M350" s="61" t="s">
        <v>1129</v>
      </c>
      <c r="N350" s="61" t="s">
        <v>1277</v>
      </c>
      <c r="O350" s="44" t="s">
        <v>368</v>
      </c>
      <c r="P350" s="61" t="s">
        <v>1131</v>
      </c>
      <c r="Q350" s="83">
        <f t="shared" si="82"/>
        <v>28332690</v>
      </c>
      <c r="R350" s="83">
        <v>24082786.510000002</v>
      </c>
      <c r="S350" s="83">
        <v>0</v>
      </c>
      <c r="T350" s="83">
        <v>4249903.49</v>
      </c>
      <c r="U350" s="83">
        <v>0</v>
      </c>
      <c r="V350" s="83">
        <v>1623894.25</v>
      </c>
      <c r="W350" s="83">
        <v>0</v>
      </c>
      <c r="X350" s="83">
        <f t="shared" si="83"/>
        <v>29956584.25</v>
      </c>
      <c r="Y350" s="62" t="s">
        <v>371</v>
      </c>
      <c r="Z350" s="269"/>
      <c r="AA350" s="188">
        <v>11386149.940000001</v>
      </c>
      <c r="AB350" s="188">
        <v>2009320.58</v>
      </c>
    </row>
    <row r="351" spans="2:28" ht="111.75" customHeight="1" x14ac:dyDescent="0.3">
      <c r="B351" s="268">
        <f t="shared" si="84"/>
        <v>314</v>
      </c>
      <c r="C351" s="196"/>
      <c r="D351" s="194" t="s">
        <v>1697</v>
      </c>
      <c r="E351" s="194">
        <v>128047</v>
      </c>
      <c r="F351" s="66" t="s">
        <v>1698</v>
      </c>
      <c r="G351" s="61" t="s">
        <v>709</v>
      </c>
      <c r="H351" s="61" t="s">
        <v>1699</v>
      </c>
      <c r="I351" s="73" t="s">
        <v>1849</v>
      </c>
      <c r="J351" s="66" t="s">
        <v>1679</v>
      </c>
      <c r="K351" s="66" t="s">
        <v>1700</v>
      </c>
      <c r="L351" s="60">
        <v>0.8499895908340559</v>
      </c>
      <c r="M351" s="61" t="s">
        <v>587</v>
      </c>
      <c r="N351" s="61" t="s">
        <v>1701</v>
      </c>
      <c r="O351" s="44">
        <f>Q351/F11</f>
        <v>1676049.3421727798</v>
      </c>
      <c r="P351" s="61"/>
      <c r="Q351" s="83">
        <f t="shared" si="82"/>
        <v>8165880</v>
      </c>
      <c r="R351" s="83">
        <v>6940913</v>
      </c>
      <c r="S351" s="83">
        <v>0</v>
      </c>
      <c r="T351" s="83">
        <v>1224967</v>
      </c>
      <c r="U351" s="83">
        <v>0</v>
      </c>
      <c r="V351" s="83">
        <v>0</v>
      </c>
      <c r="W351" s="83">
        <v>0</v>
      </c>
      <c r="X351" s="83">
        <v>8165880</v>
      </c>
      <c r="Y351" s="62" t="s">
        <v>371</v>
      </c>
      <c r="Z351" s="269"/>
      <c r="AA351" s="188">
        <v>0</v>
      </c>
      <c r="AB351" s="188">
        <v>0</v>
      </c>
    </row>
    <row r="352" spans="2:28" ht="15" customHeight="1" x14ac:dyDescent="0.25">
      <c r="B352" s="270"/>
      <c r="C352" s="171" t="s">
        <v>705</v>
      </c>
      <c r="D352" s="271"/>
      <c r="E352" s="271"/>
      <c r="F352" s="271"/>
      <c r="G352" s="271"/>
      <c r="H352" s="271"/>
      <c r="I352" s="271"/>
      <c r="J352" s="271"/>
      <c r="K352" s="271"/>
      <c r="L352" s="271"/>
      <c r="M352" s="271"/>
      <c r="N352" s="271"/>
      <c r="O352" s="271"/>
      <c r="P352" s="271"/>
      <c r="Q352" s="171">
        <f>SUM(Q347:Q351)</f>
        <v>3261187046.4000001</v>
      </c>
      <c r="R352" s="171">
        <f t="shared" ref="R352:AB352" si="85">SUM(R347:R351)</f>
        <v>2772008904.4500003</v>
      </c>
      <c r="S352" s="171">
        <f t="shared" si="85"/>
        <v>0</v>
      </c>
      <c r="T352" s="171">
        <f t="shared" si="85"/>
        <v>489178141.94999999</v>
      </c>
      <c r="U352" s="171">
        <f t="shared" si="85"/>
        <v>0</v>
      </c>
      <c r="V352" s="171">
        <f t="shared" si="85"/>
        <v>602068625.51999998</v>
      </c>
      <c r="W352" s="171">
        <f t="shared" si="85"/>
        <v>0</v>
      </c>
      <c r="X352" s="171">
        <f t="shared" si="85"/>
        <v>3863255671.9200001</v>
      </c>
      <c r="Y352" s="171">
        <f t="shared" si="85"/>
        <v>0</v>
      </c>
      <c r="Z352" s="171">
        <f t="shared" si="85"/>
        <v>0</v>
      </c>
      <c r="AA352" s="171">
        <f t="shared" si="85"/>
        <v>42298092.530000001</v>
      </c>
      <c r="AB352" s="171">
        <f t="shared" si="85"/>
        <v>7464369.2699999996</v>
      </c>
    </row>
    <row r="353" spans="2:28" ht="174.2" customHeight="1" x14ac:dyDescent="0.25">
      <c r="B353" s="68">
        <f>+B351+1</f>
        <v>315</v>
      </c>
      <c r="C353" s="371" t="s">
        <v>1181</v>
      </c>
      <c r="D353" s="194" t="s">
        <v>1</v>
      </c>
      <c r="E353" s="194">
        <v>102606</v>
      </c>
      <c r="F353" s="194" t="s">
        <v>2190</v>
      </c>
      <c r="G353" s="379" t="s">
        <v>199</v>
      </c>
      <c r="H353" s="61" t="s">
        <v>2</v>
      </c>
      <c r="I353" s="65" t="s">
        <v>662</v>
      </c>
      <c r="J353" s="66">
        <v>42615</v>
      </c>
      <c r="K353" s="66" t="s">
        <v>1301</v>
      </c>
      <c r="L353" s="60">
        <f t="shared" si="81"/>
        <v>0.85</v>
      </c>
      <c r="M353" s="61" t="s">
        <v>829</v>
      </c>
      <c r="N353" s="61" t="s">
        <v>830</v>
      </c>
      <c r="O353" s="44" t="s">
        <v>368</v>
      </c>
      <c r="P353" s="61" t="s">
        <v>672</v>
      </c>
      <c r="Q353" s="128">
        <f>R353+S353+T353</f>
        <v>110365920.95</v>
      </c>
      <c r="R353" s="83">
        <v>93811032.807500005</v>
      </c>
      <c r="S353" s="83">
        <v>0</v>
      </c>
      <c r="T353" s="83">
        <v>16554888.1425</v>
      </c>
      <c r="U353" s="83">
        <v>0</v>
      </c>
      <c r="V353" s="83">
        <v>0</v>
      </c>
      <c r="W353" s="83">
        <v>0</v>
      </c>
      <c r="X353" s="83">
        <f>R353+S353+T353+V353+W353</f>
        <v>110365920.95</v>
      </c>
      <c r="Y353" s="62" t="s">
        <v>1375</v>
      </c>
      <c r="Z353" s="109"/>
      <c r="AA353" s="188">
        <v>93378776.549999997</v>
      </c>
      <c r="AB353" s="188">
        <v>16478607.619999999</v>
      </c>
    </row>
    <row r="354" spans="2:28" ht="115.5" customHeight="1" x14ac:dyDescent="0.25">
      <c r="B354" s="68">
        <f>+B353+1</f>
        <v>316</v>
      </c>
      <c r="C354" s="372"/>
      <c r="D354" s="194" t="s">
        <v>24</v>
      </c>
      <c r="E354" s="194">
        <v>104677</v>
      </c>
      <c r="F354" s="66" t="s">
        <v>311</v>
      </c>
      <c r="G354" s="379"/>
      <c r="H354" s="57" t="s">
        <v>87</v>
      </c>
      <c r="I354" s="58" t="s">
        <v>534</v>
      </c>
      <c r="J354" s="59">
        <v>42726</v>
      </c>
      <c r="K354" s="59" t="s">
        <v>1425</v>
      </c>
      <c r="L354" s="60">
        <f t="shared" si="81"/>
        <v>0.85</v>
      </c>
      <c r="M354" s="61" t="s">
        <v>829</v>
      </c>
      <c r="N354" s="61" t="s">
        <v>830</v>
      </c>
      <c r="O354" s="44" t="s">
        <v>368</v>
      </c>
      <c r="P354" s="57" t="s">
        <v>672</v>
      </c>
      <c r="Q354" s="128">
        <f t="shared" ref="Q354:Q357" si="86">R354+S354+T354</f>
        <v>156932534.97</v>
      </c>
      <c r="R354" s="83">
        <v>133392654.7245</v>
      </c>
      <c r="S354" s="83">
        <v>0</v>
      </c>
      <c r="T354" s="83">
        <v>23539880.245499998</v>
      </c>
      <c r="U354" s="83">
        <v>0</v>
      </c>
      <c r="V354" s="83">
        <v>0</v>
      </c>
      <c r="W354" s="83">
        <v>0</v>
      </c>
      <c r="X354" s="83">
        <f t="shared" ref="X354:X360" si="87">R354+S354+T354+V354+W354</f>
        <v>156932534.97</v>
      </c>
      <c r="Y354" s="62" t="s">
        <v>1375</v>
      </c>
      <c r="Z354" s="109"/>
      <c r="AA354" s="188">
        <v>129158147.31</v>
      </c>
      <c r="AB354" s="188">
        <v>22792614.240000002</v>
      </c>
    </row>
    <row r="355" spans="2:28" ht="144" customHeight="1" x14ac:dyDescent="0.25">
      <c r="B355" s="68">
        <f t="shared" ref="B355:B360" si="88">+B354+1</f>
        <v>317</v>
      </c>
      <c r="C355" s="272" t="s">
        <v>677</v>
      </c>
      <c r="D355" s="194" t="s">
        <v>1127</v>
      </c>
      <c r="E355" s="194">
        <v>124506</v>
      </c>
      <c r="F355" s="66" t="s">
        <v>1132</v>
      </c>
      <c r="G355" s="379" t="s">
        <v>1272</v>
      </c>
      <c r="H355" s="57" t="s">
        <v>1128</v>
      </c>
      <c r="I355" s="65" t="s">
        <v>1147</v>
      </c>
      <c r="J355" s="59" t="s">
        <v>1133</v>
      </c>
      <c r="K355" s="59" t="s">
        <v>1046</v>
      </c>
      <c r="L355" s="60">
        <f t="shared" si="81"/>
        <v>0.8500000000450979</v>
      </c>
      <c r="M355" s="61" t="s">
        <v>1129</v>
      </c>
      <c r="N355" s="61" t="s">
        <v>1130</v>
      </c>
      <c r="O355" s="44" t="s">
        <v>368</v>
      </c>
      <c r="P355" s="57" t="s">
        <v>1131</v>
      </c>
      <c r="Q355" s="128">
        <f t="shared" si="86"/>
        <v>221739840</v>
      </c>
      <c r="R355" s="83">
        <v>188478864.00999999</v>
      </c>
      <c r="S355" s="83">
        <v>0</v>
      </c>
      <c r="T355" s="83">
        <v>33260975.989999998</v>
      </c>
      <c r="U355" s="83">
        <v>0</v>
      </c>
      <c r="V355" s="83">
        <v>0</v>
      </c>
      <c r="W355" s="83">
        <v>0</v>
      </c>
      <c r="X355" s="83">
        <f t="shared" si="87"/>
        <v>221739840</v>
      </c>
      <c r="Y355" s="62" t="s">
        <v>371</v>
      </c>
      <c r="Z355" s="109"/>
      <c r="AA355" s="188">
        <v>37251408.780000001</v>
      </c>
      <c r="AB355" s="188">
        <v>6573778.0300000003</v>
      </c>
    </row>
    <row r="356" spans="2:28" ht="186.75" customHeight="1" x14ac:dyDescent="0.25">
      <c r="B356" s="68">
        <f t="shared" si="88"/>
        <v>318</v>
      </c>
      <c r="C356" s="381" t="s">
        <v>677</v>
      </c>
      <c r="D356" s="194" t="s">
        <v>1271</v>
      </c>
      <c r="E356" s="194">
        <v>127943</v>
      </c>
      <c r="F356" s="66" t="s">
        <v>1274</v>
      </c>
      <c r="G356" s="379"/>
      <c r="H356" s="57" t="s">
        <v>2</v>
      </c>
      <c r="I356" s="65" t="s">
        <v>1333</v>
      </c>
      <c r="J356" s="59" t="s">
        <v>1496</v>
      </c>
      <c r="K356" s="317" t="s">
        <v>2215</v>
      </c>
      <c r="L356" s="60">
        <f t="shared" si="81"/>
        <v>0.85000000000694853</v>
      </c>
      <c r="M356" s="61" t="s">
        <v>1129</v>
      </c>
      <c r="N356" s="61" t="s">
        <v>1130</v>
      </c>
      <c r="O356" s="44" t="s">
        <v>368</v>
      </c>
      <c r="P356" s="57" t="s">
        <v>1273</v>
      </c>
      <c r="Q356" s="128">
        <f t="shared" si="86"/>
        <v>215872852.01000002</v>
      </c>
      <c r="R356" s="83">
        <v>183491924.21000001</v>
      </c>
      <c r="S356" s="83">
        <v>0</v>
      </c>
      <c r="T356" s="83">
        <v>32380927.800000001</v>
      </c>
      <c r="U356" s="83">
        <v>0</v>
      </c>
      <c r="V356" s="83">
        <v>0</v>
      </c>
      <c r="W356" s="83">
        <v>0</v>
      </c>
      <c r="X356" s="83">
        <f t="shared" si="87"/>
        <v>215872852.01000002</v>
      </c>
      <c r="Y356" s="62" t="s">
        <v>371</v>
      </c>
      <c r="Z356" s="109"/>
      <c r="AA356" s="188">
        <v>179053948.71999997</v>
      </c>
      <c r="AB356" s="188">
        <v>31597755.669999998</v>
      </c>
    </row>
    <row r="357" spans="2:28" ht="180.75" customHeight="1" x14ac:dyDescent="0.25">
      <c r="B357" s="68">
        <f t="shared" si="88"/>
        <v>319</v>
      </c>
      <c r="C357" s="383"/>
      <c r="D357" s="194" t="s">
        <v>1491</v>
      </c>
      <c r="E357" s="194">
        <v>130396</v>
      </c>
      <c r="F357" s="66" t="s">
        <v>1495</v>
      </c>
      <c r="G357" s="83" t="s">
        <v>1493</v>
      </c>
      <c r="H357" s="57" t="s">
        <v>1492</v>
      </c>
      <c r="I357" s="65" t="s">
        <v>1547</v>
      </c>
      <c r="J357" s="59" t="s">
        <v>1497</v>
      </c>
      <c r="K357" s="59" t="s">
        <v>1386</v>
      </c>
      <c r="L357" s="60">
        <f t="shared" si="81"/>
        <v>0.85000000001941278</v>
      </c>
      <c r="M357" s="61" t="s">
        <v>587</v>
      </c>
      <c r="N357" s="61" t="s">
        <v>1130</v>
      </c>
      <c r="O357" s="44" t="s">
        <v>368</v>
      </c>
      <c r="P357" s="57" t="s">
        <v>1494</v>
      </c>
      <c r="Q357" s="128">
        <f t="shared" si="86"/>
        <v>231806457.63</v>
      </c>
      <c r="R357" s="83">
        <v>197035488.99000001</v>
      </c>
      <c r="S357" s="83">
        <v>0</v>
      </c>
      <c r="T357" s="83">
        <v>34770968.640000001</v>
      </c>
      <c r="U357" s="83">
        <v>0</v>
      </c>
      <c r="V357" s="83">
        <v>0</v>
      </c>
      <c r="W357" s="83">
        <v>0</v>
      </c>
      <c r="X357" s="83">
        <f t="shared" si="87"/>
        <v>231806457.63</v>
      </c>
      <c r="Y357" s="62" t="s">
        <v>371</v>
      </c>
      <c r="Z357" s="109"/>
      <c r="AA357" s="188">
        <v>306684.44</v>
      </c>
      <c r="AB357" s="188">
        <v>54120.78</v>
      </c>
    </row>
    <row r="358" spans="2:28" ht="165.2" customHeight="1" x14ac:dyDescent="0.25">
      <c r="B358" s="68">
        <f t="shared" si="88"/>
        <v>320</v>
      </c>
      <c r="C358" s="383"/>
      <c r="D358" s="194" t="s">
        <v>1750</v>
      </c>
      <c r="E358" s="194">
        <v>134028</v>
      </c>
      <c r="F358" s="66" t="s">
        <v>1751</v>
      </c>
      <c r="G358" s="83" t="s">
        <v>1771</v>
      </c>
      <c r="H358" s="57" t="s">
        <v>2</v>
      </c>
      <c r="I358" s="65" t="s">
        <v>1819</v>
      </c>
      <c r="J358" s="59" t="s">
        <v>1752</v>
      </c>
      <c r="K358" s="59" t="s">
        <v>487</v>
      </c>
      <c r="L358" s="60">
        <f t="shared" si="81"/>
        <v>0.85000000000491283</v>
      </c>
      <c r="M358" s="61" t="s">
        <v>1129</v>
      </c>
      <c r="N358" s="61" t="s">
        <v>1130</v>
      </c>
      <c r="O358" s="44" t="s">
        <v>368</v>
      </c>
      <c r="P358" s="57" t="s">
        <v>1753</v>
      </c>
      <c r="Q358" s="128">
        <f>R358+S358+T358</f>
        <v>3256765464.8400002</v>
      </c>
      <c r="R358" s="83">
        <v>2768250645.1300001</v>
      </c>
      <c r="S358" s="83">
        <v>0</v>
      </c>
      <c r="T358" s="83">
        <v>488514819.70999998</v>
      </c>
      <c r="U358" s="83">
        <v>0</v>
      </c>
      <c r="V358" s="83">
        <v>6644102.6900000004</v>
      </c>
      <c r="W358" s="83">
        <v>0</v>
      </c>
      <c r="X358" s="83">
        <f t="shared" si="87"/>
        <v>3263409567.5300002</v>
      </c>
      <c r="Y358" s="62" t="s">
        <v>371</v>
      </c>
      <c r="Z358" s="109"/>
      <c r="AA358" s="188">
        <v>302463260.56</v>
      </c>
      <c r="AB358" s="188">
        <v>53375869.510000005</v>
      </c>
    </row>
    <row r="359" spans="2:28" ht="165.2" customHeight="1" x14ac:dyDescent="0.25">
      <c r="B359" s="68">
        <f t="shared" si="88"/>
        <v>321</v>
      </c>
      <c r="C359" s="382"/>
      <c r="D359" s="194" t="s">
        <v>1945</v>
      </c>
      <c r="E359" s="194">
        <v>137307</v>
      </c>
      <c r="F359" s="66" t="s">
        <v>1947</v>
      </c>
      <c r="G359" s="83" t="s">
        <v>1771</v>
      </c>
      <c r="H359" s="57" t="s">
        <v>1946</v>
      </c>
      <c r="I359" s="65"/>
      <c r="J359" s="59" t="s">
        <v>1948</v>
      </c>
      <c r="K359" s="59" t="s">
        <v>1145</v>
      </c>
      <c r="L359" s="60">
        <v>0.85000000000491283</v>
      </c>
      <c r="M359" s="61" t="s">
        <v>587</v>
      </c>
      <c r="N359" s="61" t="s">
        <v>617</v>
      </c>
      <c r="O359" s="44" t="s">
        <v>368</v>
      </c>
      <c r="P359" s="57" t="s">
        <v>1949</v>
      </c>
      <c r="Q359" s="128">
        <f>R359+S359+T359</f>
        <v>237419796.97999999</v>
      </c>
      <c r="R359" s="83">
        <v>201806827.44</v>
      </c>
      <c r="S359" s="83">
        <v>0</v>
      </c>
      <c r="T359" s="83">
        <v>35612969.539999999</v>
      </c>
      <c r="U359" s="83">
        <v>0</v>
      </c>
      <c r="V359" s="83">
        <v>0</v>
      </c>
      <c r="W359" s="83">
        <v>0</v>
      </c>
      <c r="X359" s="83">
        <f t="shared" si="87"/>
        <v>237419796.97999999</v>
      </c>
      <c r="Y359" s="62" t="s">
        <v>371</v>
      </c>
      <c r="Z359" s="109"/>
      <c r="AA359" s="188">
        <v>0</v>
      </c>
      <c r="AB359" s="188">
        <v>0</v>
      </c>
    </row>
    <row r="360" spans="2:28" ht="165.2" customHeight="1" x14ac:dyDescent="0.25">
      <c r="B360" s="68">
        <f t="shared" si="88"/>
        <v>322</v>
      </c>
      <c r="C360" s="175"/>
      <c r="D360" s="194" t="s">
        <v>2024</v>
      </c>
      <c r="E360" s="194">
        <v>138207</v>
      </c>
      <c r="F360" s="66" t="s">
        <v>2026</v>
      </c>
      <c r="G360" s="83" t="s">
        <v>1771</v>
      </c>
      <c r="H360" s="57" t="s">
        <v>2025</v>
      </c>
      <c r="I360" s="65"/>
      <c r="J360" s="59" t="s">
        <v>1877</v>
      </c>
      <c r="K360" s="59" t="s">
        <v>1533</v>
      </c>
      <c r="L360" s="60"/>
      <c r="M360" s="61" t="s">
        <v>1129</v>
      </c>
      <c r="N360" s="61" t="s">
        <v>1130</v>
      </c>
      <c r="O360" s="44"/>
      <c r="P360" s="57"/>
      <c r="Q360" s="128">
        <f>R360+S360+T360</f>
        <v>209486857.73000002</v>
      </c>
      <c r="R360" s="83">
        <v>178063829.06</v>
      </c>
      <c r="S360" s="83">
        <v>0</v>
      </c>
      <c r="T360" s="83">
        <v>31423028.670000002</v>
      </c>
      <c r="U360" s="83"/>
      <c r="V360" s="83">
        <v>3284874.52</v>
      </c>
      <c r="W360" s="83">
        <v>0</v>
      </c>
      <c r="X360" s="83">
        <f t="shared" si="87"/>
        <v>212771732.25000003</v>
      </c>
      <c r="Y360" s="62" t="s">
        <v>371</v>
      </c>
      <c r="Z360" s="109"/>
      <c r="AA360" s="246">
        <v>0</v>
      </c>
      <c r="AB360" s="246">
        <v>0</v>
      </c>
    </row>
    <row r="361" spans="2:28" ht="15.75" customHeight="1" x14ac:dyDescent="0.25">
      <c r="B361" s="270"/>
      <c r="C361" s="271"/>
      <c r="D361" s="271"/>
      <c r="E361" s="271"/>
      <c r="F361" s="271"/>
      <c r="G361" s="271"/>
      <c r="H361" s="271"/>
      <c r="I361" s="255"/>
      <c r="J361" s="271"/>
      <c r="K361" s="271"/>
      <c r="L361" s="271"/>
      <c r="M361" s="271"/>
      <c r="N361" s="271"/>
      <c r="O361" s="271"/>
      <c r="P361" s="271"/>
      <c r="Q361" s="171">
        <f>SUM(Q353:Q360)</f>
        <v>4640389725.1100006</v>
      </c>
      <c r="R361" s="171">
        <f t="shared" ref="R361:AB361" si="89">SUM(R353:R360)</f>
        <v>3944331266.3720002</v>
      </c>
      <c r="S361" s="171">
        <f t="shared" si="89"/>
        <v>0</v>
      </c>
      <c r="T361" s="171">
        <f t="shared" si="89"/>
        <v>696058458.73799992</v>
      </c>
      <c r="U361" s="171">
        <f t="shared" si="89"/>
        <v>0</v>
      </c>
      <c r="V361" s="171">
        <f t="shared" si="89"/>
        <v>9928977.2100000009</v>
      </c>
      <c r="W361" s="171">
        <f t="shared" si="89"/>
        <v>0</v>
      </c>
      <c r="X361" s="171">
        <f t="shared" si="89"/>
        <v>4650318702.3199997</v>
      </c>
      <c r="Y361" s="171">
        <f t="shared" si="89"/>
        <v>0</v>
      </c>
      <c r="Z361" s="171">
        <f t="shared" si="89"/>
        <v>0</v>
      </c>
      <c r="AA361" s="171">
        <f t="shared" si="89"/>
        <v>741612226.36000001</v>
      </c>
      <c r="AB361" s="171">
        <f t="shared" si="89"/>
        <v>130872745.85000001</v>
      </c>
    </row>
    <row r="362" spans="2:28" ht="16.5" customHeight="1" x14ac:dyDescent="0.25">
      <c r="B362" s="221"/>
      <c r="C362" s="222" t="s">
        <v>19</v>
      </c>
      <c r="D362" s="222"/>
      <c r="E362" s="222"/>
      <c r="F362" s="222"/>
      <c r="G362" s="222"/>
      <c r="H362" s="222"/>
      <c r="I362" s="223"/>
      <c r="J362" s="222"/>
      <c r="K362" s="222"/>
      <c r="L362" s="222"/>
      <c r="M362" s="222"/>
      <c r="N362" s="222"/>
      <c r="O362" s="222"/>
      <c r="P362" s="222"/>
      <c r="Q362" s="224">
        <f>+Q361+Q352</f>
        <v>7901576771.5100002</v>
      </c>
      <c r="R362" s="224">
        <f t="shared" ref="R362:S362" si="90">+R361+R352</f>
        <v>6716340170.8220005</v>
      </c>
      <c r="S362" s="224">
        <f t="shared" si="90"/>
        <v>0</v>
      </c>
      <c r="T362" s="224">
        <f>T361+T352</f>
        <v>1185236600.688</v>
      </c>
      <c r="U362" s="224">
        <f t="shared" ref="U362:AB362" si="91">U361+U352</f>
        <v>0</v>
      </c>
      <c r="V362" s="224">
        <f t="shared" si="91"/>
        <v>611997602.73000002</v>
      </c>
      <c r="W362" s="224">
        <f t="shared" si="91"/>
        <v>0</v>
      </c>
      <c r="X362" s="224">
        <f t="shared" si="91"/>
        <v>8513574374.2399998</v>
      </c>
      <c r="Y362" s="224">
        <f t="shared" si="91"/>
        <v>0</v>
      </c>
      <c r="Z362" s="224">
        <f t="shared" si="91"/>
        <v>0</v>
      </c>
      <c r="AA362" s="224">
        <f t="shared" si="91"/>
        <v>783910318.88999999</v>
      </c>
      <c r="AB362" s="224">
        <f t="shared" si="91"/>
        <v>138337115.12</v>
      </c>
    </row>
    <row r="363" spans="2:28" ht="16.5" customHeight="1" x14ac:dyDescent="0.3">
      <c r="B363" s="227"/>
      <c r="C363" s="229" t="s">
        <v>718</v>
      </c>
      <c r="D363" s="228"/>
      <c r="E363" s="228"/>
      <c r="F363" s="229"/>
      <c r="G363" s="229"/>
      <c r="H363" s="229"/>
      <c r="I363" s="230"/>
      <c r="J363" s="229"/>
      <c r="K363" s="229"/>
      <c r="L363" s="229"/>
      <c r="M363" s="229"/>
      <c r="N363" s="229"/>
      <c r="O363" s="229"/>
      <c r="P363" s="229"/>
      <c r="Q363" s="231"/>
      <c r="R363" s="231"/>
      <c r="S363" s="231"/>
      <c r="T363" s="231"/>
      <c r="U363" s="231"/>
      <c r="V363" s="231"/>
      <c r="W363" s="231"/>
      <c r="X363" s="231"/>
      <c r="Y363" s="229"/>
      <c r="Z363" s="273"/>
      <c r="AA363" s="234"/>
      <c r="AB363" s="234"/>
    </row>
    <row r="364" spans="2:28" ht="143.44999999999999" customHeight="1" x14ac:dyDescent="0.3">
      <c r="B364" s="68">
        <f>+B360+1</f>
        <v>323</v>
      </c>
      <c r="C364" s="381" t="s">
        <v>1186</v>
      </c>
      <c r="D364" s="268" t="s">
        <v>720</v>
      </c>
      <c r="E364" s="194">
        <v>105731</v>
      </c>
      <c r="F364" s="66" t="s">
        <v>722</v>
      </c>
      <c r="G364" s="268" t="s">
        <v>755</v>
      </c>
      <c r="H364" s="57" t="s">
        <v>721</v>
      </c>
      <c r="I364" s="65" t="s">
        <v>750</v>
      </c>
      <c r="J364" s="59">
        <v>43101</v>
      </c>
      <c r="K364" s="59" t="s">
        <v>382</v>
      </c>
      <c r="L364" s="60">
        <f t="shared" ref="L364:L387" si="92">R364/Q364</f>
        <v>0.78199999975790002</v>
      </c>
      <c r="M364" s="61" t="s">
        <v>597</v>
      </c>
      <c r="N364" s="61" t="s">
        <v>598</v>
      </c>
      <c r="O364" s="193" t="s">
        <v>370</v>
      </c>
      <c r="P364" s="194" t="s">
        <v>717</v>
      </c>
      <c r="Q364" s="83">
        <f>R364+S364+T364</f>
        <v>12804627.049999999</v>
      </c>
      <c r="R364" s="83">
        <v>10013218.35</v>
      </c>
      <c r="S364" s="83">
        <v>1767038.53</v>
      </c>
      <c r="T364" s="83">
        <v>1024370.17</v>
      </c>
      <c r="U364" s="83">
        <v>0</v>
      </c>
      <c r="V364" s="83">
        <v>3571212.34</v>
      </c>
      <c r="W364" s="83">
        <v>0</v>
      </c>
      <c r="X364" s="83">
        <f>R364+S364+T364+V364+W364</f>
        <v>16375839.389999999</v>
      </c>
      <c r="Y364" s="62" t="s">
        <v>371</v>
      </c>
      <c r="Z364" s="274"/>
      <c r="AA364" s="188">
        <v>4272710.2699999996</v>
      </c>
      <c r="AB364" s="188">
        <v>754007.69000000006</v>
      </c>
    </row>
    <row r="365" spans="2:28" ht="135.75" customHeight="1" x14ac:dyDescent="0.3">
      <c r="B365" s="68">
        <f>+B364+1</f>
        <v>324</v>
      </c>
      <c r="C365" s="383"/>
      <c r="D365" s="275" t="s">
        <v>1441</v>
      </c>
      <c r="E365" s="276">
        <v>122825</v>
      </c>
      <c r="F365" s="66" t="s">
        <v>1443</v>
      </c>
      <c r="G365" s="268"/>
      <c r="H365" s="57" t="s">
        <v>884</v>
      </c>
      <c r="I365" s="65" t="s">
        <v>1445</v>
      </c>
      <c r="J365" s="59">
        <v>43466</v>
      </c>
      <c r="K365" s="59" t="s">
        <v>911</v>
      </c>
      <c r="L365" s="60">
        <f t="shared" si="92"/>
        <v>0.84999999965278072</v>
      </c>
      <c r="M365" s="61" t="s">
        <v>1447</v>
      </c>
      <c r="N365" s="61" t="s">
        <v>397</v>
      </c>
      <c r="O365" s="193" t="s">
        <v>370</v>
      </c>
      <c r="P365" s="87" t="s">
        <v>1448</v>
      </c>
      <c r="Q365" s="83">
        <f t="shared" ref="Q365:Q366" si="93">R365+S365+T365</f>
        <v>7200062.0500000007</v>
      </c>
      <c r="R365" s="83">
        <v>6120052.7400000002</v>
      </c>
      <c r="S365" s="83">
        <v>1080009.31</v>
      </c>
      <c r="T365" s="83">
        <v>0</v>
      </c>
      <c r="U365" s="83">
        <v>0</v>
      </c>
      <c r="V365" s="83">
        <v>2761343.65</v>
      </c>
      <c r="W365" s="83">
        <v>0</v>
      </c>
      <c r="X365" s="83">
        <f>R365+S365+T365+V365+W365</f>
        <v>9961405.7000000011</v>
      </c>
      <c r="Y365" s="62" t="s">
        <v>371</v>
      </c>
      <c r="Z365" s="274"/>
      <c r="AA365" s="188">
        <v>179033.30000000002</v>
      </c>
      <c r="AB365" s="188">
        <v>31594.11</v>
      </c>
    </row>
    <row r="366" spans="2:28" ht="148.69999999999999" customHeight="1" x14ac:dyDescent="0.3">
      <c r="B366" s="68">
        <f>+B365+1</f>
        <v>325</v>
      </c>
      <c r="C366" s="382"/>
      <c r="D366" s="275" t="s">
        <v>1442</v>
      </c>
      <c r="E366" s="276">
        <v>127410</v>
      </c>
      <c r="F366" s="66" t="s">
        <v>1444</v>
      </c>
      <c r="G366" s="83" t="s">
        <v>1771</v>
      </c>
      <c r="H366" s="57" t="s">
        <v>884</v>
      </c>
      <c r="I366" s="65" t="s">
        <v>1446</v>
      </c>
      <c r="J366" s="59" t="s">
        <v>1507</v>
      </c>
      <c r="K366" s="59" t="s">
        <v>1386</v>
      </c>
      <c r="L366" s="60">
        <f t="shared" si="92"/>
        <v>0.8499999995728742</v>
      </c>
      <c r="M366" s="61" t="s">
        <v>1447</v>
      </c>
      <c r="N366" s="61" t="s">
        <v>394</v>
      </c>
      <c r="O366" s="193" t="s">
        <v>370</v>
      </c>
      <c r="P366" s="87" t="s">
        <v>1448</v>
      </c>
      <c r="Q366" s="83">
        <f t="shared" si="93"/>
        <v>14047381.16</v>
      </c>
      <c r="R366" s="83">
        <v>11940273.98</v>
      </c>
      <c r="S366" s="83">
        <v>2107107.1800000002</v>
      </c>
      <c r="T366" s="83">
        <v>0</v>
      </c>
      <c r="U366" s="83">
        <v>0</v>
      </c>
      <c r="V366" s="83">
        <v>10496943.43</v>
      </c>
      <c r="W366" s="83">
        <v>0</v>
      </c>
      <c r="X366" s="83">
        <f t="shared" ref="X366:X370" si="94">R366+S366+T366+V366+W366</f>
        <v>24544324.59</v>
      </c>
      <c r="Y366" s="62" t="s">
        <v>371</v>
      </c>
      <c r="Z366" s="274"/>
      <c r="AA366" s="188">
        <v>168797.89</v>
      </c>
      <c r="AB366" s="188">
        <v>29787.86</v>
      </c>
    </row>
    <row r="367" spans="2:28" ht="115.5" customHeight="1" x14ac:dyDescent="0.3">
      <c r="B367" s="68">
        <f>+B366+1</f>
        <v>326</v>
      </c>
      <c r="C367" s="175"/>
      <c r="D367" s="275" t="s">
        <v>1503</v>
      </c>
      <c r="E367" s="276">
        <v>127686</v>
      </c>
      <c r="F367" s="66" t="s">
        <v>1505</v>
      </c>
      <c r="G367" s="83" t="s">
        <v>1771</v>
      </c>
      <c r="H367" s="57" t="s">
        <v>721</v>
      </c>
      <c r="I367" s="65" t="s">
        <v>1548</v>
      </c>
      <c r="J367" s="59" t="s">
        <v>1506</v>
      </c>
      <c r="K367" s="59" t="s">
        <v>1386</v>
      </c>
      <c r="L367" s="60">
        <f t="shared" si="92"/>
        <v>0.76389499979481279</v>
      </c>
      <c r="M367" s="61" t="s">
        <v>597</v>
      </c>
      <c r="N367" s="61" t="s">
        <v>1504</v>
      </c>
      <c r="O367" s="193" t="s">
        <v>370</v>
      </c>
      <c r="P367" s="87" t="s">
        <v>1448</v>
      </c>
      <c r="Q367" s="83">
        <f>R367+S367+T367</f>
        <v>25358055.969999999</v>
      </c>
      <c r="R367" s="83">
        <v>19370892.16</v>
      </c>
      <c r="S367" s="83">
        <v>3418392.74</v>
      </c>
      <c r="T367" s="83">
        <v>2568771.0699999998</v>
      </c>
      <c r="U367" s="83">
        <v>0</v>
      </c>
      <c r="V367" s="83">
        <v>5996541.9400000004</v>
      </c>
      <c r="W367" s="83">
        <v>0</v>
      </c>
      <c r="X367" s="83">
        <f t="shared" si="94"/>
        <v>31354597.91</v>
      </c>
      <c r="Y367" s="62" t="s">
        <v>371</v>
      </c>
      <c r="Z367" s="274"/>
      <c r="AA367" s="188">
        <v>0</v>
      </c>
      <c r="AB367" s="188">
        <v>0</v>
      </c>
    </row>
    <row r="368" spans="2:28" ht="33.950000000000003" customHeight="1" x14ac:dyDescent="0.25">
      <c r="B368" s="277"/>
      <c r="C368" s="277" t="s">
        <v>1970</v>
      </c>
      <c r="D368" s="277"/>
      <c r="E368" s="277"/>
      <c r="F368" s="277"/>
      <c r="G368" s="277"/>
      <c r="H368" s="277"/>
      <c r="I368" s="277"/>
      <c r="J368" s="277"/>
      <c r="K368" s="277"/>
      <c r="L368" s="277"/>
      <c r="M368" s="277"/>
      <c r="N368" s="277"/>
      <c r="O368" s="277"/>
      <c r="P368" s="277"/>
      <c r="Q368" s="277">
        <f>SUM(Q364:Q367)</f>
        <v>59410126.230000004</v>
      </c>
      <c r="R368" s="277">
        <f t="shared" ref="R368:Z368" si="95">SUM(R364:R367)</f>
        <v>47444437.230000004</v>
      </c>
      <c r="S368" s="277">
        <f t="shared" si="95"/>
        <v>8372547.7599999998</v>
      </c>
      <c r="T368" s="277">
        <f t="shared" si="95"/>
        <v>3593141.2399999998</v>
      </c>
      <c r="U368" s="277">
        <f t="shared" si="95"/>
        <v>0</v>
      </c>
      <c r="V368" s="277">
        <f t="shared" si="95"/>
        <v>22826041.360000003</v>
      </c>
      <c r="W368" s="277">
        <f t="shared" si="95"/>
        <v>0</v>
      </c>
      <c r="X368" s="277">
        <f>SUM(X364:X367)</f>
        <v>82236167.590000004</v>
      </c>
      <c r="Y368" s="277">
        <f t="shared" si="95"/>
        <v>0</v>
      </c>
      <c r="Z368" s="277">
        <f t="shared" si="95"/>
        <v>0</v>
      </c>
      <c r="AA368" s="277">
        <f>SUM(AA364:AA367)</f>
        <v>4620541.459999999</v>
      </c>
      <c r="AB368" s="277">
        <f>SUM(AB364:AB367)</f>
        <v>815389.66</v>
      </c>
    </row>
    <row r="369" spans="2:28" ht="115.5" customHeight="1" x14ac:dyDescent="0.3">
      <c r="B369" s="68">
        <f>+B367+1</f>
        <v>327</v>
      </c>
      <c r="C369" s="175"/>
      <c r="D369" s="96" t="s">
        <v>1879</v>
      </c>
      <c r="E369" s="276">
        <v>127641</v>
      </c>
      <c r="F369" s="66" t="s">
        <v>1881</v>
      </c>
      <c r="G369" s="83" t="s">
        <v>1771</v>
      </c>
      <c r="H369" s="57" t="s">
        <v>1880</v>
      </c>
      <c r="I369" s="65"/>
      <c r="J369" s="59" t="s">
        <v>1882</v>
      </c>
      <c r="K369" s="59" t="s">
        <v>1386</v>
      </c>
      <c r="L369" s="60">
        <f>S369/Q369</f>
        <v>0.10499999843352574</v>
      </c>
      <c r="M369" s="61" t="s">
        <v>588</v>
      </c>
      <c r="N369" s="61" t="s">
        <v>589</v>
      </c>
      <c r="O369" s="193" t="s">
        <v>370</v>
      </c>
      <c r="P369" s="87" t="s">
        <v>1448</v>
      </c>
      <c r="Q369" s="319">
        <f>R369+S369+T369</f>
        <v>18640587.039999999</v>
      </c>
      <c r="R369" s="174">
        <v>11091149.32</v>
      </c>
      <c r="S369" s="83">
        <v>1957261.61</v>
      </c>
      <c r="T369" s="83">
        <v>5592176.1100000003</v>
      </c>
      <c r="U369" s="83">
        <v>0</v>
      </c>
      <c r="V369" s="83">
        <v>5353593.92</v>
      </c>
      <c r="W369" s="83">
        <v>0</v>
      </c>
      <c r="X369" s="83">
        <f t="shared" si="94"/>
        <v>23994180.960000001</v>
      </c>
      <c r="Y369" s="62" t="s">
        <v>371</v>
      </c>
      <c r="Z369" s="274"/>
      <c r="AA369" s="188">
        <v>0</v>
      </c>
      <c r="AB369" s="188">
        <v>0</v>
      </c>
    </row>
    <row r="370" spans="2:28" ht="115.5" customHeight="1" x14ac:dyDescent="0.3">
      <c r="B370" s="68">
        <f>+B369+1</f>
        <v>328</v>
      </c>
      <c r="C370" s="320"/>
      <c r="D370" s="323" t="s">
        <v>2239</v>
      </c>
      <c r="E370" s="276">
        <v>119846</v>
      </c>
      <c r="F370" s="329" t="s">
        <v>2241</v>
      </c>
      <c r="G370" s="83" t="s">
        <v>2242</v>
      </c>
      <c r="H370" s="138" t="s">
        <v>2240</v>
      </c>
      <c r="I370" s="330"/>
      <c r="J370" s="331" t="s">
        <v>2243</v>
      </c>
      <c r="K370" s="331" t="s">
        <v>376</v>
      </c>
      <c r="L370" s="60">
        <f>S370/Q370</f>
        <v>0.13000000118775362</v>
      </c>
      <c r="M370" s="332" t="s">
        <v>582</v>
      </c>
      <c r="N370" s="332" t="s">
        <v>618</v>
      </c>
      <c r="O370" s="321"/>
      <c r="P370" s="333"/>
      <c r="Q370" s="319">
        <f>R370+S370+T370</f>
        <v>15744006.01</v>
      </c>
      <c r="R370" s="83">
        <v>13382405.109999999</v>
      </c>
      <c r="S370" s="320">
        <v>2046720.8</v>
      </c>
      <c r="T370" s="320">
        <v>314880.09999999998</v>
      </c>
      <c r="U370" s="320">
        <v>0</v>
      </c>
      <c r="V370" s="320">
        <v>484131.11</v>
      </c>
      <c r="W370" s="320">
        <v>0</v>
      </c>
      <c r="X370" s="83">
        <f t="shared" si="94"/>
        <v>16228137.119999999</v>
      </c>
      <c r="Y370" s="62" t="s">
        <v>371</v>
      </c>
      <c r="Z370" s="334"/>
      <c r="AA370" s="335"/>
      <c r="AB370" s="335"/>
    </row>
    <row r="371" spans="2:28" ht="34.700000000000003" customHeight="1" x14ac:dyDescent="0.25">
      <c r="B371" s="277"/>
      <c r="C371" s="277" t="s">
        <v>1971</v>
      </c>
      <c r="D371" s="277"/>
      <c r="E371" s="277"/>
      <c r="F371" s="277"/>
      <c r="G371" s="277"/>
      <c r="H371" s="277"/>
      <c r="I371" s="277"/>
      <c r="J371" s="277"/>
      <c r="K371" s="277"/>
      <c r="L371" s="277"/>
      <c r="M371" s="277"/>
      <c r="N371" s="277"/>
      <c r="O371" s="277"/>
      <c r="P371" s="277"/>
      <c r="Q371" s="277">
        <f>Q369+Q370</f>
        <v>34384593.049999997</v>
      </c>
      <c r="R371" s="277">
        <f t="shared" ref="R371:AB371" si="96">R369+R370</f>
        <v>24473554.43</v>
      </c>
      <c r="S371" s="277">
        <f t="shared" si="96"/>
        <v>4003982.41</v>
      </c>
      <c r="T371" s="277">
        <f t="shared" si="96"/>
        <v>5907056.21</v>
      </c>
      <c r="U371" s="277">
        <f t="shared" si="96"/>
        <v>0</v>
      </c>
      <c r="V371" s="277">
        <f t="shared" si="96"/>
        <v>5837725.0300000003</v>
      </c>
      <c r="W371" s="277">
        <f t="shared" si="96"/>
        <v>0</v>
      </c>
      <c r="X371" s="277">
        <f t="shared" si="96"/>
        <v>40222318.079999998</v>
      </c>
      <c r="Y371" s="277" t="e">
        <f t="shared" si="96"/>
        <v>#VALUE!</v>
      </c>
      <c r="Z371" s="277">
        <f t="shared" si="96"/>
        <v>0</v>
      </c>
      <c r="AA371" s="277">
        <f t="shared" si="96"/>
        <v>0</v>
      </c>
      <c r="AB371" s="277">
        <f t="shared" si="96"/>
        <v>0</v>
      </c>
    </row>
    <row r="372" spans="2:28" ht="16.5" customHeight="1" x14ac:dyDescent="0.25">
      <c r="B372" s="278"/>
      <c r="C372" s="277" t="s">
        <v>719</v>
      </c>
      <c r="D372" s="279"/>
      <c r="E372" s="278"/>
      <c r="F372" s="171"/>
      <c r="G372" s="171"/>
      <c r="H372" s="171"/>
      <c r="I372" s="171"/>
      <c r="J372" s="171"/>
      <c r="K372" s="171"/>
      <c r="L372" s="171"/>
      <c r="M372" s="171"/>
      <c r="N372" s="171"/>
      <c r="O372" s="171"/>
      <c r="P372" s="171"/>
      <c r="Q372" s="171">
        <f>+Q371+Q368</f>
        <v>93794719.280000001</v>
      </c>
      <c r="R372" s="171">
        <f t="shared" ref="R372:AB372" si="97">+R371+R368</f>
        <v>71917991.659999996</v>
      </c>
      <c r="S372" s="171">
        <f t="shared" si="97"/>
        <v>12376530.17</v>
      </c>
      <c r="T372" s="171">
        <f t="shared" si="97"/>
        <v>9500197.4499999993</v>
      </c>
      <c r="U372" s="171">
        <f t="shared" si="97"/>
        <v>0</v>
      </c>
      <c r="V372" s="171">
        <f t="shared" si="97"/>
        <v>28663766.390000004</v>
      </c>
      <c r="W372" s="171">
        <f t="shared" si="97"/>
        <v>0</v>
      </c>
      <c r="X372" s="171">
        <f t="shared" si="97"/>
        <v>122458485.67</v>
      </c>
      <c r="Y372" s="171" t="e">
        <f t="shared" si="97"/>
        <v>#VALUE!</v>
      </c>
      <c r="Z372" s="171">
        <f t="shared" si="97"/>
        <v>0</v>
      </c>
      <c r="AA372" s="171">
        <f t="shared" si="97"/>
        <v>4620541.459999999</v>
      </c>
      <c r="AB372" s="171">
        <f t="shared" si="97"/>
        <v>815389.66</v>
      </c>
    </row>
    <row r="373" spans="2:28" ht="78" customHeight="1" x14ac:dyDescent="0.25">
      <c r="B373" s="74">
        <f>+B370+1</f>
        <v>329</v>
      </c>
      <c r="C373" s="374" t="s">
        <v>1187</v>
      </c>
      <c r="D373" s="194" t="s">
        <v>691</v>
      </c>
      <c r="E373" s="75">
        <v>106965</v>
      </c>
      <c r="F373" s="194" t="s">
        <v>694</v>
      </c>
      <c r="G373" s="378" t="s">
        <v>756</v>
      </c>
      <c r="H373" s="194" t="s">
        <v>692</v>
      </c>
      <c r="I373" s="65" t="s">
        <v>716</v>
      </c>
      <c r="J373" s="194" t="s">
        <v>698</v>
      </c>
      <c r="K373" s="211" t="s">
        <v>1960</v>
      </c>
      <c r="L373" s="60">
        <f t="shared" si="92"/>
        <v>0.85</v>
      </c>
      <c r="M373" s="61" t="s">
        <v>591</v>
      </c>
      <c r="N373" s="61" t="s">
        <v>616</v>
      </c>
      <c r="O373" s="193" t="s">
        <v>370</v>
      </c>
      <c r="P373" s="194" t="s">
        <v>717</v>
      </c>
      <c r="Q373" s="128">
        <v>889820</v>
      </c>
      <c r="R373" s="179">
        <v>756347</v>
      </c>
      <c r="S373" s="179">
        <v>133473</v>
      </c>
      <c r="T373" s="179">
        <v>0</v>
      </c>
      <c r="U373" s="179">
        <v>0</v>
      </c>
      <c r="V373" s="179">
        <v>169065.8</v>
      </c>
      <c r="W373" s="179">
        <v>0</v>
      </c>
      <c r="X373" s="83">
        <f>R373+S373+T373+V373+W373</f>
        <v>1058885.8</v>
      </c>
      <c r="Y373" s="62" t="s">
        <v>1375</v>
      </c>
      <c r="Z373" s="148"/>
      <c r="AA373" s="188">
        <v>754675.8</v>
      </c>
      <c r="AB373" s="188">
        <v>133178.08000000002</v>
      </c>
    </row>
    <row r="374" spans="2:28" ht="93.75" customHeight="1" x14ac:dyDescent="0.25">
      <c r="B374" s="74">
        <f>+B373+1</f>
        <v>330</v>
      </c>
      <c r="C374" s="375"/>
      <c r="D374" s="194" t="s">
        <v>695</v>
      </c>
      <c r="E374" s="75">
        <v>109717</v>
      </c>
      <c r="F374" s="194" t="s">
        <v>696</v>
      </c>
      <c r="G374" s="378"/>
      <c r="H374" s="194" t="s">
        <v>697</v>
      </c>
      <c r="I374" s="65" t="s">
        <v>747</v>
      </c>
      <c r="J374" s="66" t="s">
        <v>699</v>
      </c>
      <c r="K374" s="211" t="s">
        <v>1961</v>
      </c>
      <c r="L374" s="60">
        <f t="shared" si="92"/>
        <v>0.71370395229749428</v>
      </c>
      <c r="M374" s="61" t="s">
        <v>597</v>
      </c>
      <c r="N374" s="61" t="s">
        <v>598</v>
      </c>
      <c r="O374" s="193" t="s">
        <v>370</v>
      </c>
      <c r="P374" s="194" t="s">
        <v>717</v>
      </c>
      <c r="Q374" s="128">
        <v>1080805.28</v>
      </c>
      <c r="R374" s="179">
        <v>771375</v>
      </c>
      <c r="S374" s="179">
        <v>136125</v>
      </c>
      <c r="T374" s="179">
        <v>173305.28</v>
      </c>
      <c r="U374" s="179">
        <v>0</v>
      </c>
      <c r="V374" s="179">
        <v>205353.02</v>
      </c>
      <c r="W374" s="179">
        <v>0</v>
      </c>
      <c r="X374" s="83">
        <f t="shared" ref="X374:X387" si="98">R374+S374+T374+V374+W374</f>
        <v>1286158.3</v>
      </c>
      <c r="Y374" s="62" t="s">
        <v>1375</v>
      </c>
      <c r="Z374" s="148"/>
      <c r="AA374" s="188">
        <v>742672.08</v>
      </c>
      <c r="AB374" s="188">
        <v>131059.78</v>
      </c>
    </row>
    <row r="375" spans="2:28" ht="106.5" customHeight="1" x14ac:dyDescent="0.25">
      <c r="B375" s="74">
        <f t="shared" ref="B375:B387" si="99">+B374+1</f>
        <v>331</v>
      </c>
      <c r="C375" s="375"/>
      <c r="D375" s="194" t="s">
        <v>733</v>
      </c>
      <c r="E375" s="75">
        <v>105740</v>
      </c>
      <c r="F375" s="194" t="s">
        <v>732</v>
      </c>
      <c r="G375" s="378"/>
      <c r="H375" s="194" t="s">
        <v>734</v>
      </c>
      <c r="I375" s="65" t="s">
        <v>751</v>
      </c>
      <c r="J375" s="66" t="s">
        <v>752</v>
      </c>
      <c r="K375" s="66" t="s">
        <v>1289</v>
      </c>
      <c r="L375" s="60">
        <f t="shared" si="92"/>
        <v>0.76842409777970633</v>
      </c>
      <c r="M375" s="61" t="s">
        <v>584</v>
      </c>
      <c r="N375" s="61" t="s">
        <v>621</v>
      </c>
      <c r="O375" s="193" t="s">
        <v>370</v>
      </c>
      <c r="P375" s="194" t="s">
        <v>717</v>
      </c>
      <c r="Q375" s="128">
        <v>983929.32000000007</v>
      </c>
      <c r="R375" s="179">
        <v>756075</v>
      </c>
      <c r="S375" s="179">
        <v>133425</v>
      </c>
      <c r="T375" s="179">
        <v>94429.32</v>
      </c>
      <c r="U375" s="179">
        <v>0</v>
      </c>
      <c r="V375" s="128">
        <v>179458.7</v>
      </c>
      <c r="W375" s="179">
        <v>0</v>
      </c>
      <c r="X375" s="83">
        <f t="shared" si="98"/>
        <v>1163388.02</v>
      </c>
      <c r="Y375" s="62" t="s">
        <v>1375</v>
      </c>
      <c r="Z375" s="148"/>
      <c r="AA375" s="128">
        <v>736175.4</v>
      </c>
      <c r="AB375" s="154">
        <v>129913.3</v>
      </c>
    </row>
    <row r="376" spans="2:28" ht="88.5" customHeight="1" x14ac:dyDescent="0.25">
      <c r="B376" s="74">
        <f t="shared" si="99"/>
        <v>332</v>
      </c>
      <c r="C376" s="375"/>
      <c r="D376" s="194" t="s">
        <v>808</v>
      </c>
      <c r="E376" s="75">
        <v>116222</v>
      </c>
      <c r="F376" s="194" t="s">
        <v>810</v>
      </c>
      <c r="G376" s="378"/>
      <c r="H376" s="194" t="s">
        <v>809</v>
      </c>
      <c r="I376" s="65" t="s">
        <v>818</v>
      </c>
      <c r="J376" s="66" t="s">
        <v>811</v>
      </c>
      <c r="K376" s="66" t="s">
        <v>1962</v>
      </c>
      <c r="L376" s="60">
        <f t="shared" si="92"/>
        <v>0.80294112168498188</v>
      </c>
      <c r="M376" s="61" t="s">
        <v>582</v>
      </c>
      <c r="N376" s="61" t="s">
        <v>583</v>
      </c>
      <c r="O376" s="193" t="s">
        <v>370</v>
      </c>
      <c r="P376" s="194" t="s">
        <v>812</v>
      </c>
      <c r="Q376" s="128">
        <v>914795.87999999989</v>
      </c>
      <c r="R376" s="179">
        <v>734527.23</v>
      </c>
      <c r="S376" s="179">
        <v>129622.45</v>
      </c>
      <c r="T376" s="179">
        <v>50646.2</v>
      </c>
      <c r="U376" s="179">
        <v>0</v>
      </c>
      <c r="V376" s="128">
        <v>194726.12</v>
      </c>
      <c r="W376" s="179">
        <v>0</v>
      </c>
      <c r="X376" s="83">
        <f t="shared" si="98"/>
        <v>1109522</v>
      </c>
      <c r="Y376" s="62" t="s">
        <v>1375</v>
      </c>
      <c r="Z376" s="148"/>
      <c r="AA376" s="128">
        <v>724889.34000000008</v>
      </c>
      <c r="AB376" s="154">
        <v>127921.65</v>
      </c>
    </row>
    <row r="377" spans="2:28" ht="84.75" customHeight="1" x14ac:dyDescent="0.25">
      <c r="B377" s="74">
        <f t="shared" si="99"/>
        <v>333</v>
      </c>
      <c r="C377" s="375"/>
      <c r="D377" s="194" t="s">
        <v>819</v>
      </c>
      <c r="E377" s="75">
        <v>106581</v>
      </c>
      <c r="F377" s="194" t="s">
        <v>820</v>
      </c>
      <c r="G377" s="378"/>
      <c r="H377" s="194" t="s">
        <v>821</v>
      </c>
      <c r="I377" s="65" t="s">
        <v>1549</v>
      </c>
      <c r="J377" s="66" t="s">
        <v>822</v>
      </c>
      <c r="K377" s="66" t="s">
        <v>1424</v>
      </c>
      <c r="L377" s="60">
        <f t="shared" si="92"/>
        <v>0.85</v>
      </c>
      <c r="M377" s="61" t="s">
        <v>582</v>
      </c>
      <c r="N377" s="61" t="s">
        <v>615</v>
      </c>
      <c r="O377" s="193" t="s">
        <v>370</v>
      </c>
      <c r="P377" s="194" t="s">
        <v>823</v>
      </c>
      <c r="Q377" s="128">
        <v>813123.6</v>
      </c>
      <c r="R377" s="179">
        <v>691155.05999999994</v>
      </c>
      <c r="S377" s="179">
        <v>121968.54</v>
      </c>
      <c r="T377" s="179">
        <v>0</v>
      </c>
      <c r="U377" s="179">
        <v>0</v>
      </c>
      <c r="V377" s="83">
        <v>154493.48000000001</v>
      </c>
      <c r="W377" s="83">
        <v>0</v>
      </c>
      <c r="X377" s="83">
        <f t="shared" si="98"/>
        <v>967617.08</v>
      </c>
      <c r="Y377" s="62" t="s">
        <v>1375</v>
      </c>
      <c r="Z377" s="148"/>
      <c r="AA377" s="128">
        <v>691155.06</v>
      </c>
      <c r="AB377" s="154">
        <v>121968.54</v>
      </c>
    </row>
    <row r="378" spans="2:28" ht="137.25" customHeight="1" x14ac:dyDescent="0.25">
      <c r="B378" s="74">
        <f t="shared" si="99"/>
        <v>334</v>
      </c>
      <c r="C378" s="375"/>
      <c r="D378" s="194" t="s">
        <v>879</v>
      </c>
      <c r="E378" s="75">
        <v>117803</v>
      </c>
      <c r="F378" s="194" t="s">
        <v>882</v>
      </c>
      <c r="G378" s="378" t="s">
        <v>756</v>
      </c>
      <c r="H378" s="194" t="s">
        <v>880</v>
      </c>
      <c r="I378" s="65" t="s">
        <v>892</v>
      </c>
      <c r="J378" s="66" t="s">
        <v>887</v>
      </c>
      <c r="K378" s="66">
        <v>43769</v>
      </c>
      <c r="L378" s="60">
        <f t="shared" si="92"/>
        <v>0.85000000221975913</v>
      </c>
      <c r="M378" s="61" t="s">
        <v>588</v>
      </c>
      <c r="N378" s="61" t="s">
        <v>618</v>
      </c>
      <c r="O378" s="193" t="s">
        <v>370</v>
      </c>
      <c r="P378" s="194" t="s">
        <v>881</v>
      </c>
      <c r="Q378" s="128">
        <v>900998.67999999993</v>
      </c>
      <c r="R378" s="179">
        <v>765848.88</v>
      </c>
      <c r="S378" s="179">
        <v>135149.79999999999</v>
      </c>
      <c r="T378" s="179">
        <v>0</v>
      </c>
      <c r="U378" s="179">
        <v>0</v>
      </c>
      <c r="V378" s="128">
        <v>171189.75</v>
      </c>
      <c r="W378" s="179">
        <v>0</v>
      </c>
      <c r="X378" s="83">
        <f t="shared" si="98"/>
        <v>1072188.43</v>
      </c>
      <c r="Y378" s="62" t="s">
        <v>1375</v>
      </c>
      <c r="Z378" s="148"/>
      <c r="AA378" s="128">
        <v>756986.26</v>
      </c>
      <c r="AB378" s="154">
        <v>133585.80000000002</v>
      </c>
    </row>
    <row r="379" spans="2:28" ht="133.5" customHeight="1" x14ac:dyDescent="0.25">
      <c r="B379" s="74">
        <f t="shared" si="99"/>
        <v>335</v>
      </c>
      <c r="C379" s="375"/>
      <c r="D379" s="194" t="s">
        <v>894</v>
      </c>
      <c r="E379" s="75">
        <v>118591</v>
      </c>
      <c r="F379" s="194" t="s">
        <v>896</v>
      </c>
      <c r="G379" s="378"/>
      <c r="H379" s="194" t="s">
        <v>895</v>
      </c>
      <c r="I379" s="65" t="s">
        <v>935</v>
      </c>
      <c r="J379" s="66" t="s">
        <v>1426</v>
      </c>
      <c r="K379" s="66" t="s">
        <v>1959</v>
      </c>
      <c r="L379" s="60">
        <f t="shared" si="92"/>
        <v>0.81689844784348342</v>
      </c>
      <c r="M379" s="61" t="s">
        <v>582</v>
      </c>
      <c r="N379" s="61" t="s">
        <v>615</v>
      </c>
      <c r="O379" s="193" t="s">
        <v>370</v>
      </c>
      <c r="P379" s="194" t="s">
        <v>897</v>
      </c>
      <c r="Q379" s="128">
        <v>946655.82000000007</v>
      </c>
      <c r="R379" s="179">
        <v>773321.67</v>
      </c>
      <c r="S379" s="179">
        <v>136468.53</v>
      </c>
      <c r="T379" s="179">
        <v>36865.620000000003</v>
      </c>
      <c r="U379" s="179">
        <v>0</v>
      </c>
      <c r="V379" s="128">
        <v>179864.62</v>
      </c>
      <c r="W379" s="179">
        <v>0</v>
      </c>
      <c r="X379" s="83">
        <f t="shared" si="98"/>
        <v>1126520.44</v>
      </c>
      <c r="Y379" s="62" t="s">
        <v>1375</v>
      </c>
      <c r="Z379" s="148"/>
      <c r="AA379" s="128">
        <v>744133.67999999993</v>
      </c>
      <c r="AB379" s="154">
        <v>131317.71</v>
      </c>
    </row>
    <row r="380" spans="2:28" ht="116.45" customHeight="1" x14ac:dyDescent="0.25">
      <c r="B380" s="74">
        <f t="shared" si="99"/>
        <v>336</v>
      </c>
      <c r="C380" s="375"/>
      <c r="D380" s="194" t="s">
        <v>964</v>
      </c>
      <c r="E380" s="75">
        <v>111829</v>
      </c>
      <c r="F380" s="194" t="s">
        <v>966</v>
      </c>
      <c r="G380" s="194" t="s">
        <v>756</v>
      </c>
      <c r="H380" s="194" t="s">
        <v>965</v>
      </c>
      <c r="I380" s="65" t="s">
        <v>1098</v>
      </c>
      <c r="J380" s="66" t="s">
        <v>967</v>
      </c>
      <c r="K380" s="66" t="s">
        <v>1958</v>
      </c>
      <c r="L380" s="60">
        <f t="shared" si="92"/>
        <v>0.84999999503430446</v>
      </c>
      <c r="M380" s="61" t="s">
        <v>582</v>
      </c>
      <c r="N380" s="61" t="s">
        <v>583</v>
      </c>
      <c r="O380" s="193" t="s">
        <v>370</v>
      </c>
      <c r="P380" s="194" t="s">
        <v>968</v>
      </c>
      <c r="Q380" s="128">
        <v>604144.98</v>
      </c>
      <c r="R380" s="179">
        <v>513523.23</v>
      </c>
      <c r="S380" s="179">
        <v>90621.75</v>
      </c>
      <c r="T380" s="179">
        <v>0</v>
      </c>
      <c r="U380" s="179">
        <v>0</v>
      </c>
      <c r="V380" s="128">
        <v>114787.55</v>
      </c>
      <c r="W380" s="179">
        <v>0</v>
      </c>
      <c r="X380" s="83">
        <f t="shared" si="98"/>
        <v>718932.53</v>
      </c>
      <c r="Y380" s="62" t="s">
        <v>1375</v>
      </c>
      <c r="Z380" s="148"/>
      <c r="AA380" s="128">
        <v>500929.68999999994</v>
      </c>
      <c r="AB380" s="154">
        <v>88399.360000000001</v>
      </c>
    </row>
    <row r="381" spans="2:28" ht="116.45" customHeight="1" x14ac:dyDescent="0.25">
      <c r="B381" s="74">
        <f t="shared" si="99"/>
        <v>337</v>
      </c>
      <c r="C381" s="375"/>
      <c r="D381" s="194" t="s">
        <v>1024</v>
      </c>
      <c r="E381" s="75">
        <v>118973</v>
      </c>
      <c r="F381" s="194" t="s">
        <v>1027</v>
      </c>
      <c r="G381" s="194" t="s">
        <v>756</v>
      </c>
      <c r="H381" s="194" t="s">
        <v>1025</v>
      </c>
      <c r="I381" s="65" t="s">
        <v>1099</v>
      </c>
      <c r="J381" s="66" t="s">
        <v>1028</v>
      </c>
      <c r="K381" s="66" t="s">
        <v>2191</v>
      </c>
      <c r="L381" s="60">
        <f t="shared" si="92"/>
        <v>0.84999999448537467</v>
      </c>
      <c r="M381" s="61" t="s">
        <v>584</v>
      </c>
      <c r="N381" s="61" t="s">
        <v>614</v>
      </c>
      <c r="O381" s="193" t="s">
        <v>370</v>
      </c>
      <c r="P381" s="194" t="s">
        <v>1026</v>
      </c>
      <c r="Q381" s="128">
        <v>906679.9</v>
      </c>
      <c r="R381" s="179">
        <v>770677.91</v>
      </c>
      <c r="S381" s="179">
        <v>136001.99</v>
      </c>
      <c r="T381" s="179">
        <v>0</v>
      </c>
      <c r="U381" s="179">
        <v>0</v>
      </c>
      <c r="V381" s="128">
        <v>172269.19</v>
      </c>
      <c r="W381" s="179">
        <v>0</v>
      </c>
      <c r="X381" s="83">
        <f t="shared" si="98"/>
        <v>1078949.0900000001</v>
      </c>
      <c r="Y381" s="62" t="s">
        <v>1375</v>
      </c>
      <c r="Z381" s="148"/>
      <c r="AA381" s="128">
        <v>700825.34</v>
      </c>
      <c r="AB381" s="154">
        <v>123675.05999999998</v>
      </c>
    </row>
    <row r="382" spans="2:28" ht="183.75" customHeight="1" x14ac:dyDescent="0.25">
      <c r="B382" s="74">
        <f t="shared" si="99"/>
        <v>338</v>
      </c>
      <c r="C382" s="376"/>
      <c r="D382" s="194" t="s">
        <v>1029</v>
      </c>
      <c r="E382" s="75">
        <v>117977</v>
      </c>
      <c r="F382" s="194" t="s">
        <v>1032</v>
      </c>
      <c r="G382" s="194" t="s">
        <v>756</v>
      </c>
      <c r="H382" s="194" t="s">
        <v>1030</v>
      </c>
      <c r="I382" s="65" t="s">
        <v>1100</v>
      </c>
      <c r="J382" s="66" t="s">
        <v>1033</v>
      </c>
      <c r="K382" s="66" t="s">
        <v>1958</v>
      </c>
      <c r="L382" s="60">
        <f t="shared" si="92"/>
        <v>0.73949999396030719</v>
      </c>
      <c r="M382" s="61" t="s">
        <v>594</v>
      </c>
      <c r="N382" s="61" t="s">
        <v>616</v>
      </c>
      <c r="O382" s="193" t="s">
        <v>370</v>
      </c>
      <c r="P382" s="194" t="s">
        <v>1031</v>
      </c>
      <c r="Q382" s="128">
        <v>1055517.25</v>
      </c>
      <c r="R382" s="179">
        <v>780555</v>
      </c>
      <c r="S382" s="179">
        <v>137745</v>
      </c>
      <c r="T382" s="179">
        <v>137217.25</v>
      </c>
      <c r="U382" s="179">
        <v>0</v>
      </c>
      <c r="V382" s="128">
        <v>298042</v>
      </c>
      <c r="W382" s="179">
        <v>0</v>
      </c>
      <c r="X382" s="83">
        <f t="shared" si="98"/>
        <v>1353559.25</v>
      </c>
      <c r="Y382" s="62" t="s">
        <v>1375</v>
      </c>
      <c r="Z382" s="148"/>
      <c r="AA382" s="128">
        <v>772113.41999999993</v>
      </c>
      <c r="AB382" s="154">
        <v>136255.31</v>
      </c>
    </row>
    <row r="383" spans="2:28" ht="99" customHeight="1" x14ac:dyDescent="0.25">
      <c r="B383" s="74">
        <f t="shared" si="99"/>
        <v>339</v>
      </c>
      <c r="C383" s="96"/>
      <c r="D383" s="194" t="s">
        <v>1239</v>
      </c>
      <c r="E383" s="75">
        <v>120195</v>
      </c>
      <c r="F383" s="194" t="s">
        <v>1243</v>
      </c>
      <c r="G383" s="194" t="s">
        <v>756</v>
      </c>
      <c r="H383" s="194" t="s">
        <v>1240</v>
      </c>
      <c r="I383" s="65" t="s">
        <v>1261</v>
      </c>
      <c r="J383" s="66" t="s">
        <v>1244</v>
      </c>
      <c r="K383" s="66" t="s">
        <v>2192</v>
      </c>
      <c r="L383" s="60">
        <f t="shared" si="92"/>
        <v>0.80848329048843193</v>
      </c>
      <c r="M383" s="61" t="s">
        <v>582</v>
      </c>
      <c r="N383" s="61" t="s">
        <v>615</v>
      </c>
      <c r="O383" s="193" t="s">
        <v>370</v>
      </c>
      <c r="P383" s="194" t="s">
        <v>1241</v>
      </c>
      <c r="Q383" s="128">
        <v>972500</v>
      </c>
      <c r="R383" s="179">
        <v>786250</v>
      </c>
      <c r="S383" s="179">
        <v>138750</v>
      </c>
      <c r="T383" s="179">
        <v>47500</v>
      </c>
      <c r="U383" s="179">
        <v>0</v>
      </c>
      <c r="V383" s="128">
        <v>184775</v>
      </c>
      <c r="W383" s="179">
        <v>0</v>
      </c>
      <c r="X383" s="83">
        <f t="shared" si="98"/>
        <v>1157275</v>
      </c>
      <c r="Y383" s="62" t="s">
        <v>1737</v>
      </c>
      <c r="Z383" s="148"/>
      <c r="AA383" s="128">
        <v>786250</v>
      </c>
      <c r="AB383" s="154">
        <v>138750</v>
      </c>
    </row>
    <row r="384" spans="2:28" ht="156.75" customHeight="1" x14ac:dyDescent="0.25">
      <c r="B384" s="74">
        <f t="shared" si="99"/>
        <v>340</v>
      </c>
      <c r="C384" s="96"/>
      <c r="D384" s="194" t="s">
        <v>1376</v>
      </c>
      <c r="E384" s="75">
        <v>128259</v>
      </c>
      <c r="F384" s="194" t="s">
        <v>1378</v>
      </c>
      <c r="G384" s="194" t="s">
        <v>756</v>
      </c>
      <c r="H384" s="194" t="s">
        <v>1377</v>
      </c>
      <c r="I384" s="65" t="s">
        <v>1433</v>
      </c>
      <c r="J384" s="66" t="s">
        <v>1383</v>
      </c>
      <c r="K384" s="66" t="s">
        <v>382</v>
      </c>
      <c r="L384" s="60">
        <f t="shared" si="92"/>
        <v>0.85</v>
      </c>
      <c r="M384" s="61" t="s">
        <v>593</v>
      </c>
      <c r="N384" s="61" t="s">
        <v>464</v>
      </c>
      <c r="O384" s="193" t="s">
        <v>370</v>
      </c>
      <c r="P384" s="194"/>
      <c r="Q384" s="128">
        <v>903407</v>
      </c>
      <c r="R384" s="179">
        <v>767895.95</v>
      </c>
      <c r="S384" s="179">
        <v>135511.04999999999</v>
      </c>
      <c r="T384" s="179">
        <v>0</v>
      </c>
      <c r="U384" s="179">
        <v>0</v>
      </c>
      <c r="V384" s="128">
        <v>171647.33</v>
      </c>
      <c r="W384" s="179">
        <v>0</v>
      </c>
      <c r="X384" s="83">
        <f t="shared" si="98"/>
        <v>1075054.33</v>
      </c>
      <c r="Y384" s="62" t="s">
        <v>371</v>
      </c>
      <c r="Z384" s="148"/>
      <c r="AA384" s="188">
        <v>384056.86</v>
      </c>
      <c r="AB384" s="128">
        <v>67774.73</v>
      </c>
    </row>
    <row r="385" spans="2:28" ht="162" customHeight="1" x14ac:dyDescent="0.25">
      <c r="B385" s="74">
        <f t="shared" si="99"/>
        <v>341</v>
      </c>
      <c r="C385" s="96"/>
      <c r="D385" s="194" t="s">
        <v>1410</v>
      </c>
      <c r="E385" s="75">
        <v>128.334</v>
      </c>
      <c r="F385" s="194" t="s">
        <v>1412</v>
      </c>
      <c r="G385" s="194" t="s">
        <v>756</v>
      </c>
      <c r="H385" s="194" t="s">
        <v>1411</v>
      </c>
      <c r="I385" s="65" t="s">
        <v>1434</v>
      </c>
      <c r="J385" s="66" t="s">
        <v>1383</v>
      </c>
      <c r="K385" s="66" t="s">
        <v>382</v>
      </c>
      <c r="L385" s="60">
        <f t="shared" si="92"/>
        <v>0.67149999460213861</v>
      </c>
      <c r="M385" s="61" t="s">
        <v>591</v>
      </c>
      <c r="N385" s="61" t="s">
        <v>397</v>
      </c>
      <c r="O385" s="193" t="s">
        <v>370</v>
      </c>
      <c r="P385" s="194"/>
      <c r="Q385" s="128">
        <v>1114330.21</v>
      </c>
      <c r="R385" s="179">
        <v>748272.73</v>
      </c>
      <c r="S385" s="179">
        <v>132048.13</v>
      </c>
      <c r="T385" s="179">
        <v>234009.35</v>
      </c>
      <c r="U385" s="179">
        <v>0</v>
      </c>
      <c r="V385" s="128">
        <v>276145.78000000003</v>
      </c>
      <c r="W385" s="179">
        <v>0</v>
      </c>
      <c r="X385" s="83">
        <f t="shared" si="98"/>
        <v>1390475.99</v>
      </c>
      <c r="Y385" s="62" t="s">
        <v>371</v>
      </c>
      <c r="Z385" s="148"/>
      <c r="AA385" s="128">
        <v>426373.26</v>
      </c>
      <c r="AB385" s="128">
        <v>75242.33</v>
      </c>
    </row>
    <row r="386" spans="2:28" ht="150.75" customHeight="1" x14ac:dyDescent="0.25">
      <c r="B386" s="74">
        <f t="shared" si="99"/>
        <v>342</v>
      </c>
      <c r="C386" s="96"/>
      <c r="D386" s="194" t="s">
        <v>1738</v>
      </c>
      <c r="E386" s="75">
        <v>130415</v>
      </c>
      <c r="F386" s="194" t="s">
        <v>1740</v>
      </c>
      <c r="G386" s="194" t="s">
        <v>756</v>
      </c>
      <c r="H386" s="194" t="s">
        <v>1739</v>
      </c>
      <c r="I386" s="65" t="s">
        <v>1853</v>
      </c>
      <c r="J386" s="66" t="s">
        <v>1741</v>
      </c>
      <c r="K386" s="66" t="s">
        <v>468</v>
      </c>
      <c r="L386" s="60">
        <f t="shared" si="92"/>
        <v>0.85000000106186968</v>
      </c>
      <c r="M386" s="61" t="s">
        <v>597</v>
      </c>
      <c r="N386" s="61" t="s">
        <v>598</v>
      </c>
      <c r="O386" s="193" t="s">
        <v>370</v>
      </c>
      <c r="P386" s="194"/>
      <c r="Q386" s="128">
        <f>R386+S386+T386+U386</f>
        <v>941735.14</v>
      </c>
      <c r="R386" s="179">
        <v>800474.87</v>
      </c>
      <c r="S386" s="179">
        <v>141260.26999999999</v>
      </c>
      <c r="T386" s="179">
        <v>0</v>
      </c>
      <c r="U386" s="179">
        <v>0</v>
      </c>
      <c r="V386" s="128">
        <v>188948.33</v>
      </c>
      <c r="W386" s="179">
        <v>0</v>
      </c>
      <c r="X386" s="83">
        <f t="shared" si="98"/>
        <v>1130683.47</v>
      </c>
      <c r="Y386" s="62" t="s">
        <v>371</v>
      </c>
      <c r="Z386" s="148"/>
      <c r="AA386" s="188">
        <v>560402.94000000006</v>
      </c>
      <c r="AB386" s="128">
        <v>98894.64</v>
      </c>
    </row>
    <row r="387" spans="2:28" ht="86.25" customHeight="1" x14ac:dyDescent="0.25">
      <c r="B387" s="74">
        <f t="shared" si="99"/>
        <v>343</v>
      </c>
      <c r="C387" s="96"/>
      <c r="D387" s="194" t="s">
        <v>1766</v>
      </c>
      <c r="E387" s="75">
        <v>127985</v>
      </c>
      <c r="F387" s="194" t="s">
        <v>1769</v>
      </c>
      <c r="G387" s="194" t="s">
        <v>756</v>
      </c>
      <c r="H387" s="194" t="s">
        <v>1768</v>
      </c>
      <c r="I387" s="65" t="s">
        <v>1854</v>
      </c>
      <c r="J387" s="66" t="s">
        <v>1767</v>
      </c>
      <c r="K387" s="66" t="s">
        <v>382</v>
      </c>
      <c r="L387" s="60">
        <f t="shared" si="92"/>
        <v>0.83552843987578973</v>
      </c>
      <c r="M387" s="61" t="s">
        <v>1770</v>
      </c>
      <c r="N387" s="61" t="s">
        <v>1119</v>
      </c>
      <c r="O387" s="193" t="s">
        <v>370</v>
      </c>
      <c r="P387" s="194"/>
      <c r="Q387" s="128">
        <f>+R387+S387+T387</f>
        <v>933900</v>
      </c>
      <c r="R387" s="179">
        <v>780300.01</v>
      </c>
      <c r="S387" s="179">
        <v>137699.99</v>
      </c>
      <c r="T387" s="179">
        <v>15900</v>
      </c>
      <c r="U387" s="179">
        <v>0</v>
      </c>
      <c r="V387" s="128">
        <v>170886</v>
      </c>
      <c r="W387" s="179">
        <v>0</v>
      </c>
      <c r="X387" s="83">
        <f t="shared" si="98"/>
        <v>1104786</v>
      </c>
      <c r="Y387" s="62" t="s">
        <v>371</v>
      </c>
      <c r="Z387" s="148"/>
      <c r="AA387" s="188">
        <v>19856.349999999999</v>
      </c>
      <c r="AB387" s="128">
        <v>3504.05</v>
      </c>
    </row>
    <row r="388" spans="2:28" ht="16.5" customHeight="1" x14ac:dyDescent="0.25">
      <c r="B388" s="280"/>
      <c r="C388" s="171" t="s">
        <v>693</v>
      </c>
      <c r="D388" s="271"/>
      <c r="E388" s="271"/>
      <c r="F388" s="271"/>
      <c r="G388" s="271"/>
      <c r="H388" s="271"/>
      <c r="I388" s="271" t="s">
        <v>1850</v>
      </c>
      <c r="J388" s="171"/>
      <c r="K388" s="171"/>
      <c r="L388" s="95"/>
      <c r="M388" s="171"/>
      <c r="N388" s="171"/>
      <c r="O388" s="171"/>
      <c r="P388" s="171"/>
      <c r="Q388" s="271">
        <f>SUM(Q373:Q387)</f>
        <v>13962343.060000002</v>
      </c>
      <c r="R388" s="271">
        <f t="shared" ref="R388:AB388" si="100">SUM(R373:R387)</f>
        <v>11196599.539999999</v>
      </c>
      <c r="S388" s="271">
        <f t="shared" si="100"/>
        <v>1975870.5000000002</v>
      </c>
      <c r="T388" s="271">
        <f t="shared" si="100"/>
        <v>789873.0199999999</v>
      </c>
      <c r="U388" s="271">
        <f t="shared" si="100"/>
        <v>0</v>
      </c>
      <c r="V388" s="271">
        <f t="shared" si="100"/>
        <v>2831652.67</v>
      </c>
      <c r="W388" s="271">
        <f t="shared" si="100"/>
        <v>0</v>
      </c>
      <c r="X388" s="271">
        <f t="shared" si="100"/>
        <v>16793995.73</v>
      </c>
      <c r="Y388" s="271">
        <f t="shared" si="100"/>
        <v>0</v>
      </c>
      <c r="Z388" s="271">
        <f t="shared" si="100"/>
        <v>0</v>
      </c>
      <c r="AA388" s="271">
        <f t="shared" si="100"/>
        <v>9301495.4800000004</v>
      </c>
      <c r="AB388" s="271">
        <f t="shared" si="100"/>
        <v>1641440.34</v>
      </c>
    </row>
    <row r="389" spans="2:28" ht="118.5" customHeight="1" x14ac:dyDescent="0.25">
      <c r="B389" s="74">
        <f>+B387+1</f>
        <v>344</v>
      </c>
      <c r="C389" s="83" t="s">
        <v>1188</v>
      </c>
      <c r="D389" s="194" t="s">
        <v>883</v>
      </c>
      <c r="E389" s="76">
        <v>114790</v>
      </c>
      <c r="F389" s="83" t="s">
        <v>888</v>
      </c>
      <c r="G389" s="272" t="s">
        <v>889</v>
      </c>
      <c r="H389" s="194" t="s">
        <v>884</v>
      </c>
      <c r="I389" s="58" t="s">
        <v>1851</v>
      </c>
      <c r="J389" s="83" t="s">
        <v>890</v>
      </c>
      <c r="K389" s="66" t="s">
        <v>1155</v>
      </c>
      <c r="L389" s="60">
        <f>R389/Q389</f>
        <v>0.68716088799513386</v>
      </c>
      <c r="M389" s="61" t="s">
        <v>591</v>
      </c>
      <c r="N389" s="61" t="s">
        <v>397</v>
      </c>
      <c r="O389" s="83"/>
      <c r="P389" s="194" t="s">
        <v>881</v>
      </c>
      <c r="Q389" s="128">
        <f>+R389+S389+T389</f>
        <v>28190632.41</v>
      </c>
      <c r="R389" s="272">
        <v>19371500</v>
      </c>
      <c r="S389" s="272">
        <v>3418500</v>
      </c>
      <c r="T389" s="272">
        <v>5400632.4100000001</v>
      </c>
      <c r="U389" s="179">
        <v>0</v>
      </c>
      <c r="V389" s="272">
        <v>9534631.8000000007</v>
      </c>
      <c r="W389" s="179">
        <v>0</v>
      </c>
      <c r="X389" s="83">
        <f>+R389+S389+T389+V389+W389</f>
        <v>37725264.210000001</v>
      </c>
      <c r="Y389" s="62" t="s">
        <v>371</v>
      </c>
      <c r="Z389" s="109"/>
      <c r="AA389" s="188">
        <v>6386916.2599999998</v>
      </c>
      <c r="AB389" s="153">
        <v>1127105.6100000001</v>
      </c>
    </row>
    <row r="390" spans="2:28" ht="147.19999999999999" customHeight="1" x14ac:dyDescent="0.25">
      <c r="B390" s="74">
        <f>+B389+1</f>
        <v>345</v>
      </c>
      <c r="C390" s="83" t="s">
        <v>1189</v>
      </c>
      <c r="D390" s="194" t="s">
        <v>1124</v>
      </c>
      <c r="E390" s="194">
        <v>117855</v>
      </c>
      <c r="F390" s="83" t="s">
        <v>1125</v>
      </c>
      <c r="G390" s="272" t="s">
        <v>889</v>
      </c>
      <c r="H390" s="194" t="s">
        <v>721</v>
      </c>
      <c r="I390" s="58" t="s">
        <v>1852</v>
      </c>
      <c r="J390" s="83" t="s">
        <v>1126</v>
      </c>
      <c r="K390" s="281" t="s">
        <v>1291</v>
      </c>
      <c r="L390" s="60">
        <f>R390/Q390</f>
        <v>0.637514647591371</v>
      </c>
      <c r="M390" s="61" t="s">
        <v>597</v>
      </c>
      <c r="N390" s="61" t="s">
        <v>598</v>
      </c>
      <c r="O390" s="83"/>
      <c r="P390" s="194" t="s">
        <v>897</v>
      </c>
      <c r="Q390" s="128">
        <f>+R390+S390+T390</f>
        <v>30385968.5</v>
      </c>
      <c r="R390" s="272">
        <v>19371500</v>
      </c>
      <c r="S390" s="272">
        <v>3418500</v>
      </c>
      <c r="T390" s="272">
        <v>7595968.5</v>
      </c>
      <c r="U390" s="179">
        <v>0</v>
      </c>
      <c r="V390" s="272">
        <v>15184918.82</v>
      </c>
      <c r="W390" s="179">
        <v>0</v>
      </c>
      <c r="X390" s="83">
        <f>+R390+S390+T390+V390+W390</f>
        <v>45570887.32</v>
      </c>
      <c r="Y390" s="62" t="s">
        <v>371</v>
      </c>
      <c r="Z390" s="109"/>
      <c r="AA390" s="188">
        <v>5272868.5599999996</v>
      </c>
      <c r="AB390" s="188">
        <v>930500.86</v>
      </c>
    </row>
    <row r="391" spans="2:28" ht="24" customHeight="1" x14ac:dyDescent="0.25">
      <c r="B391" s="270"/>
      <c r="C391" s="171" t="s">
        <v>878</v>
      </c>
      <c r="D391" s="271"/>
      <c r="E391" s="270"/>
      <c r="F391" s="171"/>
      <c r="G391" s="271"/>
      <c r="H391" s="271"/>
      <c r="I391" s="171"/>
      <c r="J391" s="271"/>
      <c r="K391" s="271"/>
      <c r="L391" s="95"/>
      <c r="M391" s="271"/>
      <c r="N391" s="271"/>
      <c r="O391" s="171"/>
      <c r="P391" s="271"/>
      <c r="Q391" s="171">
        <f>+Q389+Q390</f>
        <v>58576600.909999996</v>
      </c>
      <c r="R391" s="171">
        <f t="shared" ref="R391:X391" si="101">+R389+R390</f>
        <v>38743000</v>
      </c>
      <c r="S391" s="171">
        <f t="shared" si="101"/>
        <v>6837000</v>
      </c>
      <c r="T391" s="171">
        <f t="shared" si="101"/>
        <v>12996600.91</v>
      </c>
      <c r="U391" s="171">
        <f t="shared" si="101"/>
        <v>0</v>
      </c>
      <c r="V391" s="171">
        <f t="shared" si="101"/>
        <v>24719550.620000001</v>
      </c>
      <c r="W391" s="171">
        <f t="shared" si="101"/>
        <v>0</v>
      </c>
      <c r="X391" s="171">
        <f t="shared" si="101"/>
        <v>83296151.530000001</v>
      </c>
      <c r="Y391" s="171"/>
      <c r="Z391" s="151">
        <f t="shared" ref="Z391" si="102">+Z389+Z390</f>
        <v>0</v>
      </c>
      <c r="AA391" s="151">
        <f>SUM(AA389:AA390)</f>
        <v>11659784.82</v>
      </c>
      <c r="AB391" s="151">
        <f>SUM(AB389:AB390)</f>
        <v>2057606.4700000002</v>
      </c>
    </row>
    <row r="392" spans="2:28" ht="97.5" customHeight="1" x14ac:dyDescent="0.25">
      <c r="B392" s="74">
        <f>+B390+1</f>
        <v>346</v>
      </c>
      <c r="C392" s="381" t="s">
        <v>1190</v>
      </c>
      <c r="D392" s="282" t="s">
        <v>1057</v>
      </c>
      <c r="E392" s="76">
        <v>115900</v>
      </c>
      <c r="F392" s="177" t="s">
        <v>1058</v>
      </c>
      <c r="G392" s="282" t="s">
        <v>889</v>
      </c>
      <c r="H392" s="194" t="s">
        <v>1059</v>
      </c>
      <c r="I392" s="58" t="s">
        <v>1097</v>
      </c>
      <c r="J392" s="272"/>
      <c r="K392" s="272" t="s">
        <v>1155</v>
      </c>
      <c r="L392" s="60">
        <f>R392/Q392</f>
        <v>0.5099999999064575</v>
      </c>
      <c r="M392" s="61" t="s">
        <v>597</v>
      </c>
      <c r="N392" s="61" t="s">
        <v>1718</v>
      </c>
      <c r="O392" s="83"/>
      <c r="P392" s="272" t="s">
        <v>881</v>
      </c>
      <c r="Q392" s="128">
        <f>R392+S392+T392</f>
        <v>37416177.850000001</v>
      </c>
      <c r="R392" s="272">
        <v>19082250.699999999</v>
      </c>
      <c r="S392" s="272">
        <v>3367456.01</v>
      </c>
      <c r="T392" s="272">
        <v>14966471.140000001</v>
      </c>
      <c r="U392" s="179">
        <v>0</v>
      </c>
      <c r="V392" s="272">
        <v>14080457.869999999</v>
      </c>
      <c r="W392" s="179">
        <v>0</v>
      </c>
      <c r="X392" s="83">
        <f>R392+S392+T392+U392+V392+W392</f>
        <v>51496635.719999999</v>
      </c>
      <c r="Y392" s="62" t="s">
        <v>371</v>
      </c>
      <c r="Z392" s="283"/>
      <c r="AA392" s="188">
        <v>14709348.51</v>
      </c>
      <c r="AB392" s="188">
        <v>2595767.38</v>
      </c>
    </row>
    <row r="393" spans="2:28" ht="255.75" customHeight="1" x14ac:dyDescent="0.25">
      <c r="B393" s="194">
        <f>+B392+1</f>
        <v>347</v>
      </c>
      <c r="C393" s="382"/>
      <c r="D393" s="272" t="s">
        <v>1379</v>
      </c>
      <c r="E393" s="194">
        <v>119391</v>
      </c>
      <c r="F393" s="83" t="s">
        <v>1381</v>
      </c>
      <c r="G393" s="282" t="s">
        <v>889</v>
      </c>
      <c r="H393" s="194" t="s">
        <v>1380</v>
      </c>
      <c r="I393" s="58" t="s">
        <v>1435</v>
      </c>
      <c r="J393" s="272" t="s">
        <v>1382</v>
      </c>
      <c r="K393" s="90" t="s">
        <v>1291</v>
      </c>
      <c r="L393" s="60">
        <f>R393/Q393</f>
        <v>0.50622816706834606</v>
      </c>
      <c r="M393" s="61" t="s">
        <v>588</v>
      </c>
      <c r="N393" s="61" t="s">
        <v>1717</v>
      </c>
      <c r="O393" s="83"/>
      <c r="P393" s="272" t="s">
        <v>897</v>
      </c>
      <c r="Q393" s="128">
        <f>R393+S393+T393</f>
        <v>9755606.9600000009</v>
      </c>
      <c r="R393" s="272">
        <v>4938563.03</v>
      </c>
      <c r="S393" s="272">
        <v>871511.13</v>
      </c>
      <c r="T393" s="272">
        <v>3945532.8</v>
      </c>
      <c r="U393" s="157">
        <v>0</v>
      </c>
      <c r="V393" s="179">
        <v>2329945.41</v>
      </c>
      <c r="W393" s="179">
        <v>0</v>
      </c>
      <c r="X393" s="83">
        <f>R393+S393+T393+U393+V393+W393</f>
        <v>12085552.370000001</v>
      </c>
      <c r="Y393" s="62" t="s">
        <v>371</v>
      </c>
      <c r="Z393" s="283"/>
      <c r="AA393" s="188">
        <v>203056.91999999998</v>
      </c>
      <c r="AB393" s="188">
        <v>35833.449999999997</v>
      </c>
    </row>
    <row r="394" spans="2:28" ht="24" customHeight="1" x14ac:dyDescent="0.25">
      <c r="B394" s="270"/>
      <c r="C394" s="171" t="s">
        <v>1056</v>
      </c>
      <c r="D394" s="271"/>
      <c r="E394" s="284"/>
      <c r="F394" s="171"/>
      <c r="G394" s="271"/>
      <c r="H394" s="271"/>
      <c r="I394" s="171"/>
      <c r="J394" s="271"/>
      <c r="K394" s="271"/>
      <c r="L394" s="271"/>
      <c r="M394" s="271"/>
      <c r="N394" s="271"/>
      <c r="O394" s="171"/>
      <c r="P394" s="271"/>
      <c r="Q394" s="171">
        <f>+Q392+Q393</f>
        <v>47171784.810000002</v>
      </c>
      <c r="R394" s="171">
        <f>+R392+R393</f>
        <v>24020813.73</v>
      </c>
      <c r="S394" s="171">
        <f t="shared" ref="S394" si="103">+S392+S393</f>
        <v>4238967.1399999997</v>
      </c>
      <c r="T394" s="171">
        <f>+T392+T393</f>
        <v>18912003.940000001</v>
      </c>
      <c r="U394" s="171">
        <v>0</v>
      </c>
      <c r="V394" s="171">
        <f>V392+V393</f>
        <v>16410403.279999999</v>
      </c>
      <c r="W394" s="171">
        <f t="shared" ref="W394" si="104">+W392+W393</f>
        <v>0</v>
      </c>
      <c r="X394" s="171">
        <f>+X392+X393</f>
        <v>63582188.090000004</v>
      </c>
      <c r="Y394" s="171"/>
      <c r="Z394" s="151">
        <f t="shared" ref="Z394" si="105">+Z392+Z393</f>
        <v>0</v>
      </c>
      <c r="AA394" s="151">
        <f>SUM(AA392:AA393)</f>
        <v>14912405.43</v>
      </c>
      <c r="AB394" s="151">
        <f>SUM(AB392:AB393)</f>
        <v>2631600.83</v>
      </c>
    </row>
    <row r="395" spans="2:28" ht="16.5" customHeight="1" x14ac:dyDescent="0.25">
      <c r="B395" s="221"/>
      <c r="C395" s="222" t="s">
        <v>739</v>
      </c>
      <c r="D395" s="222"/>
      <c r="E395" s="222"/>
      <c r="F395" s="222"/>
      <c r="G395" s="222"/>
      <c r="H395" s="222"/>
      <c r="I395" s="222"/>
      <c r="J395" s="222"/>
      <c r="K395" s="222"/>
      <c r="L395" s="222"/>
      <c r="M395" s="222"/>
      <c r="N395" s="222"/>
      <c r="O395" s="222"/>
      <c r="P395" s="222"/>
      <c r="Q395" s="224">
        <f>+Q388+Q372+Q391+Q394</f>
        <v>213505448.06</v>
      </c>
      <c r="R395" s="224">
        <f>+R388+R372+R391+R394</f>
        <v>145878404.92999998</v>
      </c>
      <c r="S395" s="224">
        <f>+S388+S372+S391+S394</f>
        <v>25428367.810000002</v>
      </c>
      <c r="T395" s="224">
        <f>+T388+T372+T391+T394</f>
        <v>42198675.32</v>
      </c>
      <c r="U395" s="224">
        <f t="shared" ref="U395:AB395" si="106">+U388+U372+U391+U394</f>
        <v>0</v>
      </c>
      <c r="V395" s="224">
        <f>+V388+V372+V391+V394</f>
        <v>72625372.960000008</v>
      </c>
      <c r="W395" s="224">
        <f t="shared" si="106"/>
        <v>0</v>
      </c>
      <c r="X395" s="224">
        <f>X388+X372+X391+X394</f>
        <v>286130821.01999998</v>
      </c>
      <c r="Y395" s="224" t="e">
        <f t="shared" si="106"/>
        <v>#VALUE!</v>
      </c>
      <c r="Z395" s="224">
        <f t="shared" si="106"/>
        <v>0</v>
      </c>
      <c r="AA395" s="224">
        <f>+AA388+AA372+AA391+AA394</f>
        <v>40494227.189999998</v>
      </c>
      <c r="AB395" s="224">
        <f t="shared" si="106"/>
        <v>7146037.3000000007</v>
      </c>
    </row>
    <row r="396" spans="2:28" ht="102.75" customHeight="1" x14ac:dyDescent="0.25">
      <c r="B396" s="68">
        <f>+B393+1</f>
        <v>348</v>
      </c>
      <c r="C396" s="371" t="s">
        <v>678</v>
      </c>
      <c r="D396" s="75" t="s">
        <v>65</v>
      </c>
      <c r="E396" s="75">
        <v>108460</v>
      </c>
      <c r="F396" s="66" t="s">
        <v>2193</v>
      </c>
      <c r="G396" s="379" t="s">
        <v>203</v>
      </c>
      <c r="H396" s="57" t="s">
        <v>1562</v>
      </c>
      <c r="I396" s="58" t="s">
        <v>383</v>
      </c>
      <c r="J396" s="57" t="s">
        <v>384</v>
      </c>
      <c r="K396" s="61" t="s">
        <v>1498</v>
      </c>
      <c r="L396" s="60">
        <f>R396/Q396</f>
        <v>0.85000000000000009</v>
      </c>
      <c r="M396" s="61" t="s">
        <v>588</v>
      </c>
      <c r="N396" s="61" t="s">
        <v>589</v>
      </c>
      <c r="O396" s="44" t="s">
        <v>368</v>
      </c>
      <c r="P396" s="57" t="s">
        <v>673</v>
      </c>
      <c r="Q396" s="128">
        <f>R396+S396+T396</f>
        <v>100008356.59999999</v>
      </c>
      <c r="R396" s="83">
        <v>85007103.109999999</v>
      </c>
      <c r="S396" s="83">
        <v>13001086.35</v>
      </c>
      <c r="T396" s="83">
        <v>2000167.14</v>
      </c>
      <c r="U396" s="83">
        <v>0</v>
      </c>
      <c r="V396" s="83">
        <v>18826652.710000001</v>
      </c>
      <c r="W396" s="83">
        <v>0</v>
      </c>
      <c r="X396" s="83">
        <f>R396+S396+T396+U396+V396+W396</f>
        <v>118835009.31</v>
      </c>
      <c r="Y396" s="62" t="s">
        <v>1375</v>
      </c>
      <c r="Z396" s="109"/>
      <c r="AA396" s="188">
        <v>82953718.219999999</v>
      </c>
      <c r="AB396" s="188">
        <v>12687039.24</v>
      </c>
    </row>
    <row r="397" spans="2:28" ht="110.25" customHeight="1" x14ac:dyDescent="0.25">
      <c r="B397" s="68">
        <f>+B396+1</f>
        <v>349</v>
      </c>
      <c r="C397" s="372"/>
      <c r="D397" s="194" t="s">
        <v>345</v>
      </c>
      <c r="E397" s="194">
        <v>115253</v>
      </c>
      <c r="F397" s="66" t="s">
        <v>344</v>
      </c>
      <c r="G397" s="379"/>
      <c r="H397" s="57" t="s">
        <v>1525</v>
      </c>
      <c r="I397" s="58" t="s">
        <v>385</v>
      </c>
      <c r="J397" s="59">
        <v>43011</v>
      </c>
      <c r="K397" s="66" t="s">
        <v>382</v>
      </c>
      <c r="L397" s="60">
        <f t="shared" ref="L397:L401" si="107">R397/Q397</f>
        <v>0.85</v>
      </c>
      <c r="M397" s="61" t="s">
        <v>597</v>
      </c>
      <c r="N397" s="61" t="s">
        <v>598</v>
      </c>
      <c r="O397" s="44" t="s">
        <v>368</v>
      </c>
      <c r="P397" s="57" t="s">
        <v>673</v>
      </c>
      <c r="Q397" s="128">
        <f t="shared" ref="Q397:Q401" si="108">R397+S397+T397</f>
        <v>73153838.829999998</v>
      </c>
      <c r="R397" s="128">
        <v>62180763.005499996</v>
      </c>
      <c r="S397" s="83">
        <v>9509999.0479000006</v>
      </c>
      <c r="T397" s="83">
        <v>1463076.7766</v>
      </c>
      <c r="U397" s="83">
        <v>0</v>
      </c>
      <c r="V397" s="83">
        <v>13536104.630000001</v>
      </c>
      <c r="W397" s="83">
        <v>0</v>
      </c>
      <c r="X397" s="83">
        <f t="shared" ref="X397:X401" si="109">R397+S397+T397+U397+V397+W397</f>
        <v>86689943.459999993</v>
      </c>
      <c r="Y397" s="62" t="s">
        <v>371</v>
      </c>
      <c r="Z397" s="109"/>
      <c r="AA397" s="188">
        <v>51346745.350000001</v>
      </c>
      <c r="AB397" s="188">
        <v>7849712.9900000002</v>
      </c>
    </row>
    <row r="398" spans="2:28" ht="108" customHeight="1" x14ac:dyDescent="0.25">
      <c r="B398" s="68">
        <f t="shared" ref="B398:B401" si="110">+B397+1</f>
        <v>350</v>
      </c>
      <c r="C398" s="373"/>
      <c r="D398" s="194" t="s">
        <v>1052</v>
      </c>
      <c r="E398" s="194">
        <v>118892</v>
      </c>
      <c r="F398" s="66" t="s">
        <v>1053</v>
      </c>
      <c r="G398" s="379" t="s">
        <v>203</v>
      </c>
      <c r="H398" s="57" t="s">
        <v>1054</v>
      </c>
      <c r="I398" s="58" t="s">
        <v>1165</v>
      </c>
      <c r="J398" s="59" t="s">
        <v>1055</v>
      </c>
      <c r="K398" s="59" t="s">
        <v>376</v>
      </c>
      <c r="L398" s="60">
        <f t="shared" si="107"/>
        <v>0.8500000000579776</v>
      </c>
      <c r="M398" s="61" t="s">
        <v>591</v>
      </c>
      <c r="N398" s="61" t="s">
        <v>616</v>
      </c>
      <c r="O398" s="44" t="s">
        <v>368</v>
      </c>
      <c r="P398" s="57" t="s">
        <v>673</v>
      </c>
      <c r="Q398" s="128">
        <f t="shared" si="108"/>
        <v>68992158.560000002</v>
      </c>
      <c r="R398" s="128">
        <v>58643334.780000001</v>
      </c>
      <c r="S398" s="83">
        <v>8968980.6099999994</v>
      </c>
      <c r="T398" s="83">
        <v>1379843.17</v>
      </c>
      <c r="U398" s="83">
        <v>0</v>
      </c>
      <c r="V398" s="83">
        <v>12726448.51</v>
      </c>
      <c r="W398" s="83">
        <v>0</v>
      </c>
      <c r="X398" s="83">
        <f t="shared" si="109"/>
        <v>81718607.070000008</v>
      </c>
      <c r="Y398" s="62" t="s">
        <v>371</v>
      </c>
      <c r="Z398" s="109"/>
      <c r="AA398" s="188">
        <v>260193.19</v>
      </c>
      <c r="AB398" s="188">
        <v>43112.9</v>
      </c>
    </row>
    <row r="399" spans="2:28" ht="113.25" customHeight="1" x14ac:dyDescent="0.25">
      <c r="B399" s="68">
        <f t="shared" si="110"/>
        <v>351</v>
      </c>
      <c r="C399" s="371" t="s">
        <v>1134</v>
      </c>
      <c r="D399" s="194" t="s">
        <v>1135</v>
      </c>
      <c r="E399" s="194">
        <v>114845</v>
      </c>
      <c r="F399" s="66" t="s">
        <v>1137</v>
      </c>
      <c r="G399" s="379"/>
      <c r="H399" s="57" t="s">
        <v>1136</v>
      </c>
      <c r="I399" s="58" t="s">
        <v>1146</v>
      </c>
      <c r="J399" s="59" t="s">
        <v>1138</v>
      </c>
      <c r="K399" s="59" t="s">
        <v>1779</v>
      </c>
      <c r="L399" s="60">
        <f t="shared" si="107"/>
        <v>0.85000000003388587</v>
      </c>
      <c r="M399" s="61" t="s">
        <v>593</v>
      </c>
      <c r="N399" s="61" t="s">
        <v>607</v>
      </c>
      <c r="O399" s="44" t="s">
        <v>368</v>
      </c>
      <c r="P399" s="57" t="s">
        <v>673</v>
      </c>
      <c r="Q399" s="128">
        <f t="shared" si="108"/>
        <v>59021677.479999997</v>
      </c>
      <c r="R399" s="128">
        <v>50168425.859999999</v>
      </c>
      <c r="S399" s="83">
        <v>7672818.0700000003</v>
      </c>
      <c r="T399" s="83">
        <v>1180433.55</v>
      </c>
      <c r="U399" s="83">
        <v>0</v>
      </c>
      <c r="V399" s="83">
        <v>11008615.609999999</v>
      </c>
      <c r="W399" s="83">
        <v>0</v>
      </c>
      <c r="X399" s="83">
        <f t="shared" si="109"/>
        <v>70030293.090000004</v>
      </c>
      <c r="Y399" s="62" t="s">
        <v>371</v>
      </c>
      <c r="Z399" s="109"/>
      <c r="AA399" s="188">
        <v>35922253.490000002</v>
      </c>
      <c r="AB399" s="188">
        <v>5493991.6999999993</v>
      </c>
    </row>
    <row r="400" spans="2:28" ht="129.19999999999999" customHeight="1" x14ac:dyDescent="0.25">
      <c r="B400" s="68">
        <f t="shared" si="110"/>
        <v>352</v>
      </c>
      <c r="C400" s="373"/>
      <c r="D400" s="194" t="s">
        <v>1346</v>
      </c>
      <c r="E400" s="194">
        <v>127006</v>
      </c>
      <c r="F400" s="66" t="s">
        <v>1350</v>
      </c>
      <c r="G400" s="193" t="s">
        <v>203</v>
      </c>
      <c r="H400" s="57" t="s">
        <v>1347</v>
      </c>
      <c r="I400" s="65" t="s">
        <v>1856</v>
      </c>
      <c r="J400" s="59" t="s">
        <v>1351</v>
      </c>
      <c r="K400" s="59" t="s">
        <v>470</v>
      </c>
      <c r="L400" s="60">
        <f t="shared" si="107"/>
        <v>0.85000000005998566</v>
      </c>
      <c r="M400" s="61" t="s">
        <v>582</v>
      </c>
      <c r="N400" s="61" t="s">
        <v>1348</v>
      </c>
      <c r="O400" s="44" t="s">
        <v>368</v>
      </c>
      <c r="P400" s="57" t="s">
        <v>1349</v>
      </c>
      <c r="Q400" s="128">
        <f t="shared" si="108"/>
        <v>125029898.44999999</v>
      </c>
      <c r="R400" s="128">
        <v>106275413.69</v>
      </c>
      <c r="S400" s="83">
        <v>16253886.800000001</v>
      </c>
      <c r="T400" s="83">
        <v>2500597.96</v>
      </c>
      <c r="U400" s="83">
        <v>0</v>
      </c>
      <c r="V400" s="83">
        <v>23088521.390000001</v>
      </c>
      <c r="W400" s="83">
        <v>0</v>
      </c>
      <c r="X400" s="83">
        <f t="shared" si="109"/>
        <v>148118419.83999997</v>
      </c>
      <c r="Y400" s="62" t="s">
        <v>371</v>
      </c>
      <c r="Z400" s="109"/>
      <c r="AA400" s="188">
        <v>0</v>
      </c>
      <c r="AB400" s="188">
        <v>0</v>
      </c>
    </row>
    <row r="401" spans="2:28" ht="129.19999999999999" customHeight="1" x14ac:dyDescent="0.25">
      <c r="B401" s="68">
        <f t="shared" si="110"/>
        <v>353</v>
      </c>
      <c r="C401" s="193"/>
      <c r="D401" s="194" t="s">
        <v>1572</v>
      </c>
      <c r="E401" s="194">
        <v>123600</v>
      </c>
      <c r="F401" s="66" t="s">
        <v>1574</v>
      </c>
      <c r="G401" s="193" t="s">
        <v>1576</v>
      </c>
      <c r="H401" s="57" t="s">
        <v>1573</v>
      </c>
      <c r="I401" s="65" t="s">
        <v>1855</v>
      </c>
      <c r="J401" s="59" t="s">
        <v>1575</v>
      </c>
      <c r="K401" s="59" t="s">
        <v>1533</v>
      </c>
      <c r="L401" s="60">
        <f t="shared" si="107"/>
        <v>0.84999999951110772</v>
      </c>
      <c r="M401" s="61" t="s">
        <v>588</v>
      </c>
      <c r="N401" s="61" t="s">
        <v>589</v>
      </c>
      <c r="O401" s="44" t="s">
        <v>368</v>
      </c>
      <c r="P401" s="57"/>
      <c r="Q401" s="128">
        <f t="shared" si="108"/>
        <v>133976322.42999999</v>
      </c>
      <c r="R401" s="128">
        <v>113879874</v>
      </c>
      <c r="S401" s="128">
        <v>17416921.989999998</v>
      </c>
      <c r="T401" s="128">
        <v>2679526.44</v>
      </c>
      <c r="U401" s="83">
        <v>0</v>
      </c>
      <c r="V401" s="174">
        <v>25409191.710000001</v>
      </c>
      <c r="W401" s="83">
        <v>0</v>
      </c>
      <c r="X401" s="83">
        <f t="shared" si="109"/>
        <v>159385514.13999999</v>
      </c>
      <c r="Y401" s="62" t="s">
        <v>371</v>
      </c>
      <c r="Z401" s="109"/>
      <c r="AA401" s="188">
        <v>0</v>
      </c>
      <c r="AB401" s="188">
        <v>0</v>
      </c>
    </row>
    <row r="402" spans="2:28" ht="18.75" customHeight="1" x14ac:dyDescent="0.25">
      <c r="B402" s="270"/>
      <c r="C402" s="171" t="s">
        <v>66</v>
      </c>
      <c r="D402" s="271"/>
      <c r="E402" s="271"/>
      <c r="F402" s="271"/>
      <c r="G402" s="271"/>
      <c r="H402" s="271"/>
      <c r="I402" s="255"/>
      <c r="J402" s="271"/>
      <c r="K402" s="271"/>
      <c r="L402" s="271"/>
      <c r="M402" s="271"/>
      <c r="N402" s="271"/>
      <c r="O402" s="271"/>
      <c r="P402" s="271"/>
      <c r="Q402" s="171">
        <f>SUM(Q396:Q401)</f>
        <v>560182252.35000002</v>
      </c>
      <c r="R402" s="171">
        <f>SUM(R396:R401)</f>
        <v>476154914.44550002</v>
      </c>
      <c r="S402" s="171">
        <f>SUM(S396:S401)</f>
        <v>72823692.867899999</v>
      </c>
      <c r="T402" s="171">
        <f>SUM(T396:T401)</f>
        <v>11203645.036599999</v>
      </c>
      <c r="U402" s="171">
        <f t="shared" ref="U402:W402" si="111">SUM(U396:U401)</f>
        <v>0</v>
      </c>
      <c r="V402" s="171">
        <f t="shared" si="111"/>
        <v>104595534.56</v>
      </c>
      <c r="W402" s="171">
        <f t="shared" si="111"/>
        <v>0</v>
      </c>
      <c r="X402" s="171">
        <f>SUM(X396:X401)</f>
        <v>664777786.90999985</v>
      </c>
      <c r="Y402" s="67"/>
      <c r="Z402" s="110"/>
      <c r="AA402" s="151">
        <f>SUM(AA396:AA401)</f>
        <v>170482910.25</v>
      </c>
      <c r="AB402" s="151">
        <f>SUM(AB396:AB401)</f>
        <v>26073856.829999998</v>
      </c>
    </row>
    <row r="403" spans="2:28" ht="18.75" customHeight="1" x14ac:dyDescent="0.25">
      <c r="B403" s="221"/>
      <c r="C403" s="222" t="s">
        <v>70</v>
      </c>
      <c r="D403" s="222"/>
      <c r="E403" s="222"/>
      <c r="F403" s="222"/>
      <c r="G403" s="222"/>
      <c r="H403" s="222"/>
      <c r="I403" s="223"/>
      <c r="J403" s="222"/>
      <c r="K403" s="222"/>
      <c r="L403" s="222"/>
      <c r="M403" s="222"/>
      <c r="N403" s="222"/>
      <c r="O403" s="222"/>
      <c r="P403" s="222"/>
      <c r="Q403" s="224">
        <f>Q402</f>
        <v>560182252.35000002</v>
      </c>
      <c r="R403" s="224">
        <f>R402</f>
        <v>476154914.44550002</v>
      </c>
      <c r="S403" s="224">
        <f t="shared" ref="S403:W403" si="112">S402</f>
        <v>72823692.867899999</v>
      </c>
      <c r="T403" s="224">
        <f t="shared" si="112"/>
        <v>11203645.036599999</v>
      </c>
      <c r="U403" s="224"/>
      <c r="V403" s="224">
        <f t="shared" si="112"/>
        <v>104595534.56</v>
      </c>
      <c r="W403" s="224">
        <f t="shared" si="112"/>
        <v>0</v>
      </c>
      <c r="X403" s="224">
        <f>X402</f>
        <v>664777786.90999985</v>
      </c>
      <c r="Y403" s="266"/>
      <c r="Z403" s="225"/>
      <c r="AA403" s="261">
        <f>+AA402</f>
        <v>170482910.25</v>
      </c>
      <c r="AB403" s="261">
        <f>+AB402</f>
        <v>26073856.829999998</v>
      </c>
    </row>
    <row r="404" spans="2:28" ht="18.75" customHeight="1" x14ac:dyDescent="0.3">
      <c r="B404" s="285"/>
      <c r="C404" s="229" t="s">
        <v>1238</v>
      </c>
      <c r="D404" s="286"/>
      <c r="E404" s="228"/>
      <c r="F404" s="228"/>
      <c r="G404" s="229"/>
      <c r="H404" s="229"/>
      <c r="I404" s="229"/>
      <c r="J404" s="230"/>
      <c r="K404" s="229"/>
      <c r="L404" s="229"/>
      <c r="M404" s="229"/>
      <c r="N404" s="229"/>
      <c r="O404" s="229"/>
      <c r="P404" s="229"/>
      <c r="Q404" s="231"/>
      <c r="R404" s="231"/>
      <c r="S404" s="231"/>
      <c r="T404" s="231"/>
      <c r="U404" s="231"/>
      <c r="V404" s="231"/>
      <c r="W404" s="231"/>
      <c r="X404" s="231"/>
      <c r="Y404" s="229"/>
      <c r="Z404" s="273"/>
      <c r="AA404" s="234"/>
      <c r="AB404" s="234"/>
    </row>
    <row r="405" spans="2:28" ht="222" customHeight="1" x14ac:dyDescent="0.3">
      <c r="B405" s="70">
        <f>+B401+1</f>
        <v>354</v>
      </c>
      <c r="C405" s="96" t="s">
        <v>1552</v>
      </c>
      <c r="D405" s="194" t="s">
        <v>1534</v>
      </c>
      <c r="E405" s="213">
        <v>129245</v>
      </c>
      <c r="F405" s="66" t="s">
        <v>1535</v>
      </c>
      <c r="G405" s="268"/>
      <c r="H405" s="57" t="s">
        <v>1537</v>
      </c>
      <c r="I405" s="75" t="s">
        <v>1551</v>
      </c>
      <c r="J405" s="59" t="s">
        <v>1536</v>
      </c>
      <c r="K405" s="59" t="s">
        <v>1145</v>
      </c>
      <c r="L405" s="60">
        <f t="shared" ref="L405" si="113">R405/Q405</f>
        <v>0.85000000014129096</v>
      </c>
      <c r="M405" s="61" t="s">
        <v>1538</v>
      </c>
      <c r="N405" s="61" t="s">
        <v>1539</v>
      </c>
      <c r="O405" s="44" t="s">
        <v>368</v>
      </c>
      <c r="P405" s="287"/>
      <c r="Q405" s="83">
        <f t="shared" ref="Q405" si="114">R405+S405+T405</f>
        <v>152168390.00999999</v>
      </c>
      <c r="R405" s="128">
        <v>129343131.53</v>
      </c>
      <c r="S405" s="128">
        <v>22825258.48</v>
      </c>
      <c r="T405" s="83">
        <v>0</v>
      </c>
      <c r="U405" s="83">
        <v>0</v>
      </c>
      <c r="V405" s="83">
        <v>53654877.859999999</v>
      </c>
      <c r="W405" s="83">
        <v>100463196.98999999</v>
      </c>
      <c r="X405" s="83">
        <f>R405+S405+T405+U405+V405+W405</f>
        <v>306286464.86000001</v>
      </c>
      <c r="Y405" s="62" t="s">
        <v>371</v>
      </c>
      <c r="Z405" s="274"/>
      <c r="AA405" s="188">
        <v>0</v>
      </c>
      <c r="AB405" s="188">
        <v>0</v>
      </c>
    </row>
    <row r="406" spans="2:28" ht="18.75" customHeight="1" x14ac:dyDescent="0.3">
      <c r="B406" s="270"/>
      <c r="C406" s="171" t="s">
        <v>1550</v>
      </c>
      <c r="D406" s="271"/>
      <c r="E406" s="284"/>
      <c r="F406" s="171"/>
      <c r="G406" s="271"/>
      <c r="H406" s="271"/>
      <c r="I406" s="171"/>
      <c r="J406" s="271"/>
      <c r="K406" s="271"/>
      <c r="L406" s="271"/>
      <c r="M406" s="271"/>
      <c r="N406" s="271"/>
      <c r="O406" s="271"/>
      <c r="P406" s="171"/>
      <c r="Q406" s="171">
        <f>Q405</f>
        <v>152168390.00999999</v>
      </c>
      <c r="R406" s="171">
        <f t="shared" ref="R406:Z406" si="115">R405</f>
        <v>129343131.53</v>
      </c>
      <c r="S406" s="171">
        <f t="shared" si="115"/>
        <v>22825258.48</v>
      </c>
      <c r="T406" s="171">
        <f t="shared" si="115"/>
        <v>0</v>
      </c>
      <c r="U406" s="171">
        <f t="shared" si="115"/>
        <v>0</v>
      </c>
      <c r="V406" s="171">
        <f t="shared" si="115"/>
        <v>53654877.859999999</v>
      </c>
      <c r="W406" s="171">
        <f t="shared" si="115"/>
        <v>100463196.98999999</v>
      </c>
      <c r="X406" s="171">
        <f>X405</f>
        <v>306286464.86000001</v>
      </c>
      <c r="Y406" s="171"/>
      <c r="Z406" s="151">
        <f t="shared" si="115"/>
        <v>0</v>
      </c>
      <c r="AA406" s="220">
        <v>0</v>
      </c>
      <c r="AB406" s="220">
        <v>0</v>
      </c>
    </row>
    <row r="407" spans="2:28" ht="254.1" customHeight="1" x14ac:dyDescent="0.3">
      <c r="B407" s="70">
        <f>+B405+1</f>
        <v>355</v>
      </c>
      <c r="C407" s="197" t="s">
        <v>1247</v>
      </c>
      <c r="D407" s="194" t="s">
        <v>1245</v>
      </c>
      <c r="E407" s="194">
        <v>122972</v>
      </c>
      <c r="F407" s="66" t="s">
        <v>1250</v>
      </c>
      <c r="G407" s="268"/>
      <c r="H407" s="57" t="s">
        <v>1248</v>
      </c>
      <c r="I407" s="75" t="s">
        <v>1324</v>
      </c>
      <c r="J407" s="59" t="s">
        <v>1251</v>
      </c>
      <c r="K407" s="59" t="s">
        <v>1291</v>
      </c>
      <c r="L407" s="60">
        <f>R407/Q407</f>
        <v>0.84999999993706177</v>
      </c>
      <c r="M407" s="61" t="s">
        <v>597</v>
      </c>
      <c r="N407" s="61" t="s">
        <v>1249</v>
      </c>
      <c r="O407" s="44" t="s">
        <v>368</v>
      </c>
      <c r="P407" s="287"/>
      <c r="Q407" s="128">
        <f t="shared" ref="Q407" si="116">R407+S407+T407</f>
        <v>214496026.71000001</v>
      </c>
      <c r="R407" s="128">
        <v>182321622.69</v>
      </c>
      <c r="S407" s="128">
        <v>32174404.02</v>
      </c>
      <c r="T407" s="83">
        <v>0</v>
      </c>
      <c r="U407" s="83">
        <v>0</v>
      </c>
      <c r="V407" s="83">
        <v>186156304.77000001</v>
      </c>
      <c r="W407" s="83">
        <v>444883090.13999999</v>
      </c>
      <c r="X407" s="83">
        <f>R407+S407+T407+U407+V407+W407</f>
        <v>845535421.62</v>
      </c>
      <c r="Y407" s="62" t="s">
        <v>371</v>
      </c>
      <c r="Z407" s="274"/>
      <c r="AA407" s="188">
        <v>52614342.540000007</v>
      </c>
      <c r="AB407" s="188">
        <v>9284883.9700000007</v>
      </c>
    </row>
    <row r="408" spans="2:28" ht="20.25" customHeight="1" x14ac:dyDescent="0.25">
      <c r="B408" s="270"/>
      <c r="C408" s="171" t="s">
        <v>1246</v>
      </c>
      <c r="D408" s="271"/>
      <c r="E408" s="271"/>
      <c r="F408" s="171"/>
      <c r="G408" s="271"/>
      <c r="H408" s="271"/>
      <c r="I408" s="171"/>
      <c r="J408" s="271"/>
      <c r="K408" s="271"/>
      <c r="L408" s="271"/>
      <c r="M408" s="271"/>
      <c r="N408" s="271"/>
      <c r="O408" s="271"/>
      <c r="P408" s="171"/>
      <c r="Q408" s="171">
        <f>Q407</f>
        <v>214496026.71000001</v>
      </c>
      <c r="R408" s="171">
        <f t="shared" ref="R408:Z408" si="117">R407</f>
        <v>182321622.69</v>
      </c>
      <c r="S408" s="171">
        <f t="shared" si="117"/>
        <v>32174404.02</v>
      </c>
      <c r="T408" s="171">
        <f t="shared" si="117"/>
        <v>0</v>
      </c>
      <c r="U408" s="171">
        <f t="shared" si="117"/>
        <v>0</v>
      </c>
      <c r="V408" s="171">
        <f t="shared" si="117"/>
        <v>186156304.77000001</v>
      </c>
      <c r="W408" s="171">
        <f t="shared" si="117"/>
        <v>444883090.13999999</v>
      </c>
      <c r="X408" s="171">
        <f>X407</f>
        <v>845535421.62</v>
      </c>
      <c r="Y408" s="171"/>
      <c r="Z408" s="151">
        <f t="shared" si="117"/>
        <v>0</v>
      </c>
      <c r="AA408" s="151">
        <f>AA407</f>
        <v>52614342.540000007</v>
      </c>
      <c r="AB408" s="151">
        <f>AB407</f>
        <v>9284883.9700000007</v>
      </c>
    </row>
    <row r="409" spans="2:28" ht="18.75" customHeight="1" x14ac:dyDescent="0.25">
      <c r="B409" s="221"/>
      <c r="C409" s="222" t="s">
        <v>1242</v>
      </c>
      <c r="D409" s="222"/>
      <c r="E409" s="221"/>
      <c r="F409" s="222"/>
      <c r="G409" s="222"/>
      <c r="H409" s="221"/>
      <c r="I409" s="222"/>
      <c r="J409" s="222"/>
      <c r="K409" s="221"/>
      <c r="L409" s="222"/>
      <c r="M409" s="222"/>
      <c r="N409" s="221"/>
      <c r="O409" s="222"/>
      <c r="P409" s="222"/>
      <c r="Q409" s="288">
        <f>Q406+Q408</f>
        <v>366664416.72000003</v>
      </c>
      <c r="R409" s="288">
        <f t="shared" ref="R409:W409" si="118">R406+R408</f>
        <v>311664754.22000003</v>
      </c>
      <c r="S409" s="288">
        <f>S406+S408</f>
        <v>54999662.5</v>
      </c>
      <c r="T409" s="288">
        <f t="shared" si="118"/>
        <v>0</v>
      </c>
      <c r="U409" s="288">
        <f t="shared" si="118"/>
        <v>0</v>
      </c>
      <c r="V409" s="288">
        <f t="shared" si="118"/>
        <v>239811182.63</v>
      </c>
      <c r="W409" s="288">
        <f t="shared" si="118"/>
        <v>545346287.13</v>
      </c>
      <c r="X409" s="288">
        <f>X406+X408</f>
        <v>1151821886.48</v>
      </c>
      <c r="Y409" s="289">
        <f>Y406+Y408</f>
        <v>0</v>
      </c>
      <c r="Z409" s="290">
        <f>Z406+Z408</f>
        <v>0</v>
      </c>
      <c r="AA409" s="291">
        <f>AA408</f>
        <v>52614342.540000007</v>
      </c>
      <c r="AB409" s="291">
        <f>AB407</f>
        <v>9284883.9700000007</v>
      </c>
    </row>
    <row r="410" spans="2:28" ht="33.75" customHeight="1" x14ac:dyDescent="0.3">
      <c r="B410" s="222"/>
      <c r="C410" s="292" t="s">
        <v>1901</v>
      </c>
      <c r="D410" s="222"/>
      <c r="E410" s="292"/>
      <c r="F410" s="222"/>
      <c r="G410" s="222"/>
      <c r="H410" s="293"/>
      <c r="I410" s="294"/>
      <c r="J410" s="294"/>
      <c r="K410" s="293"/>
      <c r="L410" s="294"/>
      <c r="M410" s="294"/>
      <c r="N410" s="293"/>
      <c r="O410" s="294"/>
      <c r="P410" s="294"/>
      <c r="Q410" s="295"/>
      <c r="R410" s="295"/>
      <c r="S410" s="295"/>
      <c r="T410" s="295"/>
      <c r="U410" s="295"/>
      <c r="V410" s="295"/>
      <c r="W410" s="295"/>
      <c r="X410" s="295"/>
      <c r="Y410" s="296"/>
      <c r="Z410" s="297"/>
      <c r="AA410" s="298"/>
      <c r="AB410" s="298"/>
    </row>
    <row r="411" spans="2:28" ht="85.7" customHeight="1" x14ac:dyDescent="0.3">
      <c r="B411" s="194">
        <f>+B407+1</f>
        <v>356</v>
      </c>
      <c r="C411" s="213" t="s">
        <v>2138</v>
      </c>
      <c r="D411" s="194" t="s">
        <v>1903</v>
      </c>
      <c r="E411" s="213">
        <v>138578</v>
      </c>
      <c r="F411" s="194" t="s">
        <v>1905</v>
      </c>
      <c r="G411" s="194"/>
      <c r="H411" s="299" t="s">
        <v>1904</v>
      </c>
      <c r="I411" s="75"/>
      <c r="J411" s="75" t="s">
        <v>1910</v>
      </c>
      <c r="K411" s="299" t="s">
        <v>1155</v>
      </c>
      <c r="L411" s="75"/>
      <c r="M411" s="75" t="s">
        <v>588</v>
      </c>
      <c r="N411" s="299" t="s">
        <v>618</v>
      </c>
      <c r="O411" s="75"/>
      <c r="P411" s="75"/>
      <c r="Q411" s="300">
        <v>870936.07</v>
      </c>
      <c r="R411" s="300">
        <v>870936.07</v>
      </c>
      <c r="S411" s="300">
        <v>0</v>
      </c>
      <c r="T411" s="300">
        <v>0</v>
      </c>
      <c r="U411" s="300">
        <v>0</v>
      </c>
      <c r="V411" s="300">
        <v>0</v>
      </c>
      <c r="W411" s="300">
        <v>0</v>
      </c>
      <c r="X411" s="300">
        <f t="shared" ref="X411:X416" si="119">R411+S411+T411+U411+V411+W411</f>
        <v>870936.07</v>
      </c>
      <c r="Y411" s="301" t="s">
        <v>371</v>
      </c>
      <c r="Z411" s="302"/>
      <c r="AA411" s="249">
        <v>198459.47999999998</v>
      </c>
      <c r="AB411" s="249">
        <v>0</v>
      </c>
    </row>
    <row r="412" spans="2:28" ht="77.45" customHeight="1" x14ac:dyDescent="0.3">
      <c r="B412" s="194">
        <f>+B411+1</f>
        <v>357</v>
      </c>
      <c r="C412" s="213" t="s">
        <v>2138</v>
      </c>
      <c r="D412" s="194" t="s">
        <v>1906</v>
      </c>
      <c r="E412" s="213">
        <v>138249</v>
      </c>
      <c r="F412" s="194" t="s">
        <v>1909</v>
      </c>
      <c r="G412" s="194"/>
      <c r="H412" s="299" t="s">
        <v>1907</v>
      </c>
      <c r="I412" s="75"/>
      <c r="J412" s="75" t="s">
        <v>1911</v>
      </c>
      <c r="K412" s="299" t="s">
        <v>1155</v>
      </c>
      <c r="L412" s="75"/>
      <c r="M412" s="75" t="s">
        <v>594</v>
      </c>
      <c r="N412" s="299" t="s">
        <v>1908</v>
      </c>
      <c r="O412" s="75"/>
      <c r="P412" s="75"/>
      <c r="Q412" s="300">
        <v>4334566.7</v>
      </c>
      <c r="R412" s="300">
        <v>4334566.7</v>
      </c>
      <c r="S412" s="300">
        <v>0</v>
      </c>
      <c r="T412" s="300">
        <v>0</v>
      </c>
      <c r="U412" s="300">
        <v>0</v>
      </c>
      <c r="V412" s="300">
        <v>0</v>
      </c>
      <c r="W412" s="300">
        <v>0</v>
      </c>
      <c r="X412" s="300">
        <f t="shared" si="119"/>
        <v>4334566.7</v>
      </c>
      <c r="Y412" s="301" t="s">
        <v>371</v>
      </c>
      <c r="Z412" s="302"/>
      <c r="AA412" s="249">
        <v>233231.96000000002</v>
      </c>
      <c r="AB412" s="249">
        <v>0</v>
      </c>
    </row>
    <row r="413" spans="2:28" ht="80.099999999999994" customHeight="1" x14ac:dyDescent="0.3">
      <c r="B413" s="194">
        <f t="shared" ref="B413:B476" si="120">+B412+1</f>
        <v>358</v>
      </c>
      <c r="C413" s="213" t="s">
        <v>2287</v>
      </c>
      <c r="D413" s="194" t="s">
        <v>1912</v>
      </c>
      <c r="E413" s="213">
        <v>138126</v>
      </c>
      <c r="F413" s="194" t="s">
        <v>1913</v>
      </c>
      <c r="G413" s="194"/>
      <c r="H413" s="299" t="s">
        <v>1914</v>
      </c>
      <c r="I413" s="75"/>
      <c r="J413" s="75" t="s">
        <v>1921</v>
      </c>
      <c r="K413" s="299" t="s">
        <v>382</v>
      </c>
      <c r="L413" s="75"/>
      <c r="M413" s="75" t="s">
        <v>587</v>
      </c>
      <c r="N413" s="299" t="s">
        <v>586</v>
      </c>
      <c r="O413" s="75"/>
      <c r="P413" s="75"/>
      <c r="Q413" s="300">
        <v>10254884.93</v>
      </c>
      <c r="R413" s="300">
        <v>10254884.93</v>
      </c>
      <c r="S413" s="300">
        <v>0</v>
      </c>
      <c r="T413" s="300">
        <v>0</v>
      </c>
      <c r="U413" s="300">
        <v>0</v>
      </c>
      <c r="V413" s="300">
        <v>482586.89</v>
      </c>
      <c r="W413" s="300">
        <v>0</v>
      </c>
      <c r="X413" s="300">
        <f>R413+S413+T413+U413+V413+W413</f>
        <v>10737471.82</v>
      </c>
      <c r="Y413" s="301" t="s">
        <v>371</v>
      </c>
      <c r="Z413" s="302"/>
      <c r="AA413" s="249">
        <v>0</v>
      </c>
      <c r="AB413" s="249">
        <v>0</v>
      </c>
    </row>
    <row r="414" spans="2:28" ht="78.2" customHeight="1" x14ac:dyDescent="0.3">
      <c r="B414" s="194">
        <f t="shared" si="120"/>
        <v>359</v>
      </c>
      <c r="C414" s="213" t="s">
        <v>2138</v>
      </c>
      <c r="D414" s="194" t="s">
        <v>1915</v>
      </c>
      <c r="E414" s="213">
        <v>138200</v>
      </c>
      <c r="F414" s="194" t="s">
        <v>1916</v>
      </c>
      <c r="G414" s="194"/>
      <c r="H414" s="194" t="s">
        <v>1917</v>
      </c>
      <c r="I414" s="75"/>
      <c r="J414" s="75" t="s">
        <v>1922</v>
      </c>
      <c r="K414" s="299" t="s">
        <v>1155</v>
      </c>
      <c r="L414" s="75"/>
      <c r="M414" s="75" t="s">
        <v>591</v>
      </c>
      <c r="N414" s="299" t="s">
        <v>397</v>
      </c>
      <c r="O414" s="75"/>
      <c r="P414" s="75"/>
      <c r="Q414" s="300">
        <v>13341953</v>
      </c>
      <c r="R414" s="300">
        <v>13341953</v>
      </c>
      <c r="S414" s="300">
        <v>0</v>
      </c>
      <c r="T414" s="300">
        <v>0</v>
      </c>
      <c r="U414" s="300">
        <v>0</v>
      </c>
      <c r="V414" s="300">
        <v>0</v>
      </c>
      <c r="W414" s="300">
        <v>0</v>
      </c>
      <c r="X414" s="300">
        <f t="shared" si="119"/>
        <v>13341953</v>
      </c>
      <c r="Y414" s="301" t="s">
        <v>371</v>
      </c>
      <c r="Z414" s="302"/>
      <c r="AA414" s="249">
        <v>0</v>
      </c>
      <c r="AB414" s="249">
        <v>0</v>
      </c>
    </row>
    <row r="415" spans="2:28" ht="78.2" customHeight="1" x14ac:dyDescent="0.3">
      <c r="B415" s="194">
        <f t="shared" si="120"/>
        <v>360</v>
      </c>
      <c r="C415" s="213" t="s">
        <v>2138</v>
      </c>
      <c r="D415" s="299" t="s">
        <v>1918</v>
      </c>
      <c r="E415" s="213">
        <v>138306</v>
      </c>
      <c r="F415" s="194" t="s">
        <v>1919</v>
      </c>
      <c r="G415" s="194"/>
      <c r="H415" s="194" t="s">
        <v>1920</v>
      </c>
      <c r="I415" s="75"/>
      <c r="J415" s="75" t="s">
        <v>1923</v>
      </c>
      <c r="K415" s="299" t="s">
        <v>1155</v>
      </c>
      <c r="L415" s="75"/>
      <c r="M415" s="75" t="s">
        <v>588</v>
      </c>
      <c r="N415" s="299" t="s">
        <v>392</v>
      </c>
      <c r="O415" s="75"/>
      <c r="P415" s="75"/>
      <c r="Q415" s="300">
        <v>2373700.91</v>
      </c>
      <c r="R415" s="300">
        <v>2373700.91</v>
      </c>
      <c r="S415" s="300">
        <v>0</v>
      </c>
      <c r="T415" s="300">
        <v>0</v>
      </c>
      <c r="U415" s="300">
        <v>0</v>
      </c>
      <c r="V415" s="300">
        <v>0</v>
      </c>
      <c r="W415" s="300">
        <v>0</v>
      </c>
      <c r="X415" s="300">
        <f t="shared" si="119"/>
        <v>2373700.91</v>
      </c>
      <c r="Y415" s="301" t="s">
        <v>371</v>
      </c>
      <c r="Z415" s="302"/>
      <c r="AA415" s="249">
        <v>171479</v>
      </c>
      <c r="AB415" s="249">
        <v>0</v>
      </c>
    </row>
    <row r="416" spans="2:28" ht="87" customHeight="1" x14ac:dyDescent="0.3">
      <c r="B416" s="194">
        <f t="shared" si="120"/>
        <v>361</v>
      </c>
      <c r="C416" s="213" t="s">
        <v>2138</v>
      </c>
      <c r="D416" s="194" t="s">
        <v>1924</v>
      </c>
      <c r="E416" s="213">
        <v>138192</v>
      </c>
      <c r="F416" s="194" t="s">
        <v>1926</v>
      </c>
      <c r="G416" s="194"/>
      <c r="H416" s="299" t="s">
        <v>1925</v>
      </c>
      <c r="I416" s="75"/>
      <c r="J416" s="75" t="s">
        <v>1922</v>
      </c>
      <c r="K416" s="299" t="s">
        <v>1155</v>
      </c>
      <c r="L416" s="75"/>
      <c r="M416" s="75" t="s">
        <v>591</v>
      </c>
      <c r="N416" s="299" t="s">
        <v>397</v>
      </c>
      <c r="O416" s="75"/>
      <c r="P416" s="75"/>
      <c r="Q416" s="300">
        <v>48175635.441</v>
      </c>
      <c r="R416" s="300">
        <v>48175635.441</v>
      </c>
      <c r="S416" s="300">
        <v>0</v>
      </c>
      <c r="T416" s="300">
        <v>0</v>
      </c>
      <c r="U416" s="300">
        <v>0</v>
      </c>
      <c r="V416" s="300">
        <v>0</v>
      </c>
      <c r="W416" s="300">
        <v>0</v>
      </c>
      <c r="X416" s="300">
        <f t="shared" si="119"/>
        <v>48175635.441</v>
      </c>
      <c r="Y416" s="301" t="s">
        <v>371</v>
      </c>
      <c r="Z416" s="302"/>
      <c r="AA416" s="249">
        <v>0</v>
      </c>
      <c r="AB416" s="249">
        <v>0</v>
      </c>
    </row>
    <row r="417" spans="2:28" ht="83.65" customHeight="1" x14ac:dyDescent="0.3">
      <c r="B417" s="194">
        <f t="shared" si="120"/>
        <v>362</v>
      </c>
      <c r="C417" s="213" t="s">
        <v>2287</v>
      </c>
      <c r="D417" s="194" t="s">
        <v>1927</v>
      </c>
      <c r="E417" s="213">
        <v>138083</v>
      </c>
      <c r="F417" s="194" t="s">
        <v>1929</v>
      </c>
      <c r="G417" s="194"/>
      <c r="H417" s="299" t="s">
        <v>1928</v>
      </c>
      <c r="I417" s="75"/>
      <c r="J417" s="75" t="s">
        <v>1930</v>
      </c>
      <c r="K417" s="299" t="s">
        <v>1155</v>
      </c>
      <c r="L417" s="75"/>
      <c r="M417" s="75" t="s">
        <v>587</v>
      </c>
      <c r="N417" s="299" t="s">
        <v>586</v>
      </c>
      <c r="O417" s="75"/>
      <c r="P417" s="75"/>
      <c r="Q417" s="300">
        <v>24632417.57</v>
      </c>
      <c r="R417" s="300">
        <v>24632417.57</v>
      </c>
      <c r="S417" s="300">
        <v>0</v>
      </c>
      <c r="T417" s="300">
        <v>0</v>
      </c>
      <c r="U417" s="300">
        <v>0</v>
      </c>
      <c r="V417" s="300">
        <v>0</v>
      </c>
      <c r="W417" s="300">
        <v>0</v>
      </c>
      <c r="X417" s="300">
        <f t="shared" ref="X417:X482" si="121">R417+S417+T417+U417+V417+W417</f>
        <v>24632417.57</v>
      </c>
      <c r="Y417" s="301" t="s">
        <v>371</v>
      </c>
      <c r="Z417" s="302"/>
      <c r="AA417" s="249">
        <v>0</v>
      </c>
      <c r="AB417" s="249">
        <v>0</v>
      </c>
    </row>
    <row r="418" spans="2:28" ht="81.599999999999994" customHeight="1" x14ac:dyDescent="0.3">
      <c r="B418" s="194">
        <f t="shared" si="120"/>
        <v>363</v>
      </c>
      <c r="C418" s="213" t="s">
        <v>2138</v>
      </c>
      <c r="D418" s="194" t="s">
        <v>1931</v>
      </c>
      <c r="E418" s="213">
        <v>138155</v>
      </c>
      <c r="F418" s="194" t="s">
        <v>1932</v>
      </c>
      <c r="G418" s="194"/>
      <c r="H418" s="299" t="s">
        <v>1933</v>
      </c>
      <c r="I418" s="75"/>
      <c r="J418" s="75" t="s">
        <v>1654</v>
      </c>
      <c r="K418" s="299" t="s">
        <v>1155</v>
      </c>
      <c r="L418" s="75"/>
      <c r="M418" s="75" t="s">
        <v>588</v>
      </c>
      <c r="N418" s="299" t="s">
        <v>589</v>
      </c>
      <c r="O418" s="75"/>
      <c r="P418" s="75"/>
      <c r="Q418" s="300">
        <v>40147762.270000003</v>
      </c>
      <c r="R418" s="300">
        <v>40147762.270000003</v>
      </c>
      <c r="S418" s="300">
        <v>0</v>
      </c>
      <c r="T418" s="300">
        <v>0</v>
      </c>
      <c r="U418" s="300">
        <v>0</v>
      </c>
      <c r="V418" s="300">
        <v>0</v>
      </c>
      <c r="W418" s="300">
        <v>0</v>
      </c>
      <c r="X418" s="300">
        <f>R418+S418+T418+U418+V418+W418</f>
        <v>40147762.270000003</v>
      </c>
      <c r="Y418" s="301" t="s">
        <v>371</v>
      </c>
      <c r="Z418" s="302"/>
      <c r="AA418" s="249">
        <v>22019965.27</v>
      </c>
      <c r="AB418" s="249">
        <v>0</v>
      </c>
    </row>
    <row r="419" spans="2:28" ht="80.099999999999994" customHeight="1" x14ac:dyDescent="0.3">
      <c r="B419" s="194">
        <f t="shared" si="120"/>
        <v>364</v>
      </c>
      <c r="C419" s="213" t="s">
        <v>2138</v>
      </c>
      <c r="D419" s="194" t="s">
        <v>1934</v>
      </c>
      <c r="E419" s="213">
        <v>138082</v>
      </c>
      <c r="F419" s="194" t="s">
        <v>1936</v>
      </c>
      <c r="G419" s="194"/>
      <c r="H419" s="299" t="s">
        <v>1935</v>
      </c>
      <c r="I419" s="75"/>
      <c r="J419" s="75" t="s">
        <v>1679</v>
      </c>
      <c r="K419" s="299" t="s">
        <v>1155</v>
      </c>
      <c r="L419" s="75"/>
      <c r="M419" s="75" t="s">
        <v>588</v>
      </c>
      <c r="N419" s="299" t="s">
        <v>621</v>
      </c>
      <c r="O419" s="75"/>
      <c r="P419" s="75"/>
      <c r="Q419" s="300">
        <v>12284141.380000001</v>
      </c>
      <c r="R419" s="300">
        <v>12284141.380000001</v>
      </c>
      <c r="S419" s="300">
        <v>0</v>
      </c>
      <c r="T419" s="300">
        <v>0</v>
      </c>
      <c r="U419" s="300">
        <v>0</v>
      </c>
      <c r="V419" s="300">
        <v>0</v>
      </c>
      <c r="W419" s="300">
        <v>0</v>
      </c>
      <c r="X419" s="300">
        <f>R419+S419+T419+U419+V419+W419</f>
        <v>12284141.380000001</v>
      </c>
      <c r="Y419" s="301" t="s">
        <v>371</v>
      </c>
      <c r="Z419" s="302"/>
      <c r="AA419" s="249">
        <v>0</v>
      </c>
      <c r="AB419" s="249">
        <v>0</v>
      </c>
    </row>
    <row r="420" spans="2:28" ht="84.2" customHeight="1" x14ac:dyDescent="0.3">
      <c r="B420" s="194">
        <f t="shared" si="120"/>
        <v>365</v>
      </c>
      <c r="C420" s="213" t="s">
        <v>2138</v>
      </c>
      <c r="D420" s="194" t="s">
        <v>1937</v>
      </c>
      <c r="E420" s="213">
        <v>138161</v>
      </c>
      <c r="F420" s="194" t="s">
        <v>1939</v>
      </c>
      <c r="G420" s="194"/>
      <c r="H420" s="299" t="s">
        <v>1938</v>
      </c>
      <c r="I420" s="75"/>
      <c r="J420" s="75" t="s">
        <v>1940</v>
      </c>
      <c r="K420" s="299" t="s">
        <v>1155</v>
      </c>
      <c r="L420" s="75"/>
      <c r="M420" s="75" t="s">
        <v>591</v>
      </c>
      <c r="N420" s="299" t="s">
        <v>397</v>
      </c>
      <c r="O420" s="75"/>
      <c r="P420" s="75"/>
      <c r="Q420" s="300">
        <v>48248434.189999998</v>
      </c>
      <c r="R420" s="300">
        <v>48248434.189999998</v>
      </c>
      <c r="S420" s="300"/>
      <c r="T420" s="300"/>
      <c r="U420" s="300"/>
      <c r="V420" s="300"/>
      <c r="W420" s="300"/>
      <c r="X420" s="300">
        <f>R420+S420+T420+U420+V420+W420</f>
        <v>48248434.189999998</v>
      </c>
      <c r="Y420" s="301" t="s">
        <v>371</v>
      </c>
      <c r="Z420" s="302"/>
      <c r="AA420" s="249">
        <v>0</v>
      </c>
      <c r="AB420" s="249">
        <v>0</v>
      </c>
    </row>
    <row r="421" spans="2:28" ht="85.7" customHeight="1" x14ac:dyDescent="0.3">
      <c r="B421" s="194">
        <f t="shared" si="120"/>
        <v>366</v>
      </c>
      <c r="C421" s="213" t="s">
        <v>2138</v>
      </c>
      <c r="D421" s="194" t="s">
        <v>1941</v>
      </c>
      <c r="E421" s="213">
        <v>139457</v>
      </c>
      <c r="F421" s="194" t="s">
        <v>1943</v>
      </c>
      <c r="G421" s="194"/>
      <c r="H421" s="299" t="s">
        <v>1942</v>
      </c>
      <c r="I421" s="75"/>
      <c r="J421" s="75" t="s">
        <v>1944</v>
      </c>
      <c r="K421" s="299" t="s">
        <v>1155</v>
      </c>
      <c r="L421" s="75"/>
      <c r="M421" s="75" t="s">
        <v>584</v>
      </c>
      <c r="N421" s="299" t="s">
        <v>621</v>
      </c>
      <c r="O421" s="75"/>
      <c r="P421" s="75"/>
      <c r="Q421" s="300">
        <v>18596699.84</v>
      </c>
      <c r="R421" s="300">
        <v>18596699.84</v>
      </c>
      <c r="S421" s="300"/>
      <c r="T421" s="300"/>
      <c r="U421" s="300"/>
      <c r="V421" s="300"/>
      <c r="W421" s="300"/>
      <c r="X421" s="300">
        <f>R421+S421+T421+U421+V421+W421</f>
        <v>18596699.84</v>
      </c>
      <c r="Y421" s="301" t="s">
        <v>371</v>
      </c>
      <c r="Z421" s="302"/>
      <c r="AA421" s="249">
        <v>0</v>
      </c>
      <c r="AB421" s="249">
        <v>0</v>
      </c>
    </row>
    <row r="422" spans="2:28" ht="79.5" customHeight="1" x14ac:dyDescent="0.3">
      <c r="B422" s="194">
        <f t="shared" si="120"/>
        <v>367</v>
      </c>
      <c r="C422" s="213" t="s">
        <v>2138</v>
      </c>
      <c r="D422" s="194" t="s">
        <v>1972</v>
      </c>
      <c r="E422" s="213">
        <v>138250</v>
      </c>
      <c r="F422" s="194" t="s">
        <v>1973</v>
      </c>
      <c r="G422" s="194"/>
      <c r="H422" s="299" t="s">
        <v>1907</v>
      </c>
      <c r="I422" s="75"/>
      <c r="J422" s="75" t="s">
        <v>1654</v>
      </c>
      <c r="K422" s="299" t="s">
        <v>1155</v>
      </c>
      <c r="L422" s="75"/>
      <c r="M422" s="75" t="s">
        <v>594</v>
      </c>
      <c r="N422" s="299" t="s">
        <v>1907</v>
      </c>
      <c r="O422" s="75"/>
      <c r="P422" s="75"/>
      <c r="Q422" s="300">
        <f>R422</f>
        <v>11064542.07</v>
      </c>
      <c r="R422" s="83">
        <v>11064542.07</v>
      </c>
      <c r="S422" s="303"/>
      <c r="T422" s="303"/>
      <c r="U422" s="303"/>
      <c r="V422" s="303"/>
      <c r="W422" s="303"/>
      <c r="X422" s="300">
        <f>R422+S422+T422+U422+V422+W422</f>
        <v>11064542.07</v>
      </c>
      <c r="Y422" s="301" t="s">
        <v>371</v>
      </c>
      <c r="Z422" s="302"/>
      <c r="AA422" s="249">
        <v>0</v>
      </c>
      <c r="AB422" s="249">
        <v>0</v>
      </c>
    </row>
    <row r="423" spans="2:28" ht="98.45" customHeight="1" x14ac:dyDescent="0.3">
      <c r="B423" s="194">
        <f t="shared" si="120"/>
        <v>368</v>
      </c>
      <c r="C423" s="213" t="s">
        <v>2286</v>
      </c>
      <c r="D423" s="194" t="s">
        <v>1974</v>
      </c>
      <c r="E423" s="213">
        <v>138080</v>
      </c>
      <c r="F423" s="194" t="s">
        <v>1976</v>
      </c>
      <c r="G423" s="194"/>
      <c r="H423" s="299" t="s">
        <v>1975</v>
      </c>
      <c r="I423" s="75"/>
      <c r="J423" s="75" t="s">
        <v>1654</v>
      </c>
      <c r="K423" s="299" t="s">
        <v>1155</v>
      </c>
      <c r="L423" s="75"/>
      <c r="M423" s="75" t="s">
        <v>587</v>
      </c>
      <c r="N423" s="299" t="s">
        <v>586</v>
      </c>
      <c r="O423" s="75"/>
      <c r="P423" s="75"/>
      <c r="Q423" s="300">
        <f>R423</f>
        <v>46503042.969999999</v>
      </c>
      <c r="R423" s="300">
        <v>46503042.969999999</v>
      </c>
      <c r="S423" s="300"/>
      <c r="T423" s="300"/>
      <c r="U423" s="300"/>
      <c r="V423" s="300"/>
      <c r="W423" s="300"/>
      <c r="X423" s="300">
        <f t="shared" si="121"/>
        <v>46503042.969999999</v>
      </c>
      <c r="Y423" s="301" t="s">
        <v>371</v>
      </c>
      <c r="Z423" s="302"/>
      <c r="AA423" s="188">
        <v>390492.66</v>
      </c>
      <c r="AB423" s="249">
        <v>0</v>
      </c>
    </row>
    <row r="424" spans="2:28" ht="87.6" customHeight="1" x14ac:dyDescent="0.3">
      <c r="B424" s="194">
        <f t="shared" si="120"/>
        <v>369</v>
      </c>
      <c r="C424" s="213" t="s">
        <v>2287</v>
      </c>
      <c r="D424" s="194" t="s">
        <v>1977</v>
      </c>
      <c r="E424" s="213">
        <v>138213</v>
      </c>
      <c r="F424" s="194" t="s">
        <v>1978</v>
      </c>
      <c r="G424" s="194"/>
      <c r="H424" s="299" t="s">
        <v>1979</v>
      </c>
      <c r="I424" s="75"/>
      <c r="J424" s="75" t="s">
        <v>1930</v>
      </c>
      <c r="K424" s="299" t="s">
        <v>1155</v>
      </c>
      <c r="L424" s="75"/>
      <c r="M424" s="75" t="s">
        <v>587</v>
      </c>
      <c r="N424" s="299" t="s">
        <v>586</v>
      </c>
      <c r="O424" s="75"/>
      <c r="P424" s="75"/>
      <c r="Q424" s="300">
        <v>16077187.949999999</v>
      </c>
      <c r="R424" s="300">
        <v>16077187.949999999</v>
      </c>
      <c r="S424" s="300"/>
      <c r="T424" s="300"/>
      <c r="U424" s="300"/>
      <c r="V424" s="300"/>
      <c r="W424" s="300"/>
      <c r="X424" s="300">
        <f t="shared" si="121"/>
        <v>16077187.949999999</v>
      </c>
      <c r="Y424" s="301" t="s">
        <v>371</v>
      </c>
      <c r="Z424" s="302"/>
      <c r="AA424" s="249">
        <v>0</v>
      </c>
      <c r="AB424" s="249">
        <v>0</v>
      </c>
    </row>
    <row r="425" spans="2:28" ht="82.15" customHeight="1" x14ac:dyDescent="0.3">
      <c r="B425" s="194">
        <f t="shared" si="120"/>
        <v>370</v>
      </c>
      <c r="C425" s="213" t="s">
        <v>2138</v>
      </c>
      <c r="D425" s="194" t="s">
        <v>1980</v>
      </c>
      <c r="E425" s="213">
        <v>139426</v>
      </c>
      <c r="F425" s="194" t="s">
        <v>1983</v>
      </c>
      <c r="G425" s="194"/>
      <c r="H425" s="299" t="s">
        <v>1981</v>
      </c>
      <c r="I425" s="75"/>
      <c r="J425" s="75" t="s">
        <v>1930</v>
      </c>
      <c r="K425" s="299" t="s">
        <v>382</v>
      </c>
      <c r="L425" s="75"/>
      <c r="M425" s="75" t="s">
        <v>588</v>
      </c>
      <c r="N425" s="299" t="s">
        <v>1982</v>
      </c>
      <c r="O425" s="75"/>
      <c r="P425" s="75"/>
      <c r="Q425" s="300">
        <v>24228996.289999999</v>
      </c>
      <c r="R425" s="300">
        <v>24228996.289999999</v>
      </c>
      <c r="S425" s="300"/>
      <c r="T425" s="300"/>
      <c r="U425" s="300"/>
      <c r="V425" s="300"/>
      <c r="W425" s="300"/>
      <c r="X425" s="300">
        <f t="shared" si="121"/>
        <v>24228996.289999999</v>
      </c>
      <c r="Y425" s="301" t="s">
        <v>371</v>
      </c>
      <c r="Z425" s="302"/>
      <c r="AA425" s="249">
        <v>0</v>
      </c>
      <c r="AB425" s="249">
        <v>0</v>
      </c>
    </row>
    <row r="426" spans="2:28" ht="84.95" customHeight="1" x14ac:dyDescent="0.3">
      <c r="B426" s="194">
        <f t="shared" si="120"/>
        <v>371</v>
      </c>
      <c r="C426" s="213" t="s">
        <v>2138</v>
      </c>
      <c r="D426" s="194" t="s">
        <v>1984</v>
      </c>
      <c r="E426" s="213">
        <v>138073</v>
      </c>
      <c r="F426" s="194" t="s">
        <v>1985</v>
      </c>
      <c r="G426" s="194"/>
      <c r="H426" s="299" t="s">
        <v>1986</v>
      </c>
      <c r="I426" s="75"/>
      <c r="J426" s="75" t="s">
        <v>1940</v>
      </c>
      <c r="K426" s="299" t="s">
        <v>1155</v>
      </c>
      <c r="L426" s="75"/>
      <c r="M426" s="75" t="s">
        <v>591</v>
      </c>
      <c r="N426" s="299" t="s">
        <v>1987</v>
      </c>
      <c r="O426" s="75"/>
      <c r="P426" s="75"/>
      <c r="Q426" s="300">
        <v>5811042.4299999997</v>
      </c>
      <c r="R426" s="300">
        <v>5811042.4299999997</v>
      </c>
      <c r="S426" s="300"/>
      <c r="T426" s="300"/>
      <c r="U426" s="300"/>
      <c r="V426" s="300"/>
      <c r="W426" s="300"/>
      <c r="X426" s="300">
        <f t="shared" si="121"/>
        <v>5811042.4299999997</v>
      </c>
      <c r="Y426" s="301" t="s">
        <v>371</v>
      </c>
      <c r="Z426" s="302"/>
      <c r="AA426" s="249">
        <v>0</v>
      </c>
      <c r="AB426" s="249">
        <v>0</v>
      </c>
    </row>
    <row r="427" spans="2:28" ht="125.1" customHeight="1" x14ac:dyDescent="0.3">
      <c r="B427" s="194">
        <f t="shared" si="120"/>
        <v>372</v>
      </c>
      <c r="C427" s="213" t="s">
        <v>2287</v>
      </c>
      <c r="D427" s="194" t="s">
        <v>1988</v>
      </c>
      <c r="E427" s="213">
        <v>138079</v>
      </c>
      <c r="F427" s="194" t="s">
        <v>1989</v>
      </c>
      <c r="G427" s="194"/>
      <c r="H427" s="299" t="s">
        <v>1990</v>
      </c>
      <c r="I427" s="75"/>
      <c r="J427" s="75" t="s">
        <v>1654</v>
      </c>
      <c r="K427" s="299" t="s">
        <v>1155</v>
      </c>
      <c r="L427" s="75"/>
      <c r="M427" s="75" t="s">
        <v>594</v>
      </c>
      <c r="N427" s="299" t="s">
        <v>586</v>
      </c>
      <c r="O427" s="75"/>
      <c r="P427" s="75"/>
      <c r="Q427" s="300">
        <v>16152607.800000001</v>
      </c>
      <c r="R427" s="300">
        <v>16152607.800000001</v>
      </c>
      <c r="S427" s="300"/>
      <c r="T427" s="300"/>
      <c r="U427" s="300"/>
      <c r="V427" s="300"/>
      <c r="W427" s="300"/>
      <c r="X427" s="300">
        <f t="shared" si="121"/>
        <v>16152607.800000001</v>
      </c>
      <c r="Y427" s="301" t="s">
        <v>371</v>
      </c>
      <c r="Z427" s="302"/>
      <c r="AA427" s="249">
        <v>3103745.89</v>
      </c>
      <c r="AB427" s="249">
        <v>0</v>
      </c>
    </row>
    <row r="428" spans="2:28" ht="84.2" customHeight="1" x14ac:dyDescent="0.3">
      <c r="B428" s="194">
        <f t="shared" si="120"/>
        <v>373</v>
      </c>
      <c r="C428" s="213" t="s">
        <v>2138</v>
      </c>
      <c r="D428" s="194" t="s">
        <v>1991</v>
      </c>
      <c r="E428" s="213">
        <v>138081</v>
      </c>
      <c r="F428" s="194" t="s">
        <v>1993</v>
      </c>
      <c r="G428" s="194"/>
      <c r="H428" s="299" t="s">
        <v>1992</v>
      </c>
      <c r="I428" s="75"/>
      <c r="J428" s="75" t="s">
        <v>1944</v>
      </c>
      <c r="K428" s="299" t="s">
        <v>1155</v>
      </c>
      <c r="L428" s="75"/>
      <c r="M428" s="75" t="s">
        <v>588</v>
      </c>
      <c r="N428" s="299" t="s">
        <v>621</v>
      </c>
      <c r="O428" s="75"/>
      <c r="P428" s="75"/>
      <c r="Q428" s="300">
        <v>15340540.85</v>
      </c>
      <c r="R428" s="300">
        <v>15340540.85</v>
      </c>
      <c r="S428" s="300"/>
      <c r="T428" s="300"/>
      <c r="U428" s="300"/>
      <c r="V428" s="300"/>
      <c r="W428" s="300"/>
      <c r="X428" s="300">
        <f t="shared" si="121"/>
        <v>15340540.85</v>
      </c>
      <c r="Y428" s="301" t="s">
        <v>371</v>
      </c>
      <c r="Z428" s="302"/>
      <c r="AA428" s="249">
        <v>0</v>
      </c>
      <c r="AB428" s="249">
        <v>0</v>
      </c>
    </row>
    <row r="429" spans="2:28" ht="80.849999999999994" customHeight="1" x14ac:dyDescent="0.3">
      <c r="B429" s="194">
        <f t="shared" si="120"/>
        <v>374</v>
      </c>
      <c r="C429" s="213" t="s">
        <v>2138</v>
      </c>
      <c r="D429" s="194" t="s">
        <v>1994</v>
      </c>
      <c r="E429" s="213">
        <v>139233</v>
      </c>
      <c r="F429" s="194" t="s">
        <v>1996</v>
      </c>
      <c r="G429" s="194"/>
      <c r="H429" s="299" t="s">
        <v>1995</v>
      </c>
      <c r="I429" s="75"/>
      <c r="J429" s="75" t="s">
        <v>1997</v>
      </c>
      <c r="K429" s="299" t="s">
        <v>1155</v>
      </c>
      <c r="L429" s="75"/>
      <c r="M429" s="75" t="s">
        <v>591</v>
      </c>
      <c r="N429" s="299" t="s">
        <v>394</v>
      </c>
      <c r="O429" s="75"/>
      <c r="P429" s="75"/>
      <c r="Q429" s="300">
        <v>10116254</v>
      </c>
      <c r="R429" s="300">
        <v>10116254</v>
      </c>
      <c r="S429" s="300"/>
      <c r="T429" s="300"/>
      <c r="U429" s="300"/>
      <c r="V429" s="300"/>
      <c r="W429" s="300"/>
      <c r="X429" s="300">
        <f t="shared" si="121"/>
        <v>10116254</v>
      </c>
      <c r="Y429" s="301" t="s">
        <v>371</v>
      </c>
      <c r="Z429" s="302"/>
      <c r="AA429" s="249">
        <v>0</v>
      </c>
      <c r="AB429" s="249">
        <v>0</v>
      </c>
    </row>
    <row r="430" spans="2:28" ht="80.849999999999994" customHeight="1" x14ac:dyDescent="0.3">
      <c r="B430" s="194">
        <f>+B429+1</f>
        <v>375</v>
      </c>
      <c r="C430" s="213" t="s">
        <v>2138</v>
      </c>
      <c r="D430" s="194" t="s">
        <v>1998</v>
      </c>
      <c r="E430" s="213">
        <v>138323</v>
      </c>
      <c r="F430" s="194" t="s">
        <v>2000</v>
      </c>
      <c r="G430" s="194"/>
      <c r="H430" s="299" t="s">
        <v>1999</v>
      </c>
      <c r="I430" s="75"/>
      <c r="J430" s="75" t="s">
        <v>1654</v>
      </c>
      <c r="K430" s="299" t="s">
        <v>1155</v>
      </c>
      <c r="L430" s="75"/>
      <c r="M430" s="75" t="s">
        <v>597</v>
      </c>
      <c r="N430" s="299" t="s">
        <v>606</v>
      </c>
      <c r="O430" s="75"/>
      <c r="P430" s="75"/>
      <c r="Q430" s="300">
        <v>33726424.009999998</v>
      </c>
      <c r="R430" s="300">
        <v>33726424.009999998</v>
      </c>
      <c r="S430" s="300"/>
      <c r="T430" s="300"/>
      <c r="U430" s="300"/>
      <c r="V430" s="300"/>
      <c r="W430" s="300"/>
      <c r="X430" s="300">
        <f t="shared" si="121"/>
        <v>33726424.009999998</v>
      </c>
      <c r="Y430" s="301" t="s">
        <v>371</v>
      </c>
      <c r="Z430" s="302"/>
      <c r="AA430" s="249">
        <v>0</v>
      </c>
      <c r="AB430" s="249">
        <v>0</v>
      </c>
    </row>
    <row r="431" spans="2:28" ht="86.25" customHeight="1" x14ac:dyDescent="0.3">
      <c r="B431" s="194">
        <f t="shared" si="120"/>
        <v>376</v>
      </c>
      <c r="C431" s="213" t="s">
        <v>2138</v>
      </c>
      <c r="D431" s="194" t="s">
        <v>2003</v>
      </c>
      <c r="E431" s="213">
        <v>139403</v>
      </c>
      <c r="F431" s="194" t="s">
        <v>2005</v>
      </c>
      <c r="G431" s="194"/>
      <c r="H431" s="299" t="s">
        <v>2004</v>
      </c>
      <c r="I431" s="75"/>
      <c r="J431" s="75" t="s">
        <v>1296</v>
      </c>
      <c r="K431" s="299" t="s">
        <v>1155</v>
      </c>
      <c r="L431" s="75"/>
      <c r="M431" s="75" t="s">
        <v>584</v>
      </c>
      <c r="N431" s="299" t="s">
        <v>620</v>
      </c>
      <c r="O431" s="75"/>
      <c r="P431" s="75"/>
      <c r="Q431" s="300">
        <v>7654780.8300000001</v>
      </c>
      <c r="R431" s="300">
        <v>7654780.8300000001</v>
      </c>
      <c r="S431" s="300"/>
      <c r="T431" s="300"/>
      <c r="U431" s="300"/>
      <c r="V431" s="300"/>
      <c r="W431" s="300"/>
      <c r="X431" s="300">
        <f t="shared" si="121"/>
        <v>7654780.8300000001</v>
      </c>
      <c r="Y431" s="301" t="s">
        <v>371</v>
      </c>
      <c r="Z431" s="302"/>
      <c r="AA431" s="304"/>
      <c r="AB431" s="304"/>
    </row>
    <row r="432" spans="2:28" ht="85.7" customHeight="1" x14ac:dyDescent="0.3">
      <c r="B432" s="194">
        <f t="shared" si="120"/>
        <v>377</v>
      </c>
      <c r="C432" s="213" t="s">
        <v>2138</v>
      </c>
      <c r="D432" s="194" t="s">
        <v>2006</v>
      </c>
      <c r="E432" s="213">
        <v>139414</v>
      </c>
      <c r="F432" s="194" t="s">
        <v>2008</v>
      </c>
      <c r="G432" s="194"/>
      <c r="H432" s="299" t="s">
        <v>2007</v>
      </c>
      <c r="I432" s="75"/>
      <c r="J432" s="75" t="s">
        <v>1944</v>
      </c>
      <c r="K432" s="299" t="s">
        <v>382</v>
      </c>
      <c r="L432" s="75"/>
      <c r="M432" s="75" t="s">
        <v>584</v>
      </c>
      <c r="N432" s="299" t="s">
        <v>620</v>
      </c>
      <c r="O432" s="75"/>
      <c r="P432" s="75"/>
      <c r="Q432" s="300" t="s">
        <v>2009</v>
      </c>
      <c r="R432" s="303" t="s">
        <v>2009</v>
      </c>
      <c r="S432" s="300"/>
      <c r="T432" s="300"/>
      <c r="U432" s="300"/>
      <c r="V432" s="300"/>
      <c r="W432" s="300"/>
      <c r="X432" s="305" t="s">
        <v>2009</v>
      </c>
      <c r="Y432" s="301" t="s">
        <v>371</v>
      </c>
      <c r="Z432" s="302"/>
      <c r="AA432" s="304"/>
      <c r="AB432" s="304"/>
    </row>
    <row r="433" spans="2:28" ht="74.099999999999994" customHeight="1" x14ac:dyDescent="0.3">
      <c r="B433" s="194">
        <f t="shared" si="120"/>
        <v>378</v>
      </c>
      <c r="C433" s="213" t="s">
        <v>2138</v>
      </c>
      <c r="D433" s="194" t="s">
        <v>2010</v>
      </c>
      <c r="E433" s="213">
        <v>139830</v>
      </c>
      <c r="F433" s="194" t="s">
        <v>2011</v>
      </c>
      <c r="G433" s="194"/>
      <c r="H433" s="299" t="s">
        <v>2012</v>
      </c>
      <c r="I433" s="75"/>
      <c r="J433" s="75" t="s">
        <v>1944</v>
      </c>
      <c r="K433" s="299" t="s">
        <v>1155</v>
      </c>
      <c r="L433" s="75"/>
      <c r="M433" s="75" t="s">
        <v>584</v>
      </c>
      <c r="N433" s="299" t="s">
        <v>620</v>
      </c>
      <c r="O433" s="75"/>
      <c r="P433" s="75"/>
      <c r="Q433" s="300">
        <v>442809.99</v>
      </c>
      <c r="R433" s="300">
        <v>442809.99</v>
      </c>
      <c r="S433" s="300"/>
      <c r="T433" s="300"/>
      <c r="U433" s="300"/>
      <c r="V433" s="300"/>
      <c r="W433" s="300"/>
      <c r="X433" s="300">
        <f t="shared" si="121"/>
        <v>442809.99</v>
      </c>
      <c r="Y433" s="301" t="s">
        <v>371</v>
      </c>
      <c r="Z433" s="306"/>
      <c r="AA433" s="249"/>
      <c r="AB433" s="304"/>
    </row>
    <row r="434" spans="2:28" ht="83.65" customHeight="1" x14ac:dyDescent="0.3">
      <c r="B434" s="194">
        <f t="shared" si="120"/>
        <v>379</v>
      </c>
      <c r="C434" s="213" t="s">
        <v>2138</v>
      </c>
      <c r="D434" s="194" t="s">
        <v>2013</v>
      </c>
      <c r="E434" s="213">
        <v>139404</v>
      </c>
      <c r="F434" s="194" t="s">
        <v>2014</v>
      </c>
      <c r="G434" s="194"/>
      <c r="H434" s="299" t="s">
        <v>2015</v>
      </c>
      <c r="I434" s="75"/>
      <c r="J434" s="75" t="s">
        <v>1296</v>
      </c>
      <c r="K434" s="299" t="s">
        <v>1155</v>
      </c>
      <c r="L434" s="308"/>
      <c r="M434" s="308" t="s">
        <v>584</v>
      </c>
      <c r="N434" s="299" t="s">
        <v>620</v>
      </c>
      <c r="O434" s="308"/>
      <c r="P434" s="308"/>
      <c r="Q434" s="300">
        <v>35877237.840000004</v>
      </c>
      <c r="R434" s="300">
        <v>35877237.840000004</v>
      </c>
      <c r="S434" s="300"/>
      <c r="T434" s="300"/>
      <c r="U434" s="300"/>
      <c r="V434" s="300"/>
      <c r="W434" s="300"/>
      <c r="X434" s="300">
        <f t="shared" si="121"/>
        <v>35877237.840000004</v>
      </c>
      <c r="Y434" s="301" t="s">
        <v>371</v>
      </c>
      <c r="Z434" s="306"/>
      <c r="AA434" s="249"/>
      <c r="AB434" s="304"/>
    </row>
    <row r="435" spans="2:28" ht="85.7" customHeight="1" x14ac:dyDescent="0.3">
      <c r="B435" s="194">
        <f t="shared" si="120"/>
        <v>380</v>
      </c>
      <c r="C435" s="213" t="s">
        <v>2138</v>
      </c>
      <c r="D435" s="194" t="s">
        <v>2016</v>
      </c>
      <c r="E435" s="213">
        <v>139478</v>
      </c>
      <c r="F435" s="194" t="s">
        <v>2018</v>
      </c>
      <c r="G435" s="194"/>
      <c r="H435" s="299" t="s">
        <v>2017</v>
      </c>
      <c r="I435" s="75"/>
      <c r="J435" s="75" t="s">
        <v>1654</v>
      </c>
      <c r="K435" s="299" t="s">
        <v>2019</v>
      </c>
      <c r="L435" s="75"/>
      <c r="M435" s="75" t="s">
        <v>584</v>
      </c>
      <c r="N435" s="299" t="s">
        <v>620</v>
      </c>
      <c r="O435" s="75"/>
      <c r="P435" s="75"/>
      <c r="Q435" s="300">
        <v>21400077.199999999</v>
      </c>
      <c r="R435" s="300">
        <v>21400077.199999999</v>
      </c>
      <c r="S435" s="300"/>
      <c r="T435" s="300"/>
      <c r="U435" s="300"/>
      <c r="V435" s="300"/>
      <c r="W435" s="300"/>
      <c r="X435" s="300">
        <f t="shared" si="121"/>
        <v>21400077.199999999</v>
      </c>
      <c r="Y435" s="301" t="s">
        <v>371</v>
      </c>
      <c r="Z435" s="306"/>
      <c r="AA435" s="249"/>
      <c r="AB435" s="304"/>
    </row>
    <row r="436" spans="2:28" ht="66.2" customHeight="1" x14ac:dyDescent="0.3">
      <c r="B436" s="194">
        <f t="shared" si="120"/>
        <v>381</v>
      </c>
      <c r="C436" s="213" t="s">
        <v>2138</v>
      </c>
      <c r="D436" s="194" t="s">
        <v>2020</v>
      </c>
      <c r="E436" s="213">
        <v>138819</v>
      </c>
      <c r="F436" s="194" t="s">
        <v>2022</v>
      </c>
      <c r="G436" s="194"/>
      <c r="H436" s="299" t="s">
        <v>2021</v>
      </c>
      <c r="I436" s="75"/>
      <c r="J436" s="75" t="s">
        <v>1944</v>
      </c>
      <c r="K436" s="299" t="s">
        <v>2023</v>
      </c>
      <c r="L436" s="75"/>
      <c r="M436" s="75" t="s">
        <v>588</v>
      </c>
      <c r="N436" s="299" t="s">
        <v>621</v>
      </c>
      <c r="O436" s="75"/>
      <c r="P436" s="75"/>
      <c r="Q436" s="300">
        <v>16511881.43</v>
      </c>
      <c r="R436" s="300">
        <v>16511881.43</v>
      </c>
      <c r="S436" s="300"/>
      <c r="T436" s="300"/>
      <c r="U436" s="300"/>
      <c r="V436" s="300"/>
      <c r="W436" s="300"/>
      <c r="X436" s="300">
        <f t="shared" si="121"/>
        <v>16511881.43</v>
      </c>
      <c r="Y436" s="301" t="s">
        <v>371</v>
      </c>
      <c r="Z436" s="306"/>
      <c r="AA436" s="249">
        <v>650741.94999999995</v>
      </c>
      <c r="AB436" s="304"/>
    </row>
    <row r="437" spans="2:28" ht="78.2" customHeight="1" x14ac:dyDescent="0.3">
      <c r="B437" s="194">
        <f t="shared" si="120"/>
        <v>382</v>
      </c>
      <c r="C437" s="213" t="s">
        <v>2138</v>
      </c>
      <c r="D437" s="194" t="s">
        <v>2027</v>
      </c>
      <c r="E437" s="213">
        <v>139096</v>
      </c>
      <c r="F437" s="194" t="s">
        <v>2029</v>
      </c>
      <c r="G437" s="194"/>
      <c r="H437" s="299" t="s">
        <v>2028</v>
      </c>
      <c r="I437" s="75"/>
      <c r="J437" s="75" t="s">
        <v>2030</v>
      </c>
      <c r="K437" s="299" t="s">
        <v>1155</v>
      </c>
      <c r="L437" s="75"/>
      <c r="M437" s="75" t="s">
        <v>582</v>
      </c>
      <c r="N437" s="299" t="s">
        <v>615</v>
      </c>
      <c r="O437" s="75"/>
      <c r="P437" s="75"/>
      <c r="Q437" s="300">
        <v>13317013.060000001</v>
      </c>
      <c r="R437" s="300">
        <v>13317013.060000001</v>
      </c>
      <c r="S437" s="300"/>
      <c r="T437" s="300"/>
      <c r="U437" s="300"/>
      <c r="V437" s="300"/>
      <c r="W437" s="300"/>
      <c r="X437" s="300">
        <f t="shared" si="121"/>
        <v>13317013.060000001</v>
      </c>
      <c r="Y437" s="301" t="s">
        <v>371</v>
      </c>
      <c r="Z437" s="306"/>
      <c r="AA437" s="249"/>
      <c r="AB437" s="304"/>
    </row>
    <row r="438" spans="2:28" ht="78.75" customHeight="1" x14ac:dyDescent="0.3">
      <c r="B438" s="194">
        <f t="shared" si="120"/>
        <v>383</v>
      </c>
      <c r="C438" s="213" t="s">
        <v>2138</v>
      </c>
      <c r="D438" s="194" t="s">
        <v>2031</v>
      </c>
      <c r="E438" s="213">
        <v>138123</v>
      </c>
      <c r="F438" s="194" t="s">
        <v>2032</v>
      </c>
      <c r="G438" s="194"/>
      <c r="H438" s="299" t="s">
        <v>2028</v>
      </c>
      <c r="I438" s="75"/>
      <c r="J438" s="75" t="s">
        <v>1944</v>
      </c>
      <c r="K438" s="299" t="s">
        <v>1155</v>
      </c>
      <c r="L438" s="75"/>
      <c r="M438" s="75" t="s">
        <v>582</v>
      </c>
      <c r="N438" s="299" t="s">
        <v>615</v>
      </c>
      <c r="O438" s="75"/>
      <c r="P438" s="75"/>
      <c r="Q438" s="300">
        <v>20161152.190000001</v>
      </c>
      <c r="R438" s="300">
        <v>20161152.190000001</v>
      </c>
      <c r="S438" s="300"/>
      <c r="T438" s="300"/>
      <c r="U438" s="300"/>
      <c r="V438" s="300"/>
      <c r="W438" s="300"/>
      <c r="X438" s="300">
        <f t="shared" si="121"/>
        <v>20161152.190000001</v>
      </c>
      <c r="Y438" s="301" t="s">
        <v>371</v>
      </c>
      <c r="Z438" s="306"/>
      <c r="AA438" s="249"/>
      <c r="AB438" s="304"/>
    </row>
    <row r="439" spans="2:28" ht="81.599999999999994" customHeight="1" x14ac:dyDescent="0.3">
      <c r="B439" s="194">
        <f t="shared" si="120"/>
        <v>384</v>
      </c>
      <c r="C439" s="213" t="s">
        <v>2138</v>
      </c>
      <c r="D439" s="194" t="s">
        <v>2033</v>
      </c>
      <c r="E439" s="213">
        <v>138319</v>
      </c>
      <c r="F439" s="194" t="s">
        <v>2034</v>
      </c>
      <c r="G439" s="194"/>
      <c r="H439" s="299" t="s">
        <v>2028</v>
      </c>
      <c r="I439" s="75"/>
      <c r="J439" s="75" t="s">
        <v>1944</v>
      </c>
      <c r="K439" s="299" t="s">
        <v>382</v>
      </c>
      <c r="L439" s="75"/>
      <c r="M439" s="75" t="s">
        <v>582</v>
      </c>
      <c r="N439" s="299" t="s">
        <v>615</v>
      </c>
      <c r="O439" s="75"/>
      <c r="P439" s="75"/>
      <c r="Q439" s="300">
        <v>745873.09</v>
      </c>
      <c r="R439" s="300">
        <v>745873.09</v>
      </c>
      <c r="S439" s="300"/>
      <c r="T439" s="300"/>
      <c r="U439" s="300"/>
      <c r="V439" s="300"/>
      <c r="W439" s="300"/>
      <c r="X439" s="300">
        <f t="shared" si="121"/>
        <v>745873.09</v>
      </c>
      <c r="Y439" s="301" t="s">
        <v>371</v>
      </c>
      <c r="Z439" s="306"/>
      <c r="AA439" s="249"/>
      <c r="AB439" s="304"/>
    </row>
    <row r="440" spans="2:28" ht="78.2" customHeight="1" x14ac:dyDescent="0.3">
      <c r="B440" s="194">
        <f t="shared" si="120"/>
        <v>385</v>
      </c>
      <c r="C440" s="213" t="s">
        <v>2138</v>
      </c>
      <c r="D440" s="194" t="s">
        <v>2035</v>
      </c>
      <c r="E440" s="213">
        <v>139116</v>
      </c>
      <c r="F440" s="194" t="s">
        <v>2036</v>
      </c>
      <c r="G440" s="194"/>
      <c r="H440" s="299" t="s">
        <v>1347</v>
      </c>
      <c r="I440" s="75"/>
      <c r="J440" s="75" t="s">
        <v>1654</v>
      </c>
      <c r="K440" s="299" t="s">
        <v>1155</v>
      </c>
      <c r="L440" s="75"/>
      <c r="M440" s="75" t="s">
        <v>582</v>
      </c>
      <c r="N440" s="299" t="s">
        <v>583</v>
      </c>
      <c r="O440" s="75"/>
      <c r="P440" s="75"/>
      <c r="Q440" s="300">
        <v>594822.68000000005</v>
      </c>
      <c r="R440" s="300">
        <v>594822.68000000005</v>
      </c>
      <c r="S440" s="300"/>
      <c r="T440" s="300"/>
      <c r="U440" s="300"/>
      <c r="V440" s="300"/>
      <c r="W440" s="300"/>
      <c r="X440" s="300">
        <f t="shared" si="121"/>
        <v>594822.68000000005</v>
      </c>
      <c r="Y440" s="301" t="s">
        <v>371</v>
      </c>
      <c r="Z440" s="306"/>
      <c r="AA440" s="249"/>
      <c r="AB440" s="304"/>
    </row>
    <row r="441" spans="2:28" ht="82.15" customHeight="1" x14ac:dyDescent="0.3">
      <c r="B441" s="194">
        <f t="shared" si="120"/>
        <v>386</v>
      </c>
      <c r="C441" s="213" t="s">
        <v>2138</v>
      </c>
      <c r="D441" s="194" t="s">
        <v>2037</v>
      </c>
      <c r="E441" s="213">
        <v>138224</v>
      </c>
      <c r="F441" s="194" t="s">
        <v>2039</v>
      </c>
      <c r="G441" s="194"/>
      <c r="H441" s="299" t="s">
        <v>2038</v>
      </c>
      <c r="I441" s="75"/>
      <c r="J441" s="75" t="s">
        <v>1654</v>
      </c>
      <c r="K441" s="299" t="s">
        <v>1155</v>
      </c>
      <c r="L441" s="75"/>
      <c r="M441" s="75" t="s">
        <v>582</v>
      </c>
      <c r="N441" s="299" t="s">
        <v>583</v>
      </c>
      <c r="O441" s="75"/>
      <c r="P441" s="75"/>
      <c r="Q441" s="300">
        <v>18062590.469999999</v>
      </c>
      <c r="R441" s="300">
        <v>18062590.469999999</v>
      </c>
      <c r="S441" s="300"/>
      <c r="T441" s="300"/>
      <c r="U441" s="300"/>
      <c r="V441" s="300"/>
      <c r="W441" s="300"/>
      <c r="X441" s="300">
        <f t="shared" si="121"/>
        <v>18062590.469999999</v>
      </c>
      <c r="Y441" s="301" t="s">
        <v>371</v>
      </c>
      <c r="Z441" s="306"/>
      <c r="AA441" s="249"/>
      <c r="AB441" s="304"/>
    </row>
    <row r="442" spans="2:28" ht="82.15" customHeight="1" x14ac:dyDescent="0.3">
      <c r="B442" s="194">
        <f t="shared" si="120"/>
        <v>387</v>
      </c>
      <c r="C442" s="213" t="s">
        <v>2138</v>
      </c>
      <c r="D442" s="194" t="s">
        <v>2046</v>
      </c>
      <c r="E442" s="213">
        <v>138373</v>
      </c>
      <c r="F442" s="194" t="s">
        <v>2049</v>
      </c>
      <c r="G442" s="194"/>
      <c r="H442" s="299" t="s">
        <v>2047</v>
      </c>
      <c r="I442" s="75"/>
      <c r="J442" s="75" t="s">
        <v>1654</v>
      </c>
      <c r="K442" s="299" t="s">
        <v>1155</v>
      </c>
      <c r="L442" s="75"/>
      <c r="M442" s="75" t="s">
        <v>593</v>
      </c>
      <c r="N442" s="299" t="s">
        <v>2048</v>
      </c>
      <c r="O442" s="75"/>
      <c r="P442" s="75"/>
      <c r="Q442" s="300">
        <v>806583.55</v>
      </c>
      <c r="R442" s="300">
        <v>806583.55</v>
      </c>
      <c r="S442" s="300"/>
      <c r="T442" s="300"/>
      <c r="U442" s="300"/>
      <c r="V442" s="300">
        <v>2773.42</v>
      </c>
      <c r="W442" s="300"/>
      <c r="X442" s="300">
        <f t="shared" si="121"/>
        <v>809356.97000000009</v>
      </c>
      <c r="Y442" s="301" t="s">
        <v>371</v>
      </c>
      <c r="Z442" s="301"/>
      <c r="AA442" s="304"/>
      <c r="AB442" s="304"/>
    </row>
    <row r="443" spans="2:28" ht="82.15" customHeight="1" x14ac:dyDescent="0.3">
      <c r="B443" s="194">
        <f t="shared" si="120"/>
        <v>388</v>
      </c>
      <c r="C443" s="213" t="s">
        <v>2138</v>
      </c>
      <c r="D443" s="194" t="s">
        <v>2050</v>
      </c>
      <c r="E443" s="213">
        <v>138189</v>
      </c>
      <c r="F443" s="194" t="s">
        <v>2052</v>
      </c>
      <c r="G443" s="194"/>
      <c r="H443" s="299" t="s">
        <v>2051</v>
      </c>
      <c r="I443" s="75"/>
      <c r="J443" s="75" t="s">
        <v>1930</v>
      </c>
      <c r="K443" s="299" t="s">
        <v>1155</v>
      </c>
      <c r="L443" s="75"/>
      <c r="M443" s="75" t="s">
        <v>591</v>
      </c>
      <c r="N443" s="299" t="s">
        <v>394</v>
      </c>
      <c r="O443" s="75"/>
      <c r="P443" s="75"/>
      <c r="Q443" s="300">
        <v>14682746.93</v>
      </c>
      <c r="R443" s="300">
        <v>14682746.93</v>
      </c>
      <c r="S443" s="300"/>
      <c r="T443" s="300"/>
      <c r="U443" s="300"/>
      <c r="V443" s="300">
        <v>0</v>
      </c>
      <c r="W443" s="300"/>
      <c r="X443" s="300">
        <f t="shared" si="121"/>
        <v>14682746.93</v>
      </c>
      <c r="Y443" s="301" t="s">
        <v>371</v>
      </c>
      <c r="Z443" s="301"/>
      <c r="AA443" s="304"/>
      <c r="AB443" s="304"/>
    </row>
    <row r="444" spans="2:28" ht="82.15" customHeight="1" x14ac:dyDescent="0.3">
      <c r="B444" s="194">
        <f t="shared" si="120"/>
        <v>389</v>
      </c>
      <c r="C444" s="213" t="s">
        <v>2138</v>
      </c>
      <c r="D444" s="194" t="s">
        <v>2057</v>
      </c>
      <c r="E444" s="213">
        <v>138299</v>
      </c>
      <c r="F444" s="194" t="s">
        <v>2059</v>
      </c>
      <c r="G444" s="194"/>
      <c r="H444" s="299" t="s">
        <v>2058</v>
      </c>
      <c r="I444" s="75"/>
      <c r="J444" s="75" t="s">
        <v>2060</v>
      </c>
      <c r="K444" s="299" t="s">
        <v>2023</v>
      </c>
      <c r="L444" s="75"/>
      <c r="M444" s="75" t="s">
        <v>591</v>
      </c>
      <c r="N444" s="299" t="s">
        <v>397</v>
      </c>
      <c r="O444" s="75"/>
      <c r="P444" s="75"/>
      <c r="Q444" s="300">
        <v>2641135.17</v>
      </c>
      <c r="R444" s="300">
        <v>2641135.17</v>
      </c>
      <c r="S444" s="300"/>
      <c r="T444" s="300"/>
      <c r="U444" s="300"/>
      <c r="V444" s="300">
        <v>0</v>
      </c>
      <c r="W444" s="300"/>
      <c r="X444" s="300">
        <f t="shared" si="121"/>
        <v>2641135.17</v>
      </c>
      <c r="Y444" s="301" t="s">
        <v>371</v>
      </c>
      <c r="Z444" s="301"/>
      <c r="AA444" s="304"/>
      <c r="AB444" s="304"/>
    </row>
    <row r="445" spans="2:28" ht="82.15" customHeight="1" x14ac:dyDescent="0.3">
      <c r="B445" s="194">
        <f t="shared" si="120"/>
        <v>390</v>
      </c>
      <c r="C445" s="213" t="s">
        <v>2138</v>
      </c>
      <c r="D445" s="194" t="s">
        <v>2066</v>
      </c>
      <c r="E445" s="213">
        <v>138569</v>
      </c>
      <c r="F445" s="194" t="s">
        <v>2067</v>
      </c>
      <c r="G445" s="194"/>
      <c r="H445" s="299" t="s">
        <v>2069</v>
      </c>
      <c r="I445" s="75"/>
      <c r="J445" s="75" t="s">
        <v>2068</v>
      </c>
      <c r="K445" s="299" t="s">
        <v>1155</v>
      </c>
      <c r="L445" s="75"/>
      <c r="M445" s="75" t="s">
        <v>591</v>
      </c>
      <c r="N445" s="299" t="s">
        <v>397</v>
      </c>
      <c r="O445" s="75"/>
      <c r="P445" s="75"/>
      <c r="Q445" s="300">
        <v>2491261.12</v>
      </c>
      <c r="R445" s="300">
        <v>2491261.12</v>
      </c>
      <c r="S445" s="300"/>
      <c r="T445" s="300"/>
      <c r="U445" s="300"/>
      <c r="V445" s="300"/>
      <c r="W445" s="300"/>
      <c r="X445" s="300">
        <f t="shared" si="121"/>
        <v>2491261.12</v>
      </c>
      <c r="Y445" s="301" t="s">
        <v>371</v>
      </c>
      <c r="Z445" s="301"/>
      <c r="AA445" s="304"/>
      <c r="AB445" s="304"/>
    </row>
    <row r="446" spans="2:28" ht="110.1" customHeight="1" x14ac:dyDescent="0.3">
      <c r="B446" s="194">
        <f t="shared" si="120"/>
        <v>391</v>
      </c>
      <c r="C446" s="213" t="s">
        <v>2138</v>
      </c>
      <c r="D446" s="194" t="s">
        <v>2070</v>
      </c>
      <c r="E446" s="213">
        <v>138437</v>
      </c>
      <c r="F446" s="194" t="s">
        <v>2072</v>
      </c>
      <c r="G446" s="194"/>
      <c r="H446" s="299" t="s">
        <v>2071</v>
      </c>
      <c r="I446" s="75"/>
      <c r="J446" s="75" t="s">
        <v>1654</v>
      </c>
      <c r="K446" s="299" t="s">
        <v>1295</v>
      </c>
      <c r="L446" s="75"/>
      <c r="M446" s="75" t="s">
        <v>584</v>
      </c>
      <c r="N446" s="299" t="s">
        <v>614</v>
      </c>
      <c r="O446" s="75"/>
      <c r="P446" s="75"/>
      <c r="Q446" s="300">
        <v>2930668.43</v>
      </c>
      <c r="R446" s="300">
        <v>2930668.43</v>
      </c>
      <c r="S446" s="300"/>
      <c r="T446" s="300"/>
      <c r="U446" s="300"/>
      <c r="V446" s="300"/>
      <c r="W446" s="300"/>
      <c r="X446" s="300">
        <f t="shared" si="121"/>
        <v>2930668.43</v>
      </c>
      <c r="Y446" s="301" t="s">
        <v>371</v>
      </c>
      <c r="Z446" s="301"/>
      <c r="AA446" s="304"/>
      <c r="AB446" s="304"/>
    </row>
    <row r="447" spans="2:28" ht="82.15" customHeight="1" x14ac:dyDescent="0.3">
      <c r="B447" s="194">
        <f t="shared" si="120"/>
        <v>392</v>
      </c>
      <c r="C447" s="213" t="s">
        <v>2138</v>
      </c>
      <c r="D447" s="194" t="s">
        <v>2073</v>
      </c>
      <c r="E447" s="213">
        <v>138251</v>
      </c>
      <c r="F447" s="194" t="s">
        <v>2075</v>
      </c>
      <c r="G447" s="194"/>
      <c r="H447" s="299" t="s">
        <v>2074</v>
      </c>
      <c r="I447" s="75"/>
      <c r="J447" s="75" t="s">
        <v>1296</v>
      </c>
      <c r="K447" s="299" t="s">
        <v>1155</v>
      </c>
      <c r="L447" s="75"/>
      <c r="M447" s="75" t="s">
        <v>594</v>
      </c>
      <c r="N447" s="299" t="s">
        <v>544</v>
      </c>
      <c r="O447" s="75"/>
      <c r="P447" s="75"/>
      <c r="Q447" s="300">
        <v>16473155.560000001</v>
      </c>
      <c r="R447" s="300">
        <v>16473155.560000001</v>
      </c>
      <c r="S447" s="300"/>
      <c r="T447" s="300"/>
      <c r="U447" s="300"/>
      <c r="V447" s="300"/>
      <c r="W447" s="300"/>
      <c r="X447" s="300">
        <f t="shared" si="121"/>
        <v>16473155.560000001</v>
      </c>
      <c r="Y447" s="301" t="s">
        <v>371</v>
      </c>
      <c r="Z447" s="301"/>
      <c r="AA447" s="304"/>
      <c r="AB447" s="304"/>
    </row>
    <row r="448" spans="2:28" ht="82.15" customHeight="1" x14ac:dyDescent="0.3">
      <c r="B448" s="194">
        <f t="shared" si="120"/>
        <v>393</v>
      </c>
      <c r="C448" s="213" t="s">
        <v>2138</v>
      </c>
      <c r="D448" s="194" t="s">
        <v>2076</v>
      </c>
      <c r="E448" s="213">
        <v>138233</v>
      </c>
      <c r="F448" s="194" t="s">
        <v>2078</v>
      </c>
      <c r="G448" s="194"/>
      <c r="H448" s="299" t="s">
        <v>2077</v>
      </c>
      <c r="I448" s="75"/>
      <c r="J448" s="75" t="s">
        <v>1654</v>
      </c>
      <c r="K448" s="299" t="s">
        <v>1155</v>
      </c>
      <c r="L448" s="75"/>
      <c r="M448" s="75" t="s">
        <v>588</v>
      </c>
      <c r="N448" s="299" t="s">
        <v>621</v>
      </c>
      <c r="O448" s="75"/>
      <c r="P448" s="75"/>
      <c r="Q448" s="300">
        <v>5733244.5499999998</v>
      </c>
      <c r="R448" s="300">
        <v>5733244.5499999998</v>
      </c>
      <c r="S448" s="300"/>
      <c r="T448" s="300"/>
      <c r="U448" s="300"/>
      <c r="V448" s="300"/>
      <c r="W448" s="300"/>
      <c r="X448" s="300">
        <f t="shared" si="121"/>
        <v>5733244.5499999998</v>
      </c>
      <c r="Y448" s="301" t="s">
        <v>371</v>
      </c>
      <c r="Z448" s="301"/>
      <c r="AA448" s="304"/>
      <c r="AB448" s="304"/>
    </row>
    <row r="449" spans="2:28" ht="82.15" customHeight="1" x14ac:dyDescent="0.3">
      <c r="B449" s="194">
        <f t="shared" si="120"/>
        <v>394</v>
      </c>
      <c r="C449" s="213" t="s">
        <v>2138</v>
      </c>
      <c r="D449" s="194" t="s">
        <v>2079</v>
      </c>
      <c r="E449" s="213">
        <v>138328</v>
      </c>
      <c r="F449" s="194" t="s">
        <v>2080</v>
      </c>
      <c r="G449" s="194"/>
      <c r="H449" s="299" t="s">
        <v>2081</v>
      </c>
      <c r="I449" s="75"/>
      <c r="J449" s="75" t="s">
        <v>2082</v>
      </c>
      <c r="K449" s="299" t="s">
        <v>468</v>
      </c>
      <c r="L449" s="75"/>
      <c r="M449" s="75" t="s">
        <v>584</v>
      </c>
      <c r="N449" s="299" t="s">
        <v>585</v>
      </c>
      <c r="O449" s="75"/>
      <c r="P449" s="75"/>
      <c r="Q449" s="300">
        <v>1105073.8700000001</v>
      </c>
      <c r="R449" s="300">
        <v>1105073.8700000001</v>
      </c>
      <c r="S449" s="300"/>
      <c r="T449" s="300"/>
      <c r="U449" s="300"/>
      <c r="V449" s="300"/>
      <c r="W449" s="300"/>
      <c r="X449" s="300">
        <f t="shared" si="121"/>
        <v>1105073.8700000001</v>
      </c>
      <c r="Y449" s="301" t="s">
        <v>371</v>
      </c>
      <c r="Z449" s="301"/>
      <c r="AA449" s="304"/>
      <c r="AB449" s="304"/>
    </row>
    <row r="450" spans="2:28" ht="82.15" customHeight="1" x14ac:dyDescent="0.3">
      <c r="B450" s="194">
        <f t="shared" si="120"/>
        <v>395</v>
      </c>
      <c r="C450" s="213" t="s">
        <v>2138</v>
      </c>
      <c r="D450" s="194" t="s">
        <v>2083</v>
      </c>
      <c r="E450" s="213">
        <v>139477</v>
      </c>
      <c r="F450" s="194" t="s">
        <v>2085</v>
      </c>
      <c r="G450" s="194"/>
      <c r="H450" s="299" t="s">
        <v>2084</v>
      </c>
      <c r="I450" s="75"/>
      <c r="J450" s="75" t="s">
        <v>1296</v>
      </c>
      <c r="K450" s="299" t="s">
        <v>1155</v>
      </c>
      <c r="L450" s="75"/>
      <c r="M450" s="75" t="s">
        <v>591</v>
      </c>
      <c r="N450" s="299" t="s">
        <v>397</v>
      </c>
      <c r="O450" s="75"/>
      <c r="P450" s="75"/>
      <c r="Q450" s="300">
        <v>941573.05</v>
      </c>
      <c r="R450" s="300">
        <v>941573.05</v>
      </c>
      <c r="S450" s="300"/>
      <c r="T450" s="300"/>
      <c r="U450" s="300"/>
      <c r="V450" s="300"/>
      <c r="W450" s="300"/>
      <c r="X450" s="300">
        <f t="shared" si="121"/>
        <v>941573.05</v>
      </c>
      <c r="Y450" s="301" t="s">
        <v>371</v>
      </c>
      <c r="Z450" s="301"/>
      <c r="AA450" s="304"/>
      <c r="AB450" s="304"/>
    </row>
    <row r="451" spans="2:28" ht="82.15" customHeight="1" x14ac:dyDescent="0.3">
      <c r="B451" s="194">
        <f t="shared" si="120"/>
        <v>396</v>
      </c>
      <c r="C451" s="213" t="s">
        <v>2138</v>
      </c>
      <c r="D451" s="194" t="s">
        <v>2086</v>
      </c>
      <c r="E451" s="213">
        <v>140040</v>
      </c>
      <c r="F451" s="194" t="s">
        <v>2088</v>
      </c>
      <c r="G451" s="194"/>
      <c r="H451" s="299" t="s">
        <v>2087</v>
      </c>
      <c r="I451" s="75"/>
      <c r="J451" s="75" t="s">
        <v>1877</v>
      </c>
      <c r="K451" s="299" t="s">
        <v>1155</v>
      </c>
      <c r="L451" s="75"/>
      <c r="M451" s="75" t="s">
        <v>594</v>
      </c>
      <c r="N451" s="299" t="s">
        <v>544</v>
      </c>
      <c r="O451" s="75"/>
      <c r="P451" s="75"/>
      <c r="Q451" s="300">
        <v>19991581.800000001</v>
      </c>
      <c r="R451" s="300">
        <v>19991581.800000001</v>
      </c>
      <c r="S451" s="300"/>
      <c r="T451" s="300"/>
      <c r="U451" s="300"/>
      <c r="V451" s="300"/>
      <c r="W451" s="300"/>
      <c r="X451" s="300">
        <f t="shared" si="121"/>
        <v>19991581.800000001</v>
      </c>
      <c r="Y451" s="301" t="s">
        <v>371</v>
      </c>
      <c r="Z451" s="301"/>
      <c r="AA451" s="304"/>
      <c r="AB451" s="304"/>
    </row>
    <row r="452" spans="2:28" ht="82.15" customHeight="1" x14ac:dyDescent="0.3">
      <c r="B452" s="194">
        <f t="shared" si="120"/>
        <v>397</v>
      </c>
      <c r="C452" s="213" t="s">
        <v>2138</v>
      </c>
      <c r="D452" s="194" t="s">
        <v>2089</v>
      </c>
      <c r="E452" s="213">
        <v>138524</v>
      </c>
      <c r="F452" s="194" t="s">
        <v>2091</v>
      </c>
      <c r="G452" s="194"/>
      <c r="H452" s="299" t="s">
        <v>2090</v>
      </c>
      <c r="I452" s="75"/>
      <c r="J452" s="75" t="s">
        <v>1654</v>
      </c>
      <c r="K452" s="299" t="s">
        <v>1155</v>
      </c>
      <c r="L452" s="75"/>
      <c r="M452" s="75" t="s">
        <v>584</v>
      </c>
      <c r="N452" s="299" t="s">
        <v>599</v>
      </c>
      <c r="O452" s="75"/>
      <c r="P452" s="75"/>
      <c r="Q452" s="300">
        <v>48420786.359999999</v>
      </c>
      <c r="R452" s="300">
        <v>48420786.359999999</v>
      </c>
      <c r="S452" s="300"/>
      <c r="T452" s="300"/>
      <c r="U452" s="300"/>
      <c r="V452" s="300"/>
      <c r="W452" s="300"/>
      <c r="X452" s="300">
        <f t="shared" si="121"/>
        <v>48420786.359999999</v>
      </c>
      <c r="Y452" s="301" t="s">
        <v>371</v>
      </c>
      <c r="Z452" s="301"/>
      <c r="AA452" s="304"/>
      <c r="AB452" s="304"/>
    </row>
    <row r="453" spans="2:28" ht="123.6" customHeight="1" x14ac:dyDescent="0.3">
      <c r="B453" s="194">
        <f t="shared" si="120"/>
        <v>398</v>
      </c>
      <c r="C453" s="213" t="s">
        <v>2138</v>
      </c>
      <c r="D453" s="194" t="s">
        <v>2092</v>
      </c>
      <c r="E453" s="213">
        <v>139506</v>
      </c>
      <c r="F453" s="194" t="s">
        <v>2094</v>
      </c>
      <c r="G453" s="194"/>
      <c r="H453" s="299" t="s">
        <v>2093</v>
      </c>
      <c r="I453" s="75"/>
      <c r="J453" s="75" t="s">
        <v>1654</v>
      </c>
      <c r="K453" s="299" t="s">
        <v>1155</v>
      </c>
      <c r="L453" s="75"/>
      <c r="M453" s="75" t="s">
        <v>593</v>
      </c>
      <c r="N453" s="299" t="s">
        <v>612</v>
      </c>
      <c r="O453" s="75"/>
      <c r="P453" s="75"/>
      <c r="Q453" s="300">
        <v>13970066.23</v>
      </c>
      <c r="R453" s="300">
        <v>13970066.23</v>
      </c>
      <c r="S453" s="300"/>
      <c r="T453" s="300"/>
      <c r="U453" s="300"/>
      <c r="V453" s="300"/>
      <c r="W453" s="300"/>
      <c r="X453" s="300">
        <f t="shared" si="121"/>
        <v>13970066.23</v>
      </c>
      <c r="Y453" s="301" t="s">
        <v>371</v>
      </c>
      <c r="Z453" s="301"/>
      <c r="AA453" s="304"/>
      <c r="AB453" s="304"/>
    </row>
    <row r="454" spans="2:28" ht="115.5" customHeight="1" x14ac:dyDescent="0.3">
      <c r="B454" s="194">
        <f t="shared" si="120"/>
        <v>399</v>
      </c>
      <c r="C454" s="213" t="s">
        <v>2138</v>
      </c>
      <c r="D454" s="194" t="s">
        <v>2095</v>
      </c>
      <c r="E454" s="213">
        <v>139961</v>
      </c>
      <c r="F454" s="194" t="s">
        <v>2096</v>
      </c>
      <c r="G454" s="194"/>
      <c r="H454" s="299" t="s">
        <v>2097</v>
      </c>
      <c r="I454" s="75"/>
      <c r="J454" s="75" t="s">
        <v>1654</v>
      </c>
      <c r="K454" s="299" t="s">
        <v>1155</v>
      </c>
      <c r="L454" s="75"/>
      <c r="M454" s="75" t="s">
        <v>594</v>
      </c>
      <c r="N454" s="299" t="s">
        <v>544</v>
      </c>
      <c r="O454" s="75"/>
      <c r="P454" s="75"/>
      <c r="Q454" s="300">
        <v>2909360.3</v>
      </c>
      <c r="R454" s="300">
        <v>2909360.3</v>
      </c>
      <c r="S454" s="300"/>
      <c r="T454" s="300"/>
      <c r="U454" s="300"/>
      <c r="V454" s="300"/>
      <c r="W454" s="300"/>
      <c r="X454" s="300">
        <f t="shared" si="121"/>
        <v>2909360.3</v>
      </c>
      <c r="Y454" s="301" t="s">
        <v>371</v>
      </c>
      <c r="Z454" s="301"/>
      <c r="AA454" s="304"/>
      <c r="AB454" s="304"/>
    </row>
    <row r="455" spans="2:28" ht="115.5" customHeight="1" x14ac:dyDescent="0.3">
      <c r="B455" s="194">
        <f t="shared" si="120"/>
        <v>400</v>
      </c>
      <c r="C455" s="213" t="s">
        <v>2138</v>
      </c>
      <c r="D455" s="194" t="s">
        <v>2098</v>
      </c>
      <c r="E455" s="213">
        <v>138377</v>
      </c>
      <c r="F455" s="194" t="s">
        <v>2099</v>
      </c>
      <c r="G455" s="194"/>
      <c r="H455" s="299" t="s">
        <v>2100</v>
      </c>
      <c r="I455" s="75"/>
      <c r="J455" s="75" t="s">
        <v>1654</v>
      </c>
      <c r="K455" s="299" t="s">
        <v>382</v>
      </c>
      <c r="L455" s="75"/>
      <c r="M455" s="75" t="s">
        <v>588</v>
      </c>
      <c r="N455" s="299" t="s">
        <v>621</v>
      </c>
      <c r="O455" s="75"/>
      <c r="P455" s="75"/>
      <c r="Q455" s="300">
        <v>16456210.060000001</v>
      </c>
      <c r="R455" s="300">
        <v>16456210.060000001</v>
      </c>
      <c r="S455" s="300"/>
      <c r="T455" s="300"/>
      <c r="U455" s="300"/>
      <c r="V455" s="300"/>
      <c r="W455" s="300"/>
      <c r="X455" s="300">
        <f t="shared" si="121"/>
        <v>16456210.060000001</v>
      </c>
      <c r="Y455" s="301" t="s">
        <v>371</v>
      </c>
      <c r="Z455" s="301"/>
      <c r="AA455" s="304"/>
      <c r="AB455" s="304"/>
    </row>
    <row r="456" spans="2:28" ht="115.5" customHeight="1" x14ac:dyDescent="0.3">
      <c r="B456" s="194">
        <f t="shared" si="120"/>
        <v>401</v>
      </c>
      <c r="C456" s="213" t="s">
        <v>2138</v>
      </c>
      <c r="D456" s="194" t="s">
        <v>2101</v>
      </c>
      <c r="E456" s="213">
        <v>139606</v>
      </c>
      <c r="F456" s="194" t="s">
        <v>2103</v>
      </c>
      <c r="G456" s="194"/>
      <c r="H456" s="299" t="s">
        <v>2102</v>
      </c>
      <c r="I456" s="75"/>
      <c r="J456" s="75" t="s">
        <v>1296</v>
      </c>
      <c r="K456" s="299" t="s">
        <v>1155</v>
      </c>
      <c r="L456" s="75"/>
      <c r="M456" s="75" t="s">
        <v>591</v>
      </c>
      <c r="N456" s="299" t="s">
        <v>616</v>
      </c>
      <c r="O456" s="75"/>
      <c r="P456" s="75"/>
      <c r="Q456" s="300">
        <v>3542479.9</v>
      </c>
      <c r="R456" s="300">
        <v>3542479.9</v>
      </c>
      <c r="S456" s="300"/>
      <c r="T456" s="300"/>
      <c r="U456" s="300"/>
      <c r="V456" s="300"/>
      <c r="W456" s="300"/>
      <c r="X456" s="300">
        <f t="shared" si="121"/>
        <v>3542479.9</v>
      </c>
      <c r="Y456" s="301" t="s">
        <v>371</v>
      </c>
      <c r="Z456" s="301"/>
      <c r="AA456" s="304"/>
      <c r="AB456" s="304"/>
    </row>
    <row r="457" spans="2:28" ht="115.5" customHeight="1" x14ac:dyDescent="0.3">
      <c r="B457" s="194">
        <f t="shared" si="120"/>
        <v>402</v>
      </c>
      <c r="C457" s="213" t="s">
        <v>2287</v>
      </c>
      <c r="D457" s="194" t="s">
        <v>2104</v>
      </c>
      <c r="E457" s="213">
        <v>138242</v>
      </c>
      <c r="F457" s="194" t="s">
        <v>2105</v>
      </c>
      <c r="G457" s="194"/>
      <c r="H457" s="299" t="s">
        <v>2106</v>
      </c>
      <c r="I457" s="75"/>
      <c r="J457" s="75" t="s">
        <v>1654</v>
      </c>
      <c r="K457" s="299" t="s">
        <v>1155</v>
      </c>
      <c r="L457" s="75"/>
      <c r="M457" s="75" t="s">
        <v>587</v>
      </c>
      <c r="N457" s="299" t="s">
        <v>586</v>
      </c>
      <c r="O457" s="75"/>
      <c r="P457" s="75"/>
      <c r="Q457" s="300">
        <v>27596752.489999998</v>
      </c>
      <c r="R457" s="300">
        <v>27596752.489999998</v>
      </c>
      <c r="S457" s="300"/>
      <c r="T457" s="300"/>
      <c r="U457" s="300"/>
      <c r="V457" s="300"/>
      <c r="W457" s="300"/>
      <c r="X457" s="300">
        <f t="shared" si="121"/>
        <v>27596752.489999998</v>
      </c>
      <c r="Y457" s="301" t="s">
        <v>371</v>
      </c>
      <c r="Z457" s="301"/>
      <c r="AA457" s="304"/>
      <c r="AB457" s="304"/>
    </row>
    <row r="458" spans="2:28" ht="115.5" customHeight="1" x14ac:dyDescent="0.3">
      <c r="B458" s="194">
        <f t="shared" si="120"/>
        <v>403</v>
      </c>
      <c r="C458" s="213" t="s">
        <v>2138</v>
      </c>
      <c r="D458" s="194" t="s">
        <v>2107</v>
      </c>
      <c r="E458" s="213">
        <v>139947</v>
      </c>
      <c r="F458" s="194" t="s">
        <v>2109</v>
      </c>
      <c r="G458" s="194"/>
      <c r="H458" s="299" t="s">
        <v>2108</v>
      </c>
      <c r="I458" s="75"/>
      <c r="J458" s="75" t="s">
        <v>2110</v>
      </c>
      <c r="K458" s="299" t="s">
        <v>1155</v>
      </c>
      <c r="L458" s="75"/>
      <c r="M458" s="75" t="s">
        <v>591</v>
      </c>
      <c r="N458" s="299" t="s">
        <v>397</v>
      </c>
      <c r="O458" s="75"/>
      <c r="P458" s="75"/>
      <c r="Q458" s="300">
        <v>7312623.5599999996</v>
      </c>
      <c r="R458" s="300">
        <v>7312623.5599999996</v>
      </c>
      <c r="S458" s="300"/>
      <c r="T458" s="300"/>
      <c r="U458" s="300"/>
      <c r="V458" s="300"/>
      <c r="W458" s="300"/>
      <c r="X458" s="300">
        <f t="shared" si="121"/>
        <v>7312623.5599999996</v>
      </c>
      <c r="Y458" s="301" t="s">
        <v>371</v>
      </c>
      <c r="Z458" s="301"/>
      <c r="AA458" s="304"/>
      <c r="AB458" s="304"/>
    </row>
    <row r="459" spans="2:28" ht="115.5" customHeight="1" x14ac:dyDescent="0.3">
      <c r="B459" s="194">
        <f t="shared" si="120"/>
        <v>404</v>
      </c>
      <c r="C459" s="213" t="s">
        <v>2138</v>
      </c>
      <c r="D459" s="194" t="s">
        <v>2111</v>
      </c>
      <c r="E459" s="213">
        <v>138211</v>
      </c>
      <c r="F459" s="194" t="s">
        <v>2113</v>
      </c>
      <c r="G459" s="194"/>
      <c r="H459" s="299" t="s">
        <v>2112</v>
      </c>
      <c r="I459" s="75"/>
      <c r="J459" s="75" t="s">
        <v>2114</v>
      </c>
      <c r="K459" s="299" t="s">
        <v>1155</v>
      </c>
      <c r="L459" s="75"/>
      <c r="M459" s="75" t="s">
        <v>582</v>
      </c>
      <c r="N459" s="299" t="s">
        <v>945</v>
      </c>
      <c r="O459" s="75"/>
      <c r="P459" s="75"/>
      <c r="Q459" s="300">
        <v>1537753.95</v>
      </c>
      <c r="R459" s="300">
        <v>1537753.95</v>
      </c>
      <c r="S459" s="300"/>
      <c r="T459" s="300"/>
      <c r="U459" s="300"/>
      <c r="V459" s="300"/>
      <c r="W459" s="300"/>
      <c r="X459" s="300">
        <f t="shared" si="121"/>
        <v>1537753.95</v>
      </c>
      <c r="Y459" s="301" t="s">
        <v>371</v>
      </c>
      <c r="Z459" s="301"/>
      <c r="AA459" s="304"/>
      <c r="AB459" s="304"/>
    </row>
    <row r="460" spans="2:28" ht="115.5" customHeight="1" x14ac:dyDescent="0.3">
      <c r="B460" s="194">
        <f t="shared" si="120"/>
        <v>405</v>
      </c>
      <c r="C460" s="213" t="s">
        <v>2138</v>
      </c>
      <c r="D460" s="194" t="s">
        <v>2115</v>
      </c>
      <c r="E460" s="213">
        <v>139495</v>
      </c>
      <c r="F460" s="194" t="s">
        <v>2117</v>
      </c>
      <c r="G460" s="194"/>
      <c r="H460" s="194" t="s">
        <v>2116</v>
      </c>
      <c r="I460" s="75"/>
      <c r="J460" s="75" t="s">
        <v>1654</v>
      </c>
      <c r="K460" s="299" t="s">
        <v>380</v>
      </c>
      <c r="L460" s="75"/>
      <c r="M460" s="75" t="s">
        <v>597</v>
      </c>
      <c r="N460" s="299" t="s">
        <v>606</v>
      </c>
      <c r="O460" s="75"/>
      <c r="P460" s="75"/>
      <c r="Q460" s="300">
        <v>4452860.49</v>
      </c>
      <c r="R460" s="300">
        <v>4452860.49</v>
      </c>
      <c r="S460" s="300"/>
      <c r="T460" s="300"/>
      <c r="U460" s="300"/>
      <c r="V460" s="300"/>
      <c r="W460" s="300"/>
      <c r="X460" s="300">
        <f>R460+S460+T460+U460+V460+W460</f>
        <v>4452860.49</v>
      </c>
      <c r="Y460" s="301" t="s">
        <v>371</v>
      </c>
      <c r="Z460" s="301"/>
      <c r="AA460" s="304"/>
      <c r="AB460" s="304"/>
    </row>
    <row r="461" spans="2:28" ht="115.5" customHeight="1" x14ac:dyDescent="0.3">
      <c r="B461" s="194">
        <f t="shared" si="120"/>
        <v>406</v>
      </c>
      <c r="C461" s="213" t="s">
        <v>2138</v>
      </c>
      <c r="D461" s="194" t="s">
        <v>2126</v>
      </c>
      <c r="E461" s="213">
        <v>138240</v>
      </c>
      <c r="F461" s="194" t="s">
        <v>2127</v>
      </c>
      <c r="G461" s="194"/>
      <c r="H461" s="194" t="s">
        <v>2126</v>
      </c>
      <c r="I461" s="75"/>
      <c r="J461" s="75" t="s">
        <v>1296</v>
      </c>
      <c r="K461" s="299" t="s">
        <v>1155</v>
      </c>
      <c r="L461" s="75"/>
      <c r="M461" s="299" t="s">
        <v>587</v>
      </c>
      <c r="N461" s="299" t="s">
        <v>586</v>
      </c>
      <c r="O461" s="75"/>
      <c r="P461" s="75"/>
      <c r="Q461" s="300">
        <v>3288969.78</v>
      </c>
      <c r="R461" s="300">
        <v>3288969.78</v>
      </c>
      <c r="S461" s="300"/>
      <c r="T461" s="300"/>
      <c r="U461" s="300"/>
      <c r="V461" s="300"/>
      <c r="W461" s="300"/>
      <c r="X461" s="300">
        <f t="shared" si="121"/>
        <v>3288969.78</v>
      </c>
      <c r="Y461" s="301" t="s">
        <v>371</v>
      </c>
      <c r="Z461" s="301"/>
      <c r="AA461" s="304"/>
      <c r="AB461" s="304"/>
    </row>
    <row r="462" spans="2:28" ht="115.5" customHeight="1" x14ac:dyDescent="0.3">
      <c r="B462" s="324">
        <f t="shared" si="120"/>
        <v>407</v>
      </c>
      <c r="C462" s="213" t="s">
        <v>2138</v>
      </c>
      <c r="D462" s="324" t="s">
        <v>2225</v>
      </c>
      <c r="E462" s="213">
        <v>138151</v>
      </c>
      <c r="F462" s="324" t="s">
        <v>2227</v>
      </c>
      <c r="G462" s="324"/>
      <c r="H462" s="299" t="s">
        <v>2226</v>
      </c>
      <c r="I462" s="322"/>
      <c r="J462" s="322" t="s">
        <v>2228</v>
      </c>
      <c r="K462" s="299" t="s">
        <v>1155</v>
      </c>
      <c r="L462" s="322"/>
      <c r="M462" s="299" t="s">
        <v>587</v>
      </c>
      <c r="N462" s="299" t="s">
        <v>586</v>
      </c>
      <c r="O462" s="322"/>
      <c r="P462" s="322"/>
      <c r="Q462" s="300">
        <f>R462</f>
        <v>21755345</v>
      </c>
      <c r="R462" s="300">
        <v>21755345</v>
      </c>
      <c r="S462" s="300">
        <v>0</v>
      </c>
      <c r="T462" s="300">
        <v>0</v>
      </c>
      <c r="U462" s="300">
        <v>0</v>
      </c>
      <c r="V462" s="300">
        <v>0</v>
      </c>
      <c r="W462" s="300"/>
      <c r="X462" s="300">
        <f t="shared" si="121"/>
        <v>21755345</v>
      </c>
      <c r="Y462" s="301" t="s">
        <v>371</v>
      </c>
      <c r="Z462" s="301"/>
      <c r="AA462" s="304"/>
      <c r="AB462" s="304"/>
    </row>
    <row r="463" spans="2:28" ht="115.5" customHeight="1" x14ac:dyDescent="0.3">
      <c r="B463" s="324">
        <f t="shared" si="120"/>
        <v>408</v>
      </c>
      <c r="C463" s="213" t="s">
        <v>2287</v>
      </c>
      <c r="D463" s="324" t="s">
        <v>2229</v>
      </c>
      <c r="E463" s="213">
        <v>139579</v>
      </c>
      <c r="F463" s="324" t="s">
        <v>2231</v>
      </c>
      <c r="G463" s="324"/>
      <c r="H463" s="299" t="s">
        <v>2230</v>
      </c>
      <c r="I463" s="322"/>
      <c r="J463" s="322" t="s">
        <v>2228</v>
      </c>
      <c r="K463" s="299" t="s">
        <v>1155</v>
      </c>
      <c r="L463" s="322"/>
      <c r="M463" s="299" t="s">
        <v>593</v>
      </c>
      <c r="N463" s="299" t="s">
        <v>612</v>
      </c>
      <c r="O463" s="322"/>
      <c r="P463" s="322"/>
      <c r="Q463" s="300">
        <f t="shared" ref="Q463:Q467" si="122">R463</f>
        <v>14657255.18</v>
      </c>
      <c r="R463" s="300">
        <v>14657255.18</v>
      </c>
      <c r="S463" s="300">
        <v>0</v>
      </c>
      <c r="T463" s="300"/>
      <c r="U463" s="300"/>
      <c r="V463" s="300"/>
      <c r="W463" s="300"/>
      <c r="X463" s="300">
        <f t="shared" si="121"/>
        <v>14657255.18</v>
      </c>
      <c r="Y463" s="301" t="s">
        <v>371</v>
      </c>
      <c r="Z463" s="301"/>
      <c r="AA463" s="304"/>
      <c r="AB463" s="304"/>
    </row>
    <row r="464" spans="2:28" ht="115.5" customHeight="1" x14ac:dyDescent="0.3">
      <c r="B464" s="324">
        <f t="shared" si="120"/>
        <v>409</v>
      </c>
      <c r="C464" s="213" t="s">
        <v>2138</v>
      </c>
      <c r="D464" s="324" t="s">
        <v>2232</v>
      </c>
      <c r="E464" s="213">
        <v>139409</v>
      </c>
      <c r="F464" s="324" t="s">
        <v>2233</v>
      </c>
      <c r="G464" s="324"/>
      <c r="H464" s="299" t="s">
        <v>2234</v>
      </c>
      <c r="I464" s="322"/>
      <c r="J464" s="322" t="s">
        <v>2235</v>
      </c>
      <c r="K464" s="299" t="s">
        <v>1155</v>
      </c>
      <c r="L464" s="322"/>
      <c r="M464" s="299" t="s">
        <v>593</v>
      </c>
      <c r="N464" s="299" t="s">
        <v>464</v>
      </c>
      <c r="O464" s="322"/>
      <c r="P464" s="322"/>
      <c r="Q464" s="300">
        <f t="shared" si="122"/>
        <v>22672404.84</v>
      </c>
      <c r="R464" s="300">
        <v>22672404.84</v>
      </c>
      <c r="S464" s="300">
        <v>0</v>
      </c>
      <c r="T464" s="300"/>
      <c r="U464" s="300"/>
      <c r="V464" s="300"/>
      <c r="W464" s="300"/>
      <c r="X464" s="300">
        <f t="shared" si="121"/>
        <v>22672404.84</v>
      </c>
      <c r="Y464" s="301" t="s">
        <v>371</v>
      </c>
      <c r="Z464" s="301"/>
      <c r="AA464" s="304"/>
      <c r="AB464" s="304"/>
    </row>
    <row r="465" spans="2:28" ht="144.75" customHeight="1" x14ac:dyDescent="0.3">
      <c r="B465" s="324">
        <f t="shared" si="120"/>
        <v>410</v>
      </c>
      <c r="C465" s="213" t="s">
        <v>2287</v>
      </c>
      <c r="D465" s="324" t="s">
        <v>2236</v>
      </c>
      <c r="E465" s="213">
        <v>138594</v>
      </c>
      <c r="F465" s="324" t="s">
        <v>2238</v>
      </c>
      <c r="G465" s="324"/>
      <c r="H465" s="299" t="s">
        <v>2237</v>
      </c>
      <c r="I465" s="322"/>
      <c r="J465" s="322" t="s">
        <v>1930</v>
      </c>
      <c r="K465" s="299" t="s">
        <v>1155</v>
      </c>
      <c r="L465" s="322"/>
      <c r="M465" s="299" t="s">
        <v>587</v>
      </c>
      <c r="N465" s="299" t="s">
        <v>586</v>
      </c>
      <c r="O465" s="322"/>
      <c r="P465" s="322"/>
      <c r="Q465" s="300">
        <f t="shared" si="122"/>
        <v>26150175.039999999</v>
      </c>
      <c r="R465" s="300">
        <v>26150175.039999999</v>
      </c>
      <c r="S465" s="300">
        <v>0</v>
      </c>
      <c r="T465" s="300"/>
      <c r="U465" s="300"/>
      <c r="V465" s="300"/>
      <c r="W465" s="300"/>
      <c r="X465" s="300">
        <f t="shared" si="121"/>
        <v>26150175.039999999</v>
      </c>
      <c r="Y465" s="301" t="s">
        <v>371</v>
      </c>
      <c r="Z465" s="301"/>
      <c r="AA465" s="304"/>
      <c r="AB465" s="304"/>
    </row>
    <row r="466" spans="2:28" ht="115.5" customHeight="1" x14ac:dyDescent="0.3">
      <c r="B466" s="324">
        <f t="shared" si="120"/>
        <v>411</v>
      </c>
      <c r="C466" s="213" t="s">
        <v>2138</v>
      </c>
      <c r="D466" s="324" t="s">
        <v>2244</v>
      </c>
      <c r="E466" s="213">
        <v>140142</v>
      </c>
      <c r="F466" s="324" t="s">
        <v>2246</v>
      </c>
      <c r="G466" s="324"/>
      <c r="H466" s="299" t="s">
        <v>2245</v>
      </c>
      <c r="I466" s="322"/>
      <c r="J466" s="322" t="s">
        <v>1296</v>
      </c>
      <c r="K466" s="299" t="s">
        <v>1155</v>
      </c>
      <c r="L466" s="322"/>
      <c r="M466" s="299" t="s">
        <v>588</v>
      </c>
      <c r="N466" s="299" t="s">
        <v>1228</v>
      </c>
      <c r="O466" s="322"/>
      <c r="P466" s="322"/>
      <c r="Q466" s="300">
        <f t="shared" si="122"/>
        <v>2421600.42</v>
      </c>
      <c r="R466" s="300">
        <v>2421600.42</v>
      </c>
      <c r="S466" s="300">
        <v>0</v>
      </c>
      <c r="T466" s="300"/>
      <c r="U466" s="300"/>
      <c r="V466" s="300"/>
      <c r="W466" s="300"/>
      <c r="X466" s="300">
        <f t="shared" si="121"/>
        <v>2421600.42</v>
      </c>
      <c r="Y466" s="301" t="s">
        <v>371</v>
      </c>
      <c r="Z466" s="301"/>
      <c r="AA466" s="304"/>
      <c r="AB466" s="304"/>
    </row>
    <row r="467" spans="2:28" ht="115.5" customHeight="1" x14ac:dyDescent="0.3">
      <c r="B467" s="324">
        <f t="shared" si="120"/>
        <v>412</v>
      </c>
      <c r="C467" s="213" t="s">
        <v>2138</v>
      </c>
      <c r="D467" s="324" t="s">
        <v>2247</v>
      </c>
      <c r="E467" s="213">
        <v>139917</v>
      </c>
      <c r="F467" s="324" t="s">
        <v>2250</v>
      </c>
      <c r="G467" s="324"/>
      <c r="H467" s="299" t="s">
        <v>2248</v>
      </c>
      <c r="I467" s="322"/>
      <c r="J467" s="322" t="s">
        <v>1654</v>
      </c>
      <c r="K467" s="299" t="s">
        <v>1155</v>
      </c>
      <c r="L467" s="322"/>
      <c r="M467" s="299" t="s">
        <v>593</v>
      </c>
      <c r="N467" s="299" t="s">
        <v>2249</v>
      </c>
      <c r="O467" s="322"/>
      <c r="P467" s="322"/>
      <c r="Q467" s="300">
        <f t="shared" si="122"/>
        <v>12257048.689999999</v>
      </c>
      <c r="R467" s="300">
        <v>12257048.689999999</v>
      </c>
      <c r="S467" s="300">
        <v>0</v>
      </c>
      <c r="T467" s="300"/>
      <c r="U467" s="300"/>
      <c r="V467" s="300"/>
      <c r="W467" s="300"/>
      <c r="X467" s="300">
        <f t="shared" si="121"/>
        <v>12257048.689999999</v>
      </c>
      <c r="Y467" s="301" t="s">
        <v>371</v>
      </c>
      <c r="Z467" s="301"/>
      <c r="AA467" s="304"/>
      <c r="AB467" s="304"/>
    </row>
    <row r="468" spans="2:28" ht="115.5" customHeight="1" x14ac:dyDescent="0.3">
      <c r="B468" s="324">
        <f t="shared" si="120"/>
        <v>413</v>
      </c>
      <c r="C468" s="213" t="s">
        <v>2138</v>
      </c>
      <c r="D468" s="324" t="s">
        <v>2257</v>
      </c>
      <c r="E468" s="213">
        <v>140219</v>
      </c>
      <c r="F468" s="324" t="s">
        <v>2259</v>
      </c>
      <c r="G468" s="324"/>
      <c r="H468" s="299" t="s">
        <v>2258</v>
      </c>
      <c r="I468" s="322"/>
      <c r="J468" s="322" t="s">
        <v>1877</v>
      </c>
      <c r="K468" s="299" t="s">
        <v>1155</v>
      </c>
      <c r="L468" s="322"/>
      <c r="M468" s="299" t="s">
        <v>588</v>
      </c>
      <c r="N468" s="299" t="s">
        <v>621</v>
      </c>
      <c r="O468" s="322"/>
      <c r="P468" s="322"/>
      <c r="Q468" s="300">
        <v>10491647.539999999</v>
      </c>
      <c r="R468" s="300">
        <v>10491647.539999999</v>
      </c>
      <c r="S468" s="300">
        <v>0</v>
      </c>
      <c r="T468" s="300"/>
      <c r="U468" s="300"/>
      <c r="V468" s="300"/>
      <c r="W468" s="300"/>
      <c r="X468" s="300">
        <f t="shared" si="121"/>
        <v>10491647.539999999</v>
      </c>
      <c r="Y468" s="301" t="s">
        <v>371</v>
      </c>
      <c r="Z468" s="301"/>
      <c r="AA468" s="304"/>
      <c r="AB468" s="304"/>
    </row>
    <row r="469" spans="2:28" ht="115.5" customHeight="1" x14ac:dyDescent="0.3">
      <c r="B469" s="324">
        <f t="shared" si="120"/>
        <v>414</v>
      </c>
      <c r="C469" s="213" t="s">
        <v>2138</v>
      </c>
      <c r="D469" s="324" t="s">
        <v>2260</v>
      </c>
      <c r="E469" s="213">
        <v>140095</v>
      </c>
      <c r="F469" s="324" t="s">
        <v>2262</v>
      </c>
      <c r="G469" s="324"/>
      <c r="H469" s="299" t="s">
        <v>2261</v>
      </c>
      <c r="I469" s="322"/>
      <c r="J469" s="322" t="s">
        <v>2224</v>
      </c>
      <c r="K469" s="299" t="s">
        <v>1155</v>
      </c>
      <c r="L469" s="322"/>
      <c r="M469" s="299" t="s">
        <v>591</v>
      </c>
      <c r="N469" s="299" t="s">
        <v>397</v>
      </c>
      <c r="O469" s="322"/>
      <c r="P469" s="322"/>
      <c r="Q469" s="300">
        <v>15715692.529999999</v>
      </c>
      <c r="R469" s="300">
        <v>15715692.529999999</v>
      </c>
      <c r="S469" s="300">
        <v>0</v>
      </c>
      <c r="T469" s="300"/>
      <c r="U469" s="300"/>
      <c r="V469" s="300"/>
      <c r="W469" s="300"/>
      <c r="X469" s="300">
        <f t="shared" si="121"/>
        <v>15715692.529999999</v>
      </c>
      <c r="Y469" s="301" t="s">
        <v>371</v>
      </c>
      <c r="Z469" s="301"/>
      <c r="AA469" s="304"/>
      <c r="AB469" s="304"/>
    </row>
    <row r="470" spans="2:28" ht="115.5" customHeight="1" x14ac:dyDescent="0.3">
      <c r="B470" s="324">
        <f t="shared" si="120"/>
        <v>415</v>
      </c>
      <c r="C470" s="213" t="s">
        <v>2287</v>
      </c>
      <c r="D470" s="324" t="s">
        <v>2263</v>
      </c>
      <c r="E470" s="213">
        <v>138135</v>
      </c>
      <c r="F470" s="324" t="s">
        <v>2264</v>
      </c>
      <c r="G470" s="324"/>
      <c r="H470" s="299" t="s">
        <v>2265</v>
      </c>
      <c r="I470" s="322"/>
      <c r="J470" s="322" t="s">
        <v>2266</v>
      </c>
      <c r="K470" s="299" t="s">
        <v>1155</v>
      </c>
      <c r="L470" s="322"/>
      <c r="M470" s="299" t="s">
        <v>587</v>
      </c>
      <c r="N470" s="299" t="s">
        <v>617</v>
      </c>
      <c r="O470" s="322"/>
      <c r="P470" s="322"/>
      <c r="Q470" s="300">
        <f>R470</f>
        <v>337623.59</v>
      </c>
      <c r="R470" s="300">
        <v>337623.59</v>
      </c>
      <c r="S470" s="300">
        <v>0</v>
      </c>
      <c r="T470" s="300"/>
      <c r="U470" s="300"/>
      <c r="V470" s="300"/>
      <c r="W470" s="300"/>
      <c r="X470" s="300">
        <f t="shared" si="121"/>
        <v>337623.59</v>
      </c>
      <c r="Y470" s="301" t="s">
        <v>371</v>
      </c>
      <c r="Z470" s="301"/>
      <c r="AA470" s="304"/>
      <c r="AB470" s="304"/>
    </row>
    <row r="471" spans="2:28" ht="115.5" customHeight="1" x14ac:dyDescent="0.3">
      <c r="B471" s="324">
        <f t="shared" si="120"/>
        <v>416</v>
      </c>
      <c r="C471" s="213" t="s">
        <v>2138</v>
      </c>
      <c r="D471" s="324" t="s">
        <v>2267</v>
      </c>
      <c r="E471" s="213">
        <v>139852</v>
      </c>
      <c r="F471" s="324" t="s">
        <v>2269</v>
      </c>
      <c r="G471" s="324"/>
      <c r="H471" s="299" t="s">
        <v>2268</v>
      </c>
      <c r="I471" s="322"/>
      <c r="J471" s="322"/>
      <c r="K471" s="299" t="s">
        <v>1155</v>
      </c>
      <c r="L471" s="322"/>
      <c r="M471" s="299" t="s">
        <v>597</v>
      </c>
      <c r="N471" s="299" t="s">
        <v>598</v>
      </c>
      <c r="O471" s="322"/>
      <c r="P471" s="322"/>
      <c r="Q471" s="300">
        <v>362237.12</v>
      </c>
      <c r="R471" s="300">
        <v>362237.12</v>
      </c>
      <c r="S471" s="300">
        <v>0</v>
      </c>
      <c r="T471" s="300"/>
      <c r="U471" s="300"/>
      <c r="V471" s="300"/>
      <c r="W471" s="300"/>
      <c r="X471" s="300">
        <f t="shared" si="121"/>
        <v>362237.12</v>
      </c>
      <c r="Y471" s="301" t="s">
        <v>371</v>
      </c>
      <c r="Z471" s="301"/>
      <c r="AA471" s="304"/>
      <c r="AB471" s="304"/>
    </row>
    <row r="472" spans="2:28" ht="115.5" customHeight="1" x14ac:dyDescent="0.3">
      <c r="B472" s="324">
        <f t="shared" si="120"/>
        <v>417</v>
      </c>
      <c r="C472" s="213" t="s">
        <v>2138</v>
      </c>
      <c r="D472" s="324" t="s">
        <v>2270</v>
      </c>
      <c r="E472" s="213">
        <v>140129</v>
      </c>
      <c r="F472" s="324" t="s">
        <v>2272</v>
      </c>
      <c r="G472" s="324"/>
      <c r="H472" s="299" t="s">
        <v>2271</v>
      </c>
      <c r="I472" s="322"/>
      <c r="J472" s="322" t="s">
        <v>2273</v>
      </c>
      <c r="K472" s="299" t="s">
        <v>1155</v>
      </c>
      <c r="L472" s="322"/>
      <c r="M472" s="299" t="s">
        <v>594</v>
      </c>
      <c r="N472" s="299" t="s">
        <v>544</v>
      </c>
      <c r="O472" s="322"/>
      <c r="P472" s="322"/>
      <c r="Q472" s="300">
        <f>R472</f>
        <v>23798474.57</v>
      </c>
      <c r="R472" s="300">
        <v>23798474.57</v>
      </c>
      <c r="S472" s="300">
        <v>0</v>
      </c>
      <c r="T472" s="300"/>
      <c r="U472" s="300"/>
      <c r="V472" s="300"/>
      <c r="W472" s="300"/>
      <c r="X472" s="300">
        <f t="shared" si="121"/>
        <v>23798474.57</v>
      </c>
      <c r="Y472" s="301" t="s">
        <v>371</v>
      </c>
      <c r="Z472" s="301"/>
      <c r="AA472" s="304"/>
      <c r="AB472" s="304"/>
    </row>
    <row r="473" spans="2:28" ht="115.5" customHeight="1" x14ac:dyDescent="0.3">
      <c r="B473" s="343">
        <f t="shared" si="120"/>
        <v>418</v>
      </c>
      <c r="C473" s="213" t="s">
        <v>2138</v>
      </c>
      <c r="D473" s="343" t="s">
        <v>2288</v>
      </c>
      <c r="E473" s="213">
        <v>139229</v>
      </c>
      <c r="F473" s="343" t="s">
        <v>2290</v>
      </c>
      <c r="G473" s="343"/>
      <c r="H473" s="299" t="s">
        <v>2289</v>
      </c>
      <c r="I473" s="342"/>
      <c r="J473" s="342" t="s">
        <v>2312</v>
      </c>
      <c r="K473" s="299" t="s">
        <v>382</v>
      </c>
      <c r="L473" s="342"/>
      <c r="M473" s="299" t="s">
        <v>588</v>
      </c>
      <c r="N473" s="299" t="s">
        <v>603</v>
      </c>
      <c r="O473" s="342"/>
      <c r="P473" s="342"/>
      <c r="Q473" s="300">
        <v>3583195.93</v>
      </c>
      <c r="R473" s="300">
        <v>3583195.93</v>
      </c>
      <c r="S473" s="300">
        <v>0</v>
      </c>
      <c r="T473" s="300">
        <v>0</v>
      </c>
      <c r="U473" s="300"/>
      <c r="V473" s="300"/>
      <c r="W473" s="300"/>
      <c r="X473" s="300">
        <f t="shared" si="121"/>
        <v>3583195.93</v>
      </c>
      <c r="Y473" s="301"/>
      <c r="Z473" s="301"/>
      <c r="AA473" s="304"/>
      <c r="AB473" s="304"/>
    </row>
    <row r="474" spans="2:28" ht="115.5" customHeight="1" x14ac:dyDescent="0.3">
      <c r="B474" s="343">
        <f t="shared" si="120"/>
        <v>419</v>
      </c>
      <c r="C474" s="213" t="s">
        <v>2138</v>
      </c>
      <c r="D474" s="350" t="s">
        <v>2291</v>
      </c>
      <c r="E474" s="213">
        <v>140341</v>
      </c>
      <c r="F474" s="343" t="s">
        <v>2293</v>
      </c>
      <c r="G474" s="343"/>
      <c r="H474" s="299" t="s">
        <v>2292</v>
      </c>
      <c r="I474" s="342"/>
      <c r="J474" s="342" t="s">
        <v>1877</v>
      </c>
      <c r="K474" s="299" t="s">
        <v>1292</v>
      </c>
      <c r="L474" s="342"/>
      <c r="M474" s="299" t="s">
        <v>597</v>
      </c>
      <c r="N474" s="299" t="s">
        <v>598</v>
      </c>
      <c r="O474" s="342"/>
      <c r="P474" s="342"/>
      <c r="Q474" s="300">
        <v>14786012.66</v>
      </c>
      <c r="R474" s="300">
        <v>14786012.66</v>
      </c>
      <c r="S474" s="300"/>
      <c r="T474" s="300"/>
      <c r="U474" s="300"/>
      <c r="V474" s="300"/>
      <c r="W474" s="300"/>
      <c r="X474" s="300">
        <f t="shared" si="121"/>
        <v>14786012.66</v>
      </c>
      <c r="Y474" s="301"/>
      <c r="Z474" s="301"/>
      <c r="AA474" s="304"/>
      <c r="AB474" s="304"/>
    </row>
    <row r="475" spans="2:28" ht="115.5" customHeight="1" x14ac:dyDescent="0.3">
      <c r="B475" s="343">
        <f t="shared" si="120"/>
        <v>420</v>
      </c>
      <c r="C475" s="213" t="s">
        <v>2138</v>
      </c>
      <c r="D475" s="350" t="s">
        <v>2294</v>
      </c>
      <c r="E475" s="213">
        <v>138566</v>
      </c>
      <c r="F475" s="343" t="s">
        <v>2296</v>
      </c>
      <c r="G475" s="343"/>
      <c r="H475" s="299" t="s">
        <v>2295</v>
      </c>
      <c r="I475" s="342"/>
      <c r="J475" s="342" t="s">
        <v>1654</v>
      </c>
      <c r="K475" s="299" t="s">
        <v>1155</v>
      </c>
      <c r="L475" s="342"/>
      <c r="M475" s="299" t="s">
        <v>584</v>
      </c>
      <c r="N475" s="299" t="s">
        <v>592</v>
      </c>
      <c r="O475" s="342"/>
      <c r="P475" s="342"/>
      <c r="Q475" s="300">
        <v>45533446.93</v>
      </c>
      <c r="R475" s="300">
        <v>45533446.93</v>
      </c>
      <c r="S475" s="300"/>
      <c r="T475" s="300"/>
      <c r="U475" s="300"/>
      <c r="V475" s="300"/>
      <c r="W475" s="300"/>
      <c r="X475" s="300">
        <f t="shared" si="121"/>
        <v>45533446.93</v>
      </c>
      <c r="Y475" s="301"/>
      <c r="Z475" s="301"/>
      <c r="AA475" s="304"/>
      <c r="AB475" s="304"/>
    </row>
    <row r="476" spans="2:28" ht="115.5" customHeight="1" x14ac:dyDescent="0.3">
      <c r="B476" s="343">
        <f t="shared" si="120"/>
        <v>421</v>
      </c>
      <c r="C476" s="213" t="s">
        <v>2138</v>
      </c>
      <c r="D476" s="350" t="s">
        <v>2297</v>
      </c>
      <c r="E476" s="213">
        <v>138131</v>
      </c>
      <c r="F476" s="343" t="s">
        <v>2299</v>
      </c>
      <c r="G476" s="343"/>
      <c r="H476" s="299" t="s">
        <v>2298</v>
      </c>
      <c r="I476" s="342"/>
      <c r="J476" s="342" t="s">
        <v>1654</v>
      </c>
      <c r="K476" s="299" t="s">
        <v>380</v>
      </c>
      <c r="L476" s="342"/>
      <c r="M476" s="299" t="s">
        <v>582</v>
      </c>
      <c r="N476" s="299" t="s">
        <v>595</v>
      </c>
      <c r="O476" s="342"/>
      <c r="P476" s="342"/>
      <c r="Q476" s="300">
        <v>24339715.809999999</v>
      </c>
      <c r="R476" s="300">
        <v>24339715.809999999</v>
      </c>
      <c r="S476" s="300"/>
      <c r="T476" s="300"/>
      <c r="U476" s="300"/>
      <c r="V476" s="300"/>
      <c r="W476" s="300"/>
      <c r="X476" s="300">
        <f t="shared" si="121"/>
        <v>24339715.809999999</v>
      </c>
      <c r="Y476" s="301"/>
      <c r="Z476" s="301"/>
      <c r="AA476" s="304"/>
      <c r="AB476" s="304"/>
    </row>
    <row r="477" spans="2:28" ht="135.94999999999999" customHeight="1" x14ac:dyDescent="0.3">
      <c r="B477" s="343">
        <f t="shared" ref="B477:B483" si="123">+B476+1</f>
        <v>422</v>
      </c>
      <c r="C477" s="213" t="s">
        <v>2138</v>
      </c>
      <c r="D477" s="350" t="s">
        <v>2300</v>
      </c>
      <c r="E477" s="213">
        <v>138599</v>
      </c>
      <c r="F477" s="343" t="s">
        <v>2302</v>
      </c>
      <c r="G477" s="343"/>
      <c r="H477" s="299" t="s">
        <v>2301</v>
      </c>
      <c r="I477" s="342"/>
      <c r="J477" s="342" t="s">
        <v>2030</v>
      </c>
      <c r="K477" s="299" t="s">
        <v>1155</v>
      </c>
      <c r="L477" s="342"/>
      <c r="M477" s="299" t="s">
        <v>582</v>
      </c>
      <c r="N477" s="299" t="s">
        <v>595</v>
      </c>
      <c r="O477" s="342"/>
      <c r="P477" s="342"/>
      <c r="Q477" s="300">
        <v>12388474.210000001</v>
      </c>
      <c r="R477" s="300">
        <v>12388474.210000001</v>
      </c>
      <c r="S477" s="300"/>
      <c r="T477" s="300"/>
      <c r="U477" s="300"/>
      <c r="V477" s="300"/>
      <c r="W477" s="300"/>
      <c r="X477" s="300">
        <f t="shared" si="121"/>
        <v>12388474.210000001</v>
      </c>
      <c r="Y477" s="301"/>
      <c r="Z477" s="301"/>
      <c r="AA477" s="304"/>
      <c r="AB477" s="304"/>
    </row>
    <row r="478" spans="2:28" ht="115.5" customHeight="1" x14ac:dyDescent="0.3">
      <c r="B478" s="345">
        <f t="shared" si="123"/>
        <v>423</v>
      </c>
      <c r="C478" s="213" t="s">
        <v>2138</v>
      </c>
      <c r="D478" s="350" t="s">
        <v>2303</v>
      </c>
      <c r="E478" s="213">
        <v>140271</v>
      </c>
      <c r="F478" s="345" t="s">
        <v>2305</v>
      </c>
      <c r="G478" s="345"/>
      <c r="H478" s="299" t="s">
        <v>2304</v>
      </c>
      <c r="I478" s="344"/>
      <c r="J478" s="344" t="s">
        <v>1877</v>
      </c>
      <c r="K478" s="299" t="s">
        <v>1155</v>
      </c>
      <c r="L478" s="344"/>
      <c r="M478" s="299" t="s">
        <v>594</v>
      </c>
      <c r="N478" s="299" t="s">
        <v>466</v>
      </c>
      <c r="O478" s="344"/>
      <c r="P478" s="344"/>
      <c r="Q478" s="300">
        <v>6245220.6799999997</v>
      </c>
      <c r="R478" s="300">
        <v>6245220.6799999997</v>
      </c>
      <c r="S478" s="300"/>
      <c r="T478" s="300"/>
      <c r="U478" s="300"/>
      <c r="V478" s="300"/>
      <c r="W478" s="300"/>
      <c r="X478" s="300">
        <f t="shared" si="121"/>
        <v>6245220.6799999997</v>
      </c>
      <c r="Y478" s="301"/>
      <c r="Z478" s="301"/>
      <c r="AA478" s="304"/>
      <c r="AB478" s="304"/>
    </row>
    <row r="479" spans="2:28" ht="115.5" customHeight="1" x14ac:dyDescent="0.3">
      <c r="B479" s="345">
        <f t="shared" si="123"/>
        <v>424</v>
      </c>
      <c r="C479" s="213" t="s">
        <v>2287</v>
      </c>
      <c r="D479" s="350" t="s">
        <v>2306</v>
      </c>
      <c r="E479" s="213">
        <v>138611</v>
      </c>
      <c r="F479" s="345" t="s">
        <v>2307</v>
      </c>
      <c r="G479" s="345"/>
      <c r="H479" s="299" t="s">
        <v>2308</v>
      </c>
      <c r="I479" s="344"/>
      <c r="J479" s="344" t="s">
        <v>1296</v>
      </c>
      <c r="K479" s="299" t="s">
        <v>1155</v>
      </c>
      <c r="L479" s="344"/>
      <c r="M479" s="299" t="s">
        <v>587</v>
      </c>
      <c r="N479" s="299" t="s">
        <v>1701</v>
      </c>
      <c r="O479" s="344"/>
      <c r="P479" s="344"/>
      <c r="Q479" s="300">
        <v>7413392.3899999997</v>
      </c>
      <c r="R479" s="300">
        <v>7413392.3899999997</v>
      </c>
      <c r="S479" s="300"/>
      <c r="T479" s="300"/>
      <c r="U479" s="300"/>
      <c r="V479" s="300"/>
      <c r="W479" s="300"/>
      <c r="X479" s="300">
        <f t="shared" si="121"/>
        <v>7413392.3899999997</v>
      </c>
      <c r="Y479" s="301"/>
      <c r="Z479" s="301"/>
      <c r="AA479" s="304"/>
      <c r="AB479" s="304"/>
    </row>
    <row r="480" spans="2:28" ht="115.5" customHeight="1" x14ac:dyDescent="0.3">
      <c r="B480" s="345">
        <f t="shared" si="123"/>
        <v>425</v>
      </c>
      <c r="C480" s="213" t="s">
        <v>2138</v>
      </c>
      <c r="D480" s="350" t="s">
        <v>2309</v>
      </c>
      <c r="E480" s="213">
        <v>140566</v>
      </c>
      <c r="F480" s="345" t="s">
        <v>2310</v>
      </c>
      <c r="G480" s="345"/>
      <c r="H480" s="299" t="s">
        <v>2311</v>
      </c>
      <c r="I480" s="344"/>
      <c r="J480" s="344" t="s">
        <v>1930</v>
      </c>
      <c r="K480" s="299" t="s">
        <v>1155</v>
      </c>
      <c r="L480" s="344"/>
      <c r="M480" s="299" t="s">
        <v>588</v>
      </c>
      <c r="N480" s="299" t="s">
        <v>621</v>
      </c>
      <c r="O480" s="344"/>
      <c r="P480" s="344"/>
      <c r="Q480" s="300">
        <v>728236.09</v>
      </c>
      <c r="R480" s="300">
        <v>728236.09</v>
      </c>
      <c r="S480" s="300"/>
      <c r="T480" s="300"/>
      <c r="U480" s="300"/>
      <c r="V480" s="300"/>
      <c r="W480" s="300"/>
      <c r="X480" s="300">
        <f t="shared" si="121"/>
        <v>728236.09</v>
      </c>
      <c r="Y480" s="301"/>
      <c r="Z480" s="301"/>
      <c r="AA480" s="304"/>
      <c r="AB480" s="304"/>
    </row>
    <row r="481" spans="2:28" ht="115.5" customHeight="1" x14ac:dyDescent="0.3">
      <c r="B481" s="345">
        <f t="shared" si="123"/>
        <v>426</v>
      </c>
      <c r="C481" s="213" t="s">
        <v>2138</v>
      </c>
      <c r="D481" s="350" t="s">
        <v>2313</v>
      </c>
      <c r="E481" s="213">
        <v>139662</v>
      </c>
      <c r="F481" s="345" t="s">
        <v>2315</v>
      </c>
      <c r="G481" s="345"/>
      <c r="H481" s="299" t="s">
        <v>2314</v>
      </c>
      <c r="I481" s="344"/>
      <c r="J481" s="344" t="s">
        <v>1654</v>
      </c>
      <c r="K481" s="299" t="s">
        <v>1155</v>
      </c>
      <c r="L481" s="344"/>
      <c r="M481" s="299" t="s">
        <v>593</v>
      </c>
      <c r="N481" s="299" t="s">
        <v>464</v>
      </c>
      <c r="O481" s="344"/>
      <c r="P481" s="344"/>
      <c r="Q481" s="300">
        <v>24196251.649999999</v>
      </c>
      <c r="R481" s="300">
        <v>24196251.649999999</v>
      </c>
      <c r="S481" s="300"/>
      <c r="T481" s="300"/>
      <c r="U481" s="300"/>
      <c r="V481" s="300"/>
      <c r="W481" s="300"/>
      <c r="X481" s="300">
        <f t="shared" ref="X481" si="124">R481+S481+T481+U481+V481+W481</f>
        <v>24196251.649999999</v>
      </c>
      <c r="Y481" s="301"/>
      <c r="Z481" s="301"/>
      <c r="AA481" s="304"/>
      <c r="AB481" s="304"/>
    </row>
    <row r="482" spans="2:28" ht="115.5" customHeight="1" x14ac:dyDescent="0.3">
      <c r="B482" s="345">
        <f t="shared" si="123"/>
        <v>427</v>
      </c>
      <c r="C482" s="213" t="s">
        <v>2138</v>
      </c>
      <c r="D482" s="350" t="s">
        <v>2316</v>
      </c>
      <c r="E482" s="213">
        <v>140132</v>
      </c>
      <c r="F482" s="345" t="s">
        <v>2318</v>
      </c>
      <c r="G482" s="345"/>
      <c r="H482" s="299" t="s">
        <v>2317</v>
      </c>
      <c r="I482" s="344"/>
      <c r="J482" s="344" t="s">
        <v>1654</v>
      </c>
      <c r="K482" s="299" t="s">
        <v>1155</v>
      </c>
      <c r="L482" s="344"/>
      <c r="M482" s="299" t="s">
        <v>587</v>
      </c>
      <c r="N482" s="299" t="s">
        <v>586</v>
      </c>
      <c r="O482" s="344"/>
      <c r="P482" s="344"/>
      <c r="Q482" s="300">
        <v>21554532.120000001</v>
      </c>
      <c r="R482" s="300">
        <v>21554532.120000001</v>
      </c>
      <c r="S482" s="300"/>
      <c r="T482" s="300"/>
      <c r="U482" s="300"/>
      <c r="V482" s="300"/>
      <c r="W482" s="300"/>
      <c r="X482" s="300">
        <f t="shared" si="121"/>
        <v>21554532.120000001</v>
      </c>
      <c r="Y482" s="301"/>
      <c r="Z482" s="301"/>
      <c r="AA482" s="304"/>
      <c r="AB482" s="304"/>
    </row>
    <row r="483" spans="2:28" ht="115.5" customHeight="1" x14ac:dyDescent="0.3">
      <c r="B483" s="350">
        <f t="shared" si="123"/>
        <v>428</v>
      </c>
      <c r="C483" s="213" t="s">
        <v>2287</v>
      </c>
      <c r="D483" s="350" t="s">
        <v>2319</v>
      </c>
      <c r="E483" s="213">
        <v>138127</v>
      </c>
      <c r="F483" s="350" t="s">
        <v>2321</v>
      </c>
      <c r="G483" s="350"/>
      <c r="H483" s="299" t="s">
        <v>2320</v>
      </c>
      <c r="I483" s="348"/>
      <c r="J483" s="348" t="s">
        <v>1654</v>
      </c>
      <c r="K483" s="299" t="s">
        <v>1155</v>
      </c>
      <c r="L483" s="348"/>
      <c r="M483" s="299" t="s">
        <v>587</v>
      </c>
      <c r="N483" s="299" t="s">
        <v>617</v>
      </c>
      <c r="O483" s="348"/>
      <c r="P483" s="348"/>
      <c r="Q483" s="300">
        <v>9270112.5899999999</v>
      </c>
      <c r="R483" s="300">
        <v>9270112.5899999999</v>
      </c>
      <c r="S483" s="300"/>
      <c r="T483" s="300"/>
      <c r="U483" s="300"/>
      <c r="V483" s="300"/>
      <c r="W483" s="300"/>
      <c r="X483" s="300"/>
      <c r="Y483" s="301"/>
      <c r="Z483" s="301"/>
      <c r="AA483" s="304"/>
      <c r="AB483" s="304"/>
    </row>
    <row r="484" spans="2:28" ht="33.75" customHeight="1" x14ac:dyDescent="0.25">
      <c r="B484" s="142"/>
      <c r="C484" s="142" t="s">
        <v>1902</v>
      </c>
      <c r="D484" s="69"/>
      <c r="E484" s="142"/>
      <c r="F484" s="69"/>
      <c r="G484" s="69"/>
      <c r="H484" s="143"/>
      <c r="I484" s="144"/>
      <c r="J484" s="144"/>
      <c r="K484" s="143"/>
      <c r="L484" s="144"/>
      <c r="M484" s="144"/>
      <c r="N484" s="143"/>
      <c r="O484" s="144"/>
      <c r="P484" s="144"/>
      <c r="Q484" s="180">
        <f>SUM(Q411:Q483)</f>
        <v>1054992992.1809993</v>
      </c>
      <c r="R484" s="180">
        <f t="shared" ref="R484:AB484" si="125">SUM(R411:R483)</f>
        <v>1054992992.1809993</v>
      </c>
      <c r="S484" s="180">
        <f t="shared" si="125"/>
        <v>0</v>
      </c>
      <c r="T484" s="180">
        <f t="shared" si="125"/>
        <v>0</v>
      </c>
      <c r="U484" s="180">
        <f t="shared" si="125"/>
        <v>0</v>
      </c>
      <c r="V484" s="180">
        <f t="shared" si="125"/>
        <v>485360.31</v>
      </c>
      <c r="W484" s="180">
        <f t="shared" si="125"/>
        <v>0</v>
      </c>
      <c r="X484" s="180">
        <f t="shared" si="125"/>
        <v>1046208239.9009994</v>
      </c>
      <c r="Y484" s="180">
        <f t="shared" si="125"/>
        <v>0</v>
      </c>
      <c r="Z484" s="180">
        <f t="shared" si="125"/>
        <v>0</v>
      </c>
      <c r="AA484" s="180">
        <f t="shared" si="125"/>
        <v>26768116.210000001</v>
      </c>
      <c r="AB484" s="180">
        <f t="shared" si="125"/>
        <v>0</v>
      </c>
    </row>
    <row r="485" spans="2:28" s="1" customFormat="1" ht="24" customHeight="1" thickBot="1" x14ac:dyDescent="0.35">
      <c r="B485" s="77"/>
      <c r="C485" s="78" t="s">
        <v>0</v>
      </c>
      <c r="D485" s="79"/>
      <c r="E485" s="79"/>
      <c r="F485" s="79"/>
      <c r="G485" s="79"/>
      <c r="H485" s="80"/>
      <c r="I485" s="81"/>
      <c r="J485" s="80"/>
      <c r="K485" s="80"/>
      <c r="L485" s="80"/>
      <c r="M485" s="80"/>
      <c r="N485" s="80"/>
      <c r="O485" s="80"/>
      <c r="P485" s="80"/>
      <c r="Q485" s="181">
        <f t="shared" ref="Q485:X485" si="126">Q409+Q403+Q395+Q362+Q345+Q258+Q144+Q59+Q484</f>
        <v>72979359281.19751</v>
      </c>
      <c r="R485" s="181">
        <f t="shared" si="126"/>
        <v>62155611918.367004</v>
      </c>
      <c r="S485" s="181">
        <f t="shared" si="126"/>
        <v>3217506206.5977001</v>
      </c>
      <c r="T485" s="181">
        <f t="shared" si="126"/>
        <v>7606241156.2133007</v>
      </c>
      <c r="U485" s="181">
        <f t="shared" si="126"/>
        <v>0</v>
      </c>
      <c r="V485" s="181">
        <f t="shared" si="126"/>
        <v>18754848839.52</v>
      </c>
      <c r="W485" s="181">
        <f t="shared" si="126"/>
        <v>2667458645.6799998</v>
      </c>
      <c r="X485" s="181">
        <f t="shared" si="126"/>
        <v>94392396653.787994</v>
      </c>
      <c r="Y485" s="82"/>
      <c r="Z485" s="149"/>
      <c r="AA485" s="152">
        <f>AA484+AA409+AA403+AA395+AA362+AA345+AA258+AA144+AA59</f>
        <v>13899047483.809998</v>
      </c>
      <c r="AB485" s="152">
        <f>AB484+AB409+AB403+AB395+AB362+AB345+AB258+AB144+AB59</f>
        <v>3235184691.5999999</v>
      </c>
    </row>
    <row r="486" spans="2:28" x14ac:dyDescent="0.3">
      <c r="B486" s="4"/>
      <c r="C486" s="4"/>
      <c r="D486" s="4"/>
      <c r="E486" s="189"/>
      <c r="F486" s="15"/>
      <c r="G486" s="16"/>
      <c r="H486" s="15"/>
      <c r="I486" s="15"/>
      <c r="J486" s="15"/>
      <c r="K486" s="15"/>
      <c r="L486" s="15"/>
      <c r="M486" s="15"/>
      <c r="N486" s="15"/>
      <c r="O486" s="15"/>
      <c r="P486" s="15"/>
      <c r="Q486" s="125"/>
      <c r="R486" s="21"/>
      <c r="S486" s="21"/>
      <c r="T486" s="9"/>
      <c r="U486" s="9"/>
      <c r="V486" s="4"/>
      <c r="W486" s="4"/>
      <c r="X486" s="4"/>
      <c r="Y486" s="4"/>
      <c r="Z486" s="4"/>
      <c r="AA486" s="6"/>
      <c r="AB486" s="6"/>
    </row>
    <row r="487" spans="2:28" ht="22.7" customHeight="1" x14ac:dyDescent="0.3">
      <c r="B487" s="4"/>
      <c r="D487" s="2"/>
      <c r="E487" s="189"/>
      <c r="F487" s="2"/>
      <c r="H487" s="2"/>
      <c r="I487" s="2"/>
      <c r="J487" s="2"/>
      <c r="K487" s="2"/>
      <c r="L487" s="2"/>
      <c r="M487" s="2"/>
      <c r="N487" s="2"/>
      <c r="O487" s="119"/>
      <c r="P487" s="2"/>
      <c r="Q487" s="126"/>
      <c r="R487" s="23"/>
      <c r="S487" s="117"/>
      <c r="T487" s="23"/>
      <c r="U487" s="19"/>
      <c r="V487" s="4"/>
      <c r="W487" s="13"/>
      <c r="X487" s="4"/>
      <c r="Y487" s="4"/>
      <c r="Z487" s="4"/>
      <c r="AA487" s="6"/>
      <c r="AB487" s="6"/>
    </row>
    <row r="488" spans="2:28" x14ac:dyDescent="0.3">
      <c r="B488" s="4"/>
      <c r="C488" s="6"/>
      <c r="D488" s="354"/>
      <c r="E488" s="355"/>
      <c r="F488" s="354"/>
      <c r="G488" s="354"/>
      <c r="H488" s="2"/>
      <c r="I488" s="2"/>
      <c r="J488" s="2"/>
      <c r="K488" s="2"/>
      <c r="L488" s="2"/>
      <c r="M488" s="2"/>
      <c r="N488" s="2"/>
      <c r="O488" s="2"/>
      <c r="P488" s="2"/>
      <c r="Q488" s="40"/>
      <c r="R488" s="31"/>
      <c r="S488" s="24"/>
      <c r="T488" s="2"/>
      <c r="U488" s="9"/>
      <c r="V488" s="4"/>
      <c r="W488" s="13"/>
      <c r="AA488" s="6"/>
      <c r="AB488" s="6"/>
    </row>
    <row r="489" spans="2:28" ht="22.15" customHeight="1" x14ac:dyDescent="0.3">
      <c r="D489" s="356"/>
      <c r="E489" s="357"/>
      <c r="F489" s="354"/>
      <c r="G489" s="354"/>
      <c r="H489" s="2"/>
      <c r="I489" s="2"/>
      <c r="J489" s="2"/>
      <c r="K489" s="2"/>
      <c r="L489" s="2"/>
      <c r="M489" s="2"/>
      <c r="N489" s="2"/>
      <c r="O489" s="120"/>
      <c r="P489" s="2"/>
      <c r="Q489" s="124"/>
      <c r="R489" s="29"/>
      <c r="S489" s="118"/>
      <c r="T489" s="30"/>
      <c r="U489" s="20">
        <v>8981206047.675499</v>
      </c>
      <c r="W489" s="8"/>
      <c r="Z489" s="6"/>
      <c r="AA489" s="6"/>
      <c r="AB489" s="6"/>
    </row>
    <row r="490" spans="2:28" ht="24.6" customHeight="1" x14ac:dyDescent="0.3">
      <c r="C490" s="127"/>
      <c r="D490" s="354"/>
      <c r="E490" s="355"/>
      <c r="F490" s="354"/>
      <c r="G490" s="354"/>
      <c r="H490" s="2"/>
      <c r="I490" s="2"/>
      <c r="J490" s="2"/>
      <c r="K490" s="2"/>
      <c r="L490" s="2"/>
      <c r="M490" s="2"/>
      <c r="N490" s="2"/>
      <c r="O490" s="120"/>
      <c r="P490" s="2"/>
      <c r="Q490" s="40"/>
      <c r="R490" s="40"/>
      <c r="S490" s="46"/>
      <c r="T490" s="40"/>
      <c r="U490" s="22"/>
      <c r="W490" s="8"/>
      <c r="AA490" s="6"/>
      <c r="AB490" s="6"/>
    </row>
    <row r="491" spans="2:28" ht="24.6" customHeight="1" x14ac:dyDescent="0.3">
      <c r="D491" s="2"/>
      <c r="F491" s="2"/>
      <c r="G491" s="2"/>
      <c r="H491" s="2"/>
      <c r="I491" s="2"/>
      <c r="J491" s="2"/>
      <c r="K491" s="2"/>
      <c r="L491" s="2"/>
      <c r="M491" s="2"/>
      <c r="N491" s="2"/>
      <c r="O491" s="2"/>
      <c r="P491" s="40"/>
      <c r="R491" s="40"/>
      <c r="S491" s="40"/>
      <c r="T491" s="2"/>
      <c r="U491" s="22"/>
      <c r="V491" s="6"/>
      <c r="W491" s="8"/>
      <c r="AA491" s="6"/>
      <c r="AB491" s="6"/>
    </row>
    <row r="492" spans="2:28" x14ac:dyDescent="0.3">
      <c r="D492" s="2"/>
      <c r="F492" s="2"/>
      <c r="G492" s="2"/>
      <c r="H492" s="2"/>
      <c r="I492" s="2"/>
      <c r="J492" s="2"/>
      <c r="K492" s="2"/>
      <c r="L492" s="2"/>
      <c r="M492" s="2"/>
      <c r="N492" s="2"/>
      <c r="O492" s="2"/>
      <c r="P492" s="2"/>
      <c r="Q492" s="40"/>
      <c r="R492" s="28"/>
      <c r="S492" s="28"/>
      <c r="T492" s="2"/>
      <c r="U492" s="22"/>
      <c r="V492" s="6"/>
      <c r="AA492" s="6"/>
      <c r="AB492" s="6"/>
    </row>
    <row r="493" spans="2:28" x14ac:dyDescent="0.3">
      <c r="D493" s="2"/>
      <c r="F493" s="2"/>
      <c r="G493" s="2"/>
      <c r="H493" s="2" t="s">
        <v>361</v>
      </c>
      <c r="I493" s="2"/>
      <c r="J493" s="2"/>
      <c r="K493" s="2"/>
      <c r="L493" s="2"/>
      <c r="M493" s="2"/>
      <c r="N493" s="2"/>
      <c r="O493" s="2"/>
      <c r="P493" s="2"/>
      <c r="R493" s="2"/>
      <c r="S493" s="2"/>
      <c r="T493" s="2"/>
      <c r="U493" s="6"/>
      <c r="V493" s="6"/>
      <c r="AA493" s="6"/>
      <c r="AB493" s="6"/>
    </row>
    <row r="494" spans="2:28" x14ac:dyDescent="0.3">
      <c r="D494" s="2"/>
      <c r="F494" s="2"/>
      <c r="G494" s="2"/>
      <c r="H494" s="2"/>
      <c r="I494" s="2"/>
      <c r="J494" s="2"/>
      <c r="K494" s="2"/>
      <c r="L494" s="2"/>
      <c r="M494" s="2"/>
      <c r="N494" s="2"/>
      <c r="O494" s="2"/>
      <c r="P494" s="2"/>
      <c r="AA494" s="6"/>
      <c r="AB494" s="6"/>
    </row>
    <row r="495" spans="2:28" x14ac:dyDescent="0.3">
      <c r="D495" s="2"/>
      <c r="F495" s="2"/>
      <c r="G495" s="2"/>
      <c r="H495" s="2"/>
      <c r="I495" s="2"/>
      <c r="J495" s="2"/>
      <c r="K495" s="2"/>
      <c r="L495" s="2"/>
      <c r="M495" s="2"/>
      <c r="N495" s="2"/>
      <c r="O495" s="2"/>
      <c r="P495" s="2"/>
      <c r="R495" s="2"/>
      <c r="AA495" s="6"/>
      <c r="AB495" s="6"/>
    </row>
    <row r="496" spans="2:28" x14ac:dyDescent="0.3">
      <c r="D496" s="2"/>
      <c r="F496" s="2"/>
      <c r="G496" s="2"/>
      <c r="H496" s="2"/>
      <c r="I496" s="2"/>
      <c r="J496" s="2"/>
      <c r="K496" s="2"/>
      <c r="L496" s="2"/>
      <c r="M496" s="2"/>
      <c r="N496" s="2"/>
      <c r="O496" s="2"/>
      <c r="P496" s="2"/>
      <c r="R496" s="2"/>
      <c r="AA496" s="6"/>
      <c r="AB496" s="6"/>
    </row>
    <row r="497" spans="4:28" x14ac:dyDescent="0.3">
      <c r="D497" s="2"/>
      <c r="F497" s="2"/>
      <c r="H497" s="2"/>
      <c r="I497" s="2"/>
      <c r="J497" s="2"/>
      <c r="K497" s="2"/>
      <c r="L497" s="2"/>
      <c r="M497" s="2"/>
      <c r="N497" s="2"/>
      <c r="O497" s="2"/>
      <c r="P497" s="2"/>
      <c r="R497" s="2"/>
      <c r="S497" s="6"/>
      <c r="T497" s="6"/>
      <c r="U497" s="6"/>
      <c r="V497" s="6"/>
      <c r="AA497" s="6"/>
      <c r="AB497" s="6"/>
    </row>
    <row r="498" spans="4:28" x14ac:dyDescent="0.3">
      <c r="E498" s="190"/>
      <c r="F498" s="17"/>
      <c r="G498" s="16"/>
      <c r="H498" s="17"/>
      <c r="I498" s="17"/>
      <c r="J498" s="17"/>
      <c r="K498" s="17"/>
      <c r="L498" s="17"/>
      <c r="M498" s="17"/>
      <c r="N498" s="17"/>
      <c r="O498" s="17"/>
      <c r="P498" s="17"/>
      <c r="Q498" s="8"/>
      <c r="R498" s="6"/>
      <c r="S498" s="6"/>
      <c r="T498" s="6"/>
      <c r="U498" s="6"/>
      <c r="V498" s="6"/>
      <c r="W498" s="8"/>
      <c r="X498" s="8"/>
      <c r="Y498" s="8"/>
      <c r="Z498" s="8"/>
      <c r="AA498" s="6"/>
      <c r="AB498" s="6"/>
    </row>
    <row r="499" spans="4:28" x14ac:dyDescent="0.3">
      <c r="E499" s="190"/>
      <c r="F499" s="17"/>
      <c r="G499" s="16"/>
      <c r="H499" s="17"/>
      <c r="I499" s="17"/>
      <c r="J499" s="17"/>
      <c r="K499" s="17"/>
      <c r="L499" s="17"/>
      <c r="M499" s="17"/>
      <c r="N499" s="17"/>
      <c r="O499" s="17"/>
      <c r="P499" s="17"/>
      <c r="Q499" s="8"/>
      <c r="R499" s="6"/>
      <c r="S499" s="6"/>
      <c r="T499" s="6"/>
      <c r="U499" s="6"/>
      <c r="V499" s="6"/>
      <c r="W499" s="8"/>
      <c r="X499" s="8"/>
      <c r="Y499" s="8"/>
      <c r="Z499" s="8"/>
      <c r="AA499" s="6"/>
      <c r="AB499" s="6"/>
    </row>
    <row r="500" spans="4:28" x14ac:dyDescent="0.3">
      <c r="E500" s="189"/>
      <c r="F500" s="2"/>
      <c r="G500" s="16"/>
      <c r="H500" s="2"/>
      <c r="I500" s="2"/>
      <c r="J500" s="2"/>
      <c r="K500" s="2"/>
      <c r="L500" s="2"/>
      <c r="M500" s="2"/>
      <c r="N500" s="2"/>
      <c r="O500" s="2"/>
      <c r="P500" s="2"/>
      <c r="Q500" s="8"/>
      <c r="W500" s="8"/>
      <c r="X500" s="8"/>
      <c r="Y500" s="8"/>
      <c r="Z500" s="8"/>
      <c r="AA500" s="6"/>
      <c r="AB500" s="6"/>
    </row>
    <row r="501" spans="4:28" x14ac:dyDescent="0.3">
      <c r="E501" s="189"/>
      <c r="F501" s="2"/>
      <c r="G501" s="2"/>
      <c r="H501" s="2"/>
      <c r="I501" s="2"/>
      <c r="J501" s="2"/>
      <c r="K501" s="2"/>
      <c r="L501" s="2"/>
      <c r="M501" s="2"/>
      <c r="N501" s="2"/>
      <c r="O501" s="2"/>
      <c r="P501" s="2"/>
      <c r="Q501" s="8"/>
      <c r="W501" s="8"/>
      <c r="X501" s="8"/>
      <c r="Y501" s="8"/>
      <c r="Z501" s="8"/>
      <c r="AA501" s="6"/>
      <c r="AB501" s="6"/>
    </row>
    <row r="502" spans="4:28" x14ac:dyDescent="0.3">
      <c r="S502" s="6"/>
      <c r="AA502" s="6"/>
      <c r="AB502" s="6"/>
    </row>
    <row r="503" spans="4:28" x14ac:dyDescent="0.3">
      <c r="S503" s="5"/>
    </row>
  </sheetData>
  <mergeCells count="67">
    <mergeCell ref="N10:P10"/>
    <mergeCell ref="C392:C393"/>
    <mergeCell ref="C396:C398"/>
    <mergeCell ref="G396:G397"/>
    <mergeCell ref="G398:G399"/>
    <mergeCell ref="C399:C400"/>
    <mergeCell ref="G355:G356"/>
    <mergeCell ref="C364:C366"/>
    <mergeCell ref="C373:C382"/>
    <mergeCell ref="G373:G377"/>
    <mergeCell ref="G378:G379"/>
    <mergeCell ref="C356:C359"/>
    <mergeCell ref="C342:C343"/>
    <mergeCell ref="G342:G343"/>
    <mergeCell ref="C347:C348"/>
    <mergeCell ref="G347:G348"/>
    <mergeCell ref="C353:C354"/>
    <mergeCell ref="G353:G354"/>
    <mergeCell ref="C146:C163"/>
    <mergeCell ref="G146:G163"/>
    <mergeCell ref="C167:C233"/>
    <mergeCell ref="C260:C299"/>
    <mergeCell ref="G260:G287"/>
    <mergeCell ref="G288:G295"/>
    <mergeCell ref="C110:C112"/>
    <mergeCell ref="G110:G112"/>
    <mergeCell ref="C126:C130"/>
    <mergeCell ref="C135:C139"/>
    <mergeCell ref="G135:G139"/>
    <mergeCell ref="G126:G131"/>
    <mergeCell ref="W12:W13"/>
    <mergeCell ref="X12:X13"/>
    <mergeCell ref="J12:J13"/>
    <mergeCell ref="K12:K13"/>
    <mergeCell ref="C43:C45"/>
    <mergeCell ref="G5:I5"/>
    <mergeCell ref="G12:G13"/>
    <mergeCell ref="H12:H13"/>
    <mergeCell ref="I12:I13"/>
    <mergeCell ref="C93:C96"/>
    <mergeCell ref="G93:G96"/>
    <mergeCell ref="C15:C20"/>
    <mergeCell ref="G15:G17"/>
    <mergeCell ref="C36:C39"/>
    <mergeCell ref="G36:G39"/>
    <mergeCell ref="C52:C55"/>
    <mergeCell ref="G52:G55"/>
    <mergeCell ref="C61:C76"/>
    <mergeCell ref="G61:G70"/>
    <mergeCell ref="I10:J10"/>
    <mergeCell ref="I11:J11"/>
    <mergeCell ref="AA12:AB12"/>
    <mergeCell ref="B12:B13"/>
    <mergeCell ref="C12:C13"/>
    <mergeCell ref="D12:D13"/>
    <mergeCell ref="E12:E13"/>
    <mergeCell ref="F12:F13"/>
    <mergeCell ref="L12:L13"/>
    <mergeCell ref="M12:M13"/>
    <mergeCell ref="N12:N13"/>
    <mergeCell ref="O12:O13"/>
    <mergeCell ref="Y12:Y13"/>
    <mergeCell ref="Z12:Z13"/>
    <mergeCell ref="P12:P13"/>
    <mergeCell ref="Q12:Q13"/>
    <mergeCell ref="R12:U12"/>
    <mergeCell ref="V12:V13"/>
  </mergeCells>
  <pageMargins left="0.118110236220472" right="0.118110236220472" top="0.15748031496063" bottom="0.15748031496063" header="0.31496062992126" footer="0.31496062992126"/>
  <pageSetup paperSize="8" scale="30" fitToHeight="0" orientation="landscape" r:id="rId1"/>
  <rowBreaks count="2" manualBreakCount="2">
    <brk id="376" max="27" man="1"/>
    <brk id="393" max="2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5"/>
  <sheetViews>
    <sheetView topLeftCell="A108" workbookViewId="0">
      <selection activeCell="F127" sqref="F127"/>
    </sheetView>
  </sheetViews>
  <sheetFormatPr defaultRowHeight="15" x14ac:dyDescent="0.25"/>
  <sheetData>
    <row r="1" spans="1:3" ht="15.75" x14ac:dyDescent="0.25">
      <c r="A1" s="35" t="s">
        <v>826</v>
      </c>
      <c r="B1" s="32" t="s">
        <v>827</v>
      </c>
      <c r="C1" s="32" t="s">
        <v>828</v>
      </c>
    </row>
    <row r="2" spans="1:3" x14ac:dyDescent="0.25">
      <c r="A2" s="36">
        <v>102369</v>
      </c>
      <c r="B2" s="33" t="s">
        <v>584</v>
      </c>
      <c r="C2" s="33" t="s">
        <v>585</v>
      </c>
    </row>
    <row r="3" spans="1:3" x14ac:dyDescent="0.25">
      <c r="A3" s="36">
        <v>110847</v>
      </c>
      <c r="B3" s="33" t="s">
        <v>584</v>
      </c>
      <c r="C3" s="33" t="s">
        <v>585</v>
      </c>
    </row>
    <row r="4" spans="1:3" x14ac:dyDescent="0.25">
      <c r="A4" s="36">
        <v>101985</v>
      </c>
      <c r="B4" s="33" t="s">
        <v>584</v>
      </c>
      <c r="C4" s="33" t="s">
        <v>585</v>
      </c>
    </row>
    <row r="5" spans="1:3" x14ac:dyDescent="0.25">
      <c r="A5" s="36">
        <v>106678</v>
      </c>
      <c r="B5" s="33" t="s">
        <v>584</v>
      </c>
      <c r="C5" s="33" t="s">
        <v>585</v>
      </c>
    </row>
    <row r="6" spans="1:3" x14ac:dyDescent="0.25">
      <c r="A6" s="36">
        <v>106374</v>
      </c>
      <c r="B6" s="33" t="s">
        <v>584</v>
      </c>
      <c r="C6" s="33" t="s">
        <v>585</v>
      </c>
    </row>
    <row r="7" spans="1:3" x14ac:dyDescent="0.25">
      <c r="A7" s="36">
        <v>104677</v>
      </c>
      <c r="B7" s="33" t="s">
        <v>829</v>
      </c>
      <c r="C7" s="33" t="s">
        <v>830</v>
      </c>
    </row>
    <row r="8" spans="1:3" x14ac:dyDescent="0.25">
      <c r="A8" s="37">
        <v>102606</v>
      </c>
      <c r="B8" s="34" t="s">
        <v>829</v>
      </c>
      <c r="C8" s="34" t="s">
        <v>830</v>
      </c>
    </row>
    <row r="9" spans="1:3" x14ac:dyDescent="0.25">
      <c r="A9" s="36">
        <v>117138</v>
      </c>
      <c r="B9" s="33" t="s">
        <v>829</v>
      </c>
      <c r="C9" s="33" t="s">
        <v>831</v>
      </c>
    </row>
    <row r="10" spans="1:3" x14ac:dyDescent="0.25">
      <c r="A10" s="36">
        <v>111814</v>
      </c>
      <c r="B10" s="33" t="s">
        <v>832</v>
      </c>
      <c r="C10" s="33" t="s">
        <v>833</v>
      </c>
    </row>
    <row r="11" spans="1:3" x14ac:dyDescent="0.25">
      <c r="A11" s="36">
        <v>118317</v>
      </c>
      <c r="B11" s="33" t="s">
        <v>834</v>
      </c>
      <c r="C11" s="33" t="s">
        <v>835</v>
      </c>
    </row>
    <row r="12" spans="1:3" x14ac:dyDescent="0.25">
      <c r="A12" s="36">
        <v>102378</v>
      </c>
      <c r="B12" s="33" t="s">
        <v>836</v>
      </c>
      <c r="C12" s="33" t="s">
        <v>837</v>
      </c>
    </row>
    <row r="13" spans="1:3" x14ac:dyDescent="0.25">
      <c r="A13" s="36">
        <v>102769</v>
      </c>
      <c r="B13" s="33" t="s">
        <v>836</v>
      </c>
      <c r="C13" s="33" t="s">
        <v>837</v>
      </c>
    </row>
    <row r="14" spans="1:3" x14ac:dyDescent="0.25">
      <c r="A14" s="36">
        <v>111298</v>
      </c>
      <c r="B14" s="33" t="s">
        <v>836</v>
      </c>
      <c r="C14" s="33" t="s">
        <v>837</v>
      </c>
    </row>
    <row r="15" spans="1:3" x14ac:dyDescent="0.25">
      <c r="A15" s="36">
        <v>110706</v>
      </c>
      <c r="B15" s="33" t="s">
        <v>584</v>
      </c>
      <c r="C15" s="33" t="s">
        <v>838</v>
      </c>
    </row>
    <row r="16" spans="1:3" x14ac:dyDescent="0.25">
      <c r="A16" s="36">
        <v>102674</v>
      </c>
      <c r="B16" s="33" t="s">
        <v>584</v>
      </c>
      <c r="C16" s="33" t="s">
        <v>839</v>
      </c>
    </row>
    <row r="17" spans="1:3" x14ac:dyDescent="0.25">
      <c r="A17" s="36">
        <v>106581</v>
      </c>
      <c r="B17" s="33" t="s">
        <v>582</v>
      </c>
      <c r="C17" s="33" t="s">
        <v>615</v>
      </c>
    </row>
    <row r="18" spans="1:3" x14ac:dyDescent="0.25">
      <c r="A18" s="36">
        <v>106397</v>
      </c>
      <c r="B18" s="33" t="s">
        <v>582</v>
      </c>
      <c r="C18" s="33" t="s">
        <v>615</v>
      </c>
    </row>
    <row r="19" spans="1:3" x14ac:dyDescent="0.25">
      <c r="A19" s="36">
        <v>106974</v>
      </c>
      <c r="B19" s="33" t="s">
        <v>582</v>
      </c>
      <c r="C19" s="33" t="s">
        <v>615</v>
      </c>
    </row>
    <row r="20" spans="1:3" x14ac:dyDescent="0.25">
      <c r="A20" s="36">
        <v>115216</v>
      </c>
      <c r="B20" s="33" t="s">
        <v>840</v>
      </c>
      <c r="C20" s="33" t="s">
        <v>841</v>
      </c>
    </row>
    <row r="21" spans="1:3" x14ac:dyDescent="0.25">
      <c r="A21" s="36">
        <v>112112</v>
      </c>
      <c r="B21" s="33" t="s">
        <v>591</v>
      </c>
      <c r="C21" s="33" t="s">
        <v>842</v>
      </c>
    </row>
    <row r="22" spans="1:3" x14ac:dyDescent="0.25">
      <c r="A22" s="36">
        <v>117677</v>
      </c>
      <c r="B22" s="33" t="s">
        <v>582</v>
      </c>
      <c r="C22" s="33" t="s">
        <v>843</v>
      </c>
    </row>
    <row r="23" spans="1:3" x14ac:dyDescent="0.25">
      <c r="A23" s="36">
        <v>101992</v>
      </c>
      <c r="B23" s="33" t="s">
        <v>591</v>
      </c>
      <c r="C23" s="33" t="s">
        <v>844</v>
      </c>
    </row>
    <row r="24" spans="1:3" x14ac:dyDescent="0.25">
      <c r="A24" s="36">
        <v>105668</v>
      </c>
      <c r="B24" s="33" t="s">
        <v>594</v>
      </c>
      <c r="C24" s="33" t="s">
        <v>544</v>
      </c>
    </row>
    <row r="25" spans="1:3" x14ac:dyDescent="0.25">
      <c r="A25" s="36">
        <v>105621</v>
      </c>
      <c r="B25" s="33" t="s">
        <v>594</v>
      </c>
      <c r="C25" s="33" t="s">
        <v>544</v>
      </c>
    </row>
    <row r="26" spans="1:3" x14ac:dyDescent="0.25">
      <c r="A26" s="36">
        <v>104101</v>
      </c>
      <c r="B26" s="33" t="s">
        <v>594</v>
      </c>
      <c r="C26" s="33" t="s">
        <v>544</v>
      </c>
    </row>
    <row r="27" spans="1:3" x14ac:dyDescent="0.25">
      <c r="A27" s="36">
        <v>102086</v>
      </c>
      <c r="B27" s="33" t="s">
        <v>845</v>
      </c>
      <c r="C27" s="33" t="s">
        <v>846</v>
      </c>
    </row>
    <row r="28" spans="1:3" x14ac:dyDescent="0.25">
      <c r="A28" s="36">
        <v>106161</v>
      </c>
      <c r="B28" s="33" t="s">
        <v>597</v>
      </c>
      <c r="C28" s="33" t="s">
        <v>847</v>
      </c>
    </row>
    <row r="29" spans="1:3" x14ac:dyDescent="0.25">
      <c r="A29" s="36">
        <v>106130</v>
      </c>
      <c r="B29" s="33" t="s">
        <v>597</v>
      </c>
      <c r="C29" s="33" t="s">
        <v>847</v>
      </c>
    </row>
    <row r="30" spans="1:3" x14ac:dyDescent="0.25">
      <c r="A30" s="36">
        <v>114060</v>
      </c>
      <c r="B30" s="33" t="s">
        <v>597</v>
      </c>
      <c r="C30" s="33" t="s">
        <v>848</v>
      </c>
    </row>
    <row r="31" spans="1:3" x14ac:dyDescent="0.25">
      <c r="A31" s="36">
        <v>115371</v>
      </c>
      <c r="B31" s="33" t="s">
        <v>588</v>
      </c>
      <c r="C31" s="33" t="s">
        <v>589</v>
      </c>
    </row>
    <row r="32" spans="1:3" x14ac:dyDescent="0.25">
      <c r="A32" s="36">
        <v>113310</v>
      </c>
      <c r="B32" s="33" t="s">
        <v>588</v>
      </c>
      <c r="C32" s="33" t="s">
        <v>589</v>
      </c>
    </row>
    <row r="33" spans="1:3" x14ac:dyDescent="0.25">
      <c r="A33" s="36">
        <v>111438</v>
      </c>
      <c r="B33" s="33" t="s">
        <v>588</v>
      </c>
      <c r="C33" s="33" t="s">
        <v>589</v>
      </c>
    </row>
    <row r="34" spans="1:3" x14ac:dyDescent="0.25">
      <c r="A34" s="36">
        <v>108460</v>
      </c>
      <c r="B34" s="33" t="s">
        <v>588</v>
      </c>
      <c r="C34" s="33" t="s">
        <v>589</v>
      </c>
    </row>
    <row r="35" spans="1:3" x14ac:dyDescent="0.25">
      <c r="A35" s="36">
        <v>106554</v>
      </c>
      <c r="B35" s="33" t="s">
        <v>588</v>
      </c>
      <c r="C35" s="33" t="s">
        <v>589</v>
      </c>
    </row>
    <row r="36" spans="1:3" x14ac:dyDescent="0.25">
      <c r="A36" s="36">
        <v>105894</v>
      </c>
      <c r="B36" s="33" t="s">
        <v>588</v>
      </c>
      <c r="C36" s="33" t="s">
        <v>849</v>
      </c>
    </row>
    <row r="37" spans="1:3" x14ac:dyDescent="0.25">
      <c r="A37" s="36">
        <v>116916</v>
      </c>
      <c r="B37" s="33" t="s">
        <v>588</v>
      </c>
      <c r="C37" s="33" t="s">
        <v>850</v>
      </c>
    </row>
    <row r="38" spans="1:3" x14ac:dyDescent="0.25">
      <c r="A38" s="36">
        <v>117803</v>
      </c>
      <c r="B38" s="33" t="s">
        <v>588</v>
      </c>
      <c r="C38" s="33" t="s">
        <v>618</v>
      </c>
    </row>
    <row r="39" spans="1:3" x14ac:dyDescent="0.25">
      <c r="A39" s="36">
        <v>109456</v>
      </c>
      <c r="B39" s="33" t="s">
        <v>588</v>
      </c>
      <c r="C39" s="33" t="s">
        <v>618</v>
      </c>
    </row>
    <row r="40" spans="1:3" x14ac:dyDescent="0.25">
      <c r="A40" s="36">
        <v>104855</v>
      </c>
      <c r="B40" s="33" t="s">
        <v>588</v>
      </c>
      <c r="C40" s="33" t="s">
        <v>618</v>
      </c>
    </row>
    <row r="41" spans="1:3" x14ac:dyDescent="0.25">
      <c r="A41" s="36">
        <v>102066</v>
      </c>
      <c r="B41" s="33" t="s">
        <v>597</v>
      </c>
      <c r="C41" s="33" t="s">
        <v>611</v>
      </c>
    </row>
    <row r="42" spans="1:3" x14ac:dyDescent="0.25">
      <c r="A42" s="36">
        <v>105146</v>
      </c>
      <c r="B42" s="33" t="s">
        <v>597</v>
      </c>
      <c r="C42" s="33" t="s">
        <v>611</v>
      </c>
    </row>
    <row r="43" spans="1:3" x14ac:dyDescent="0.25">
      <c r="A43" s="36">
        <v>102415</v>
      </c>
      <c r="B43" s="33" t="s">
        <v>593</v>
      </c>
      <c r="C43" s="33" t="s">
        <v>602</v>
      </c>
    </row>
    <row r="44" spans="1:3" x14ac:dyDescent="0.25">
      <c r="A44" s="36">
        <v>103731</v>
      </c>
      <c r="B44" s="33" t="s">
        <v>593</v>
      </c>
      <c r="C44" s="33" t="s">
        <v>602</v>
      </c>
    </row>
    <row r="45" spans="1:3" x14ac:dyDescent="0.25">
      <c r="A45" s="36">
        <v>102258</v>
      </c>
      <c r="B45" s="33" t="s">
        <v>593</v>
      </c>
      <c r="C45" s="33" t="s">
        <v>851</v>
      </c>
    </row>
    <row r="46" spans="1:3" x14ac:dyDescent="0.25">
      <c r="A46" s="36">
        <v>102540</v>
      </c>
      <c r="B46" s="33" t="s">
        <v>852</v>
      </c>
      <c r="C46" s="33" t="s">
        <v>853</v>
      </c>
    </row>
    <row r="47" spans="1:3" x14ac:dyDescent="0.25">
      <c r="A47" s="36">
        <v>111081</v>
      </c>
      <c r="B47" s="33" t="s">
        <v>584</v>
      </c>
      <c r="C47" s="33" t="s">
        <v>592</v>
      </c>
    </row>
    <row r="48" spans="1:3" x14ac:dyDescent="0.25">
      <c r="A48" s="36">
        <v>106938</v>
      </c>
      <c r="B48" s="33" t="s">
        <v>584</v>
      </c>
      <c r="C48" s="33" t="s">
        <v>592</v>
      </c>
    </row>
    <row r="49" spans="1:3" x14ac:dyDescent="0.25">
      <c r="A49" s="36">
        <v>107617</v>
      </c>
      <c r="B49" s="33" t="s">
        <v>584</v>
      </c>
      <c r="C49" s="33" t="s">
        <v>592</v>
      </c>
    </row>
    <row r="50" spans="1:3" x14ac:dyDescent="0.25">
      <c r="A50" s="36">
        <v>110707</v>
      </c>
      <c r="B50" s="33" t="s">
        <v>584</v>
      </c>
      <c r="C50" s="33" t="s">
        <v>854</v>
      </c>
    </row>
    <row r="51" spans="1:3" x14ac:dyDescent="0.25">
      <c r="A51" s="36">
        <v>106454</v>
      </c>
      <c r="B51" s="33" t="s">
        <v>584</v>
      </c>
      <c r="C51" s="33" t="s">
        <v>855</v>
      </c>
    </row>
    <row r="52" spans="1:3" x14ac:dyDescent="0.25">
      <c r="A52" s="36">
        <v>118443</v>
      </c>
      <c r="B52" s="33" t="s">
        <v>587</v>
      </c>
      <c r="C52" s="33" t="s">
        <v>586</v>
      </c>
    </row>
    <row r="53" spans="1:3" x14ac:dyDescent="0.25">
      <c r="A53" s="36">
        <v>111879</v>
      </c>
      <c r="B53" s="33" t="s">
        <v>587</v>
      </c>
      <c r="C53" s="33" t="s">
        <v>586</v>
      </c>
    </row>
    <row r="54" spans="1:3" x14ac:dyDescent="0.25">
      <c r="A54" s="36">
        <v>111687</v>
      </c>
      <c r="B54" s="33" t="s">
        <v>597</v>
      </c>
      <c r="C54" s="33" t="s">
        <v>586</v>
      </c>
    </row>
    <row r="55" spans="1:3" x14ac:dyDescent="0.25">
      <c r="A55" s="36">
        <v>111325</v>
      </c>
      <c r="B55" s="33" t="s">
        <v>597</v>
      </c>
      <c r="C55" s="33" t="s">
        <v>586</v>
      </c>
    </row>
    <row r="56" spans="1:3" x14ac:dyDescent="0.25">
      <c r="A56" s="36">
        <v>102050</v>
      </c>
      <c r="B56" s="33" t="s">
        <v>587</v>
      </c>
      <c r="C56" s="33" t="s">
        <v>586</v>
      </c>
    </row>
    <row r="57" spans="1:3" x14ac:dyDescent="0.25">
      <c r="A57" s="36">
        <v>111951</v>
      </c>
      <c r="B57" s="33" t="s">
        <v>856</v>
      </c>
      <c r="C57" s="33" t="s">
        <v>857</v>
      </c>
    </row>
    <row r="58" spans="1:3" x14ac:dyDescent="0.25">
      <c r="A58" s="36">
        <v>114234</v>
      </c>
      <c r="B58" s="33" t="s">
        <v>587</v>
      </c>
      <c r="C58" s="33" t="s">
        <v>858</v>
      </c>
    </row>
    <row r="59" spans="1:3" x14ac:dyDescent="0.25">
      <c r="A59" s="36">
        <v>102541</v>
      </c>
      <c r="B59" s="33" t="s">
        <v>594</v>
      </c>
      <c r="C59" s="33" t="s">
        <v>612</v>
      </c>
    </row>
    <row r="60" spans="1:3" x14ac:dyDescent="0.25">
      <c r="A60" s="36">
        <v>116919</v>
      </c>
      <c r="B60" s="33" t="s">
        <v>859</v>
      </c>
      <c r="C60" s="33" t="s">
        <v>860</v>
      </c>
    </row>
    <row r="61" spans="1:3" x14ac:dyDescent="0.25">
      <c r="A61" s="36">
        <v>102123</v>
      </c>
      <c r="B61" s="33" t="s">
        <v>587</v>
      </c>
      <c r="C61" s="33" t="s">
        <v>601</v>
      </c>
    </row>
    <row r="62" spans="1:3" x14ac:dyDescent="0.25">
      <c r="A62" s="36">
        <v>108040</v>
      </c>
      <c r="B62" s="33" t="s">
        <v>594</v>
      </c>
      <c r="C62" s="33" t="s">
        <v>601</v>
      </c>
    </row>
    <row r="63" spans="1:3" x14ac:dyDescent="0.25">
      <c r="A63" s="36">
        <v>103605</v>
      </c>
      <c r="B63" s="33" t="s">
        <v>593</v>
      </c>
      <c r="C63" s="33" t="s">
        <v>601</v>
      </c>
    </row>
    <row r="64" spans="1:3" x14ac:dyDescent="0.25">
      <c r="A64" s="36">
        <v>102023</v>
      </c>
      <c r="B64" s="33" t="s">
        <v>594</v>
      </c>
      <c r="C64" s="33" t="s">
        <v>861</v>
      </c>
    </row>
    <row r="65" spans="1:3" x14ac:dyDescent="0.25">
      <c r="A65" s="36">
        <v>116918</v>
      </c>
      <c r="B65" s="33" t="s">
        <v>594</v>
      </c>
      <c r="C65" s="33" t="s">
        <v>862</v>
      </c>
    </row>
    <row r="66" spans="1:3" x14ac:dyDescent="0.25">
      <c r="A66" s="36">
        <v>105956</v>
      </c>
      <c r="B66" s="33" t="s">
        <v>591</v>
      </c>
      <c r="C66" s="33" t="s">
        <v>604</v>
      </c>
    </row>
    <row r="67" spans="1:3" x14ac:dyDescent="0.25">
      <c r="A67" s="36">
        <v>106647</v>
      </c>
      <c r="B67" s="33" t="s">
        <v>582</v>
      </c>
      <c r="C67" s="33" t="s">
        <v>604</v>
      </c>
    </row>
    <row r="68" spans="1:3" x14ac:dyDescent="0.25">
      <c r="A68" s="36">
        <v>116950</v>
      </c>
      <c r="B68" s="33" t="s">
        <v>863</v>
      </c>
      <c r="C68" s="33" t="s">
        <v>864</v>
      </c>
    </row>
    <row r="69" spans="1:3" x14ac:dyDescent="0.25">
      <c r="A69" s="36">
        <v>111698</v>
      </c>
      <c r="B69" s="33" t="s">
        <v>582</v>
      </c>
      <c r="C69" s="33" t="s">
        <v>865</v>
      </c>
    </row>
    <row r="70" spans="1:3" x14ac:dyDescent="0.25">
      <c r="A70" s="36">
        <v>105740</v>
      </c>
      <c r="B70" s="33" t="s">
        <v>584</v>
      </c>
      <c r="C70" s="33" t="s">
        <v>621</v>
      </c>
    </row>
    <row r="71" spans="1:3" x14ac:dyDescent="0.25">
      <c r="A71" s="36">
        <v>118679</v>
      </c>
      <c r="B71" s="33" t="s">
        <v>588</v>
      </c>
      <c r="C71" s="33" t="s">
        <v>621</v>
      </c>
    </row>
    <row r="72" spans="1:3" x14ac:dyDescent="0.25">
      <c r="A72" s="36">
        <v>103698</v>
      </c>
      <c r="B72" s="33" t="s">
        <v>588</v>
      </c>
      <c r="C72" s="33" t="s">
        <v>621</v>
      </c>
    </row>
    <row r="73" spans="1:3" x14ac:dyDescent="0.25">
      <c r="A73" s="36">
        <v>112718</v>
      </c>
      <c r="B73" s="33" t="s">
        <v>588</v>
      </c>
      <c r="C73" s="33" t="s">
        <v>621</v>
      </c>
    </row>
    <row r="74" spans="1:3" x14ac:dyDescent="0.25">
      <c r="A74" s="36">
        <v>110570</v>
      </c>
      <c r="B74" s="33" t="s">
        <v>588</v>
      </c>
      <c r="C74" s="33" t="s">
        <v>621</v>
      </c>
    </row>
    <row r="75" spans="1:3" x14ac:dyDescent="0.25">
      <c r="A75" s="36">
        <v>101692</v>
      </c>
      <c r="B75" s="33" t="s">
        <v>588</v>
      </c>
      <c r="C75" s="33" t="s">
        <v>621</v>
      </c>
    </row>
    <row r="76" spans="1:3" x14ac:dyDescent="0.25">
      <c r="A76" s="36">
        <v>109815</v>
      </c>
      <c r="B76" s="33" t="s">
        <v>584</v>
      </c>
      <c r="C76" s="33" t="s">
        <v>621</v>
      </c>
    </row>
    <row r="77" spans="1:3" x14ac:dyDescent="0.25">
      <c r="A77" s="36">
        <v>115748</v>
      </c>
      <c r="B77" s="33" t="s">
        <v>834</v>
      </c>
      <c r="C77" s="33" t="s">
        <v>866</v>
      </c>
    </row>
    <row r="78" spans="1:3" x14ac:dyDescent="0.25">
      <c r="A78" s="36">
        <v>110923</v>
      </c>
      <c r="B78" s="33" t="s">
        <v>593</v>
      </c>
      <c r="C78" s="33" t="s">
        <v>464</v>
      </c>
    </row>
    <row r="79" spans="1:3" x14ac:dyDescent="0.25">
      <c r="A79" s="36">
        <v>108227</v>
      </c>
      <c r="B79" s="33" t="s">
        <v>593</v>
      </c>
      <c r="C79" s="33" t="s">
        <v>464</v>
      </c>
    </row>
    <row r="80" spans="1:3" x14ac:dyDescent="0.25">
      <c r="A80" s="36">
        <v>110880</v>
      </c>
      <c r="B80" s="33" t="s">
        <v>593</v>
      </c>
      <c r="C80" s="33" t="s">
        <v>464</v>
      </c>
    </row>
    <row r="81" spans="1:3" x14ac:dyDescent="0.25">
      <c r="A81" s="36">
        <v>106573</v>
      </c>
      <c r="B81" s="33" t="s">
        <v>593</v>
      </c>
      <c r="C81" s="33" t="s">
        <v>464</v>
      </c>
    </row>
    <row r="82" spans="1:3" x14ac:dyDescent="0.25">
      <c r="A82" s="36">
        <v>106556</v>
      </c>
      <c r="B82" s="33" t="s">
        <v>593</v>
      </c>
      <c r="C82" s="33" t="s">
        <v>464</v>
      </c>
    </row>
    <row r="83" spans="1:3" x14ac:dyDescent="0.25">
      <c r="A83" s="36">
        <v>104845</v>
      </c>
      <c r="B83" s="33" t="s">
        <v>584</v>
      </c>
      <c r="C83" s="33" t="s">
        <v>619</v>
      </c>
    </row>
    <row r="84" spans="1:3" x14ac:dyDescent="0.25">
      <c r="A84" s="36">
        <v>103186</v>
      </c>
      <c r="B84" s="33" t="s">
        <v>584</v>
      </c>
      <c r="C84" s="33" t="s">
        <v>619</v>
      </c>
    </row>
    <row r="85" spans="1:3" x14ac:dyDescent="0.25">
      <c r="A85" s="36">
        <v>105180</v>
      </c>
      <c r="B85" s="33" t="s">
        <v>584</v>
      </c>
      <c r="C85" s="33" t="s">
        <v>867</v>
      </c>
    </row>
    <row r="86" spans="1:3" x14ac:dyDescent="0.25">
      <c r="A86" s="36">
        <v>114059</v>
      </c>
      <c r="B86" s="33" t="s">
        <v>584</v>
      </c>
      <c r="C86" s="33" t="s">
        <v>868</v>
      </c>
    </row>
    <row r="87" spans="1:3" x14ac:dyDescent="0.25">
      <c r="A87" s="36">
        <v>114394</v>
      </c>
      <c r="B87" s="33" t="s">
        <v>594</v>
      </c>
      <c r="C87" s="33" t="s">
        <v>613</v>
      </c>
    </row>
    <row r="88" spans="1:3" x14ac:dyDescent="0.25">
      <c r="A88" s="36">
        <v>101989</v>
      </c>
      <c r="B88" s="33" t="s">
        <v>594</v>
      </c>
      <c r="C88" s="33" t="s">
        <v>613</v>
      </c>
    </row>
    <row r="89" spans="1:3" x14ac:dyDescent="0.25">
      <c r="A89" s="36">
        <v>106221</v>
      </c>
      <c r="B89" s="33" t="s">
        <v>594</v>
      </c>
      <c r="C89" s="33" t="s">
        <v>613</v>
      </c>
    </row>
    <row r="90" spans="1:3" x14ac:dyDescent="0.25">
      <c r="A90" s="36">
        <v>114790</v>
      </c>
      <c r="B90" s="33" t="s">
        <v>591</v>
      </c>
      <c r="C90" s="33" t="s">
        <v>397</v>
      </c>
    </row>
    <row r="91" spans="1:3" x14ac:dyDescent="0.25">
      <c r="A91" s="36">
        <v>102122</v>
      </c>
      <c r="B91" s="33" t="s">
        <v>591</v>
      </c>
      <c r="C91" s="33" t="s">
        <v>397</v>
      </c>
    </row>
    <row r="92" spans="1:3" x14ac:dyDescent="0.25">
      <c r="A92" s="37">
        <v>112553</v>
      </c>
      <c r="B92" s="34" t="s">
        <v>591</v>
      </c>
      <c r="C92" s="34" t="s">
        <v>397</v>
      </c>
    </row>
    <row r="93" spans="1:3" x14ac:dyDescent="0.25">
      <c r="A93" s="36">
        <v>110638</v>
      </c>
      <c r="B93" s="33" t="s">
        <v>591</v>
      </c>
      <c r="C93" s="33" t="s">
        <v>397</v>
      </c>
    </row>
    <row r="94" spans="1:3" x14ac:dyDescent="0.25">
      <c r="A94" s="36">
        <v>103839</v>
      </c>
      <c r="B94" s="33" t="s">
        <v>591</v>
      </c>
      <c r="C94" s="33" t="s">
        <v>397</v>
      </c>
    </row>
    <row r="95" spans="1:3" x14ac:dyDescent="0.25">
      <c r="A95" s="36">
        <v>111085</v>
      </c>
      <c r="B95" s="33" t="s">
        <v>869</v>
      </c>
      <c r="C95" s="33" t="s">
        <v>870</v>
      </c>
    </row>
    <row r="96" spans="1:3" x14ac:dyDescent="0.25">
      <c r="A96" s="36">
        <v>108495</v>
      </c>
      <c r="B96" s="33" t="s">
        <v>593</v>
      </c>
      <c r="C96" s="33" t="s">
        <v>630</v>
      </c>
    </row>
    <row r="97" spans="1:3" x14ac:dyDescent="0.25">
      <c r="A97" s="36">
        <v>103707</v>
      </c>
      <c r="B97" s="33" t="s">
        <v>593</v>
      </c>
      <c r="C97" s="33" t="s">
        <v>630</v>
      </c>
    </row>
    <row r="98" spans="1:3" x14ac:dyDescent="0.25">
      <c r="A98" s="36">
        <v>101054</v>
      </c>
      <c r="B98" s="33" t="s">
        <v>593</v>
      </c>
      <c r="C98" s="33" t="s">
        <v>630</v>
      </c>
    </row>
    <row r="99" spans="1:3" x14ac:dyDescent="0.25">
      <c r="A99" s="36">
        <v>112855</v>
      </c>
      <c r="B99" s="33" t="s">
        <v>594</v>
      </c>
      <c r="C99" s="33" t="s">
        <v>390</v>
      </c>
    </row>
    <row r="100" spans="1:3" x14ac:dyDescent="0.25">
      <c r="A100" s="36">
        <v>111428</v>
      </c>
      <c r="B100" s="33" t="s">
        <v>594</v>
      </c>
      <c r="C100" s="33" t="s">
        <v>871</v>
      </c>
    </row>
    <row r="101" spans="1:3" x14ac:dyDescent="0.25">
      <c r="A101" s="36">
        <v>107498</v>
      </c>
      <c r="B101" s="33" t="s">
        <v>591</v>
      </c>
      <c r="C101" s="33" t="s">
        <v>394</v>
      </c>
    </row>
    <row r="102" spans="1:3" x14ac:dyDescent="0.25">
      <c r="A102" s="36">
        <v>111429</v>
      </c>
      <c r="B102" s="33" t="s">
        <v>591</v>
      </c>
      <c r="C102" s="33" t="s">
        <v>394</v>
      </c>
    </row>
    <row r="103" spans="1:3" x14ac:dyDescent="0.25">
      <c r="A103" s="36">
        <v>107600</v>
      </c>
      <c r="B103" s="33" t="s">
        <v>591</v>
      </c>
      <c r="C103" s="33" t="s">
        <v>394</v>
      </c>
    </row>
    <row r="104" spans="1:3" x14ac:dyDescent="0.25">
      <c r="A104" s="36">
        <v>105336</v>
      </c>
      <c r="B104" s="33" t="s">
        <v>591</v>
      </c>
      <c r="C104" s="33" t="s">
        <v>394</v>
      </c>
    </row>
    <row r="105" spans="1:3" x14ac:dyDescent="0.25">
      <c r="A105" s="36">
        <v>110661</v>
      </c>
      <c r="B105" s="33" t="s">
        <v>594</v>
      </c>
      <c r="C105" s="33" t="s">
        <v>872</v>
      </c>
    </row>
    <row r="106" spans="1:3" x14ac:dyDescent="0.25">
      <c r="A106" s="36">
        <v>106311</v>
      </c>
      <c r="B106" s="33" t="s">
        <v>584</v>
      </c>
      <c r="C106" s="33" t="s">
        <v>614</v>
      </c>
    </row>
    <row r="107" spans="1:3" x14ac:dyDescent="0.25">
      <c r="A107" s="36">
        <v>101066</v>
      </c>
      <c r="B107" s="33" t="s">
        <v>584</v>
      </c>
      <c r="C107" s="33" t="s">
        <v>614</v>
      </c>
    </row>
    <row r="108" spans="1:3" x14ac:dyDescent="0.25">
      <c r="A108" s="36">
        <v>104941</v>
      </c>
      <c r="B108" s="33" t="s">
        <v>584</v>
      </c>
      <c r="C108" s="33" t="s">
        <v>873</v>
      </c>
    </row>
    <row r="109" spans="1:3" x14ac:dyDescent="0.25">
      <c r="A109" s="36">
        <v>101984</v>
      </c>
      <c r="B109" s="33" t="s">
        <v>584</v>
      </c>
      <c r="C109" s="33" t="s">
        <v>873</v>
      </c>
    </row>
    <row r="110" spans="1:3" x14ac:dyDescent="0.25">
      <c r="A110" s="36">
        <v>108100</v>
      </c>
      <c r="B110" s="33" t="s">
        <v>584</v>
      </c>
      <c r="C110" s="33" t="s">
        <v>595</v>
      </c>
    </row>
    <row r="111" spans="1:3" x14ac:dyDescent="0.25">
      <c r="A111" s="36">
        <v>102578</v>
      </c>
      <c r="B111" s="33" t="s">
        <v>582</v>
      </c>
      <c r="C111" s="33" t="s">
        <v>595</v>
      </c>
    </row>
    <row r="112" spans="1:3" x14ac:dyDescent="0.25">
      <c r="A112" s="36">
        <v>102021</v>
      </c>
      <c r="B112" s="33" t="s">
        <v>582</v>
      </c>
      <c r="C112" s="33" t="s">
        <v>595</v>
      </c>
    </row>
    <row r="113" spans="1:3" x14ac:dyDescent="0.25">
      <c r="A113" s="36">
        <v>114831</v>
      </c>
      <c r="B113" s="33" t="s">
        <v>582</v>
      </c>
      <c r="C113" s="33" t="s">
        <v>874</v>
      </c>
    </row>
    <row r="114" spans="1:3" x14ac:dyDescent="0.25">
      <c r="A114" s="36">
        <v>110562</v>
      </c>
      <c r="B114" s="33" t="s">
        <v>582</v>
      </c>
      <c r="C114" s="33" t="s">
        <v>874</v>
      </c>
    </row>
    <row r="115" spans="1:3" x14ac:dyDescent="0.25">
      <c r="A115" s="36">
        <v>105731</v>
      </c>
      <c r="B115" s="33" t="s">
        <v>597</v>
      </c>
      <c r="C115" s="33" t="s">
        <v>598</v>
      </c>
    </row>
    <row r="116" spans="1:3" x14ac:dyDescent="0.25">
      <c r="A116" s="36">
        <v>109717</v>
      </c>
      <c r="B116" s="33" t="s">
        <v>597</v>
      </c>
      <c r="C116" s="33" t="s">
        <v>598</v>
      </c>
    </row>
    <row r="117" spans="1:3" x14ac:dyDescent="0.25">
      <c r="A117" s="36">
        <v>115253</v>
      </c>
      <c r="B117" s="33" t="s">
        <v>597</v>
      </c>
      <c r="C117" s="33" t="s">
        <v>598</v>
      </c>
    </row>
    <row r="118" spans="1:3" x14ac:dyDescent="0.25">
      <c r="A118" s="36">
        <v>107857</v>
      </c>
      <c r="B118" s="33" t="s">
        <v>597</v>
      </c>
      <c r="C118" s="33" t="s">
        <v>598</v>
      </c>
    </row>
    <row r="119" spans="1:3" x14ac:dyDescent="0.25">
      <c r="A119" s="36">
        <v>101991</v>
      </c>
      <c r="B119" s="33" t="s">
        <v>587</v>
      </c>
      <c r="C119" s="33" t="s">
        <v>598</v>
      </c>
    </row>
    <row r="120" spans="1:3" x14ac:dyDescent="0.25">
      <c r="A120" s="36">
        <v>108339</v>
      </c>
      <c r="B120" s="33" t="s">
        <v>597</v>
      </c>
      <c r="C120" s="33" t="s">
        <v>598</v>
      </c>
    </row>
    <row r="121" spans="1:3" x14ac:dyDescent="0.25">
      <c r="A121" s="36">
        <v>116963</v>
      </c>
      <c r="B121" s="33" t="s">
        <v>597</v>
      </c>
      <c r="C121" s="33" t="s">
        <v>875</v>
      </c>
    </row>
    <row r="122" spans="1:3" x14ac:dyDescent="0.25">
      <c r="A122" s="36">
        <v>119028</v>
      </c>
      <c r="B122" s="33" t="s">
        <v>597</v>
      </c>
      <c r="C122" s="33" t="s">
        <v>617</v>
      </c>
    </row>
    <row r="123" spans="1:3" x14ac:dyDescent="0.25">
      <c r="A123" s="36">
        <v>108771</v>
      </c>
      <c r="B123" s="33" t="s">
        <v>597</v>
      </c>
      <c r="C123" s="33" t="s">
        <v>617</v>
      </c>
    </row>
    <row r="124" spans="1:3" x14ac:dyDescent="0.25">
      <c r="A124" s="36">
        <v>105593</v>
      </c>
      <c r="B124" s="33" t="s">
        <v>587</v>
      </c>
      <c r="C124" s="33" t="s">
        <v>617</v>
      </c>
    </row>
    <row r="125" spans="1:3" x14ac:dyDescent="0.25">
      <c r="A125" s="36">
        <v>106208</v>
      </c>
      <c r="B125" s="33" t="s">
        <v>587</v>
      </c>
      <c r="C125" s="33" t="s">
        <v>617</v>
      </c>
    </row>
    <row r="126" spans="1:3" x14ac:dyDescent="0.25">
      <c r="A126" s="36">
        <v>106394</v>
      </c>
      <c r="B126" s="33" t="s">
        <v>588</v>
      </c>
      <c r="C126" s="33" t="s">
        <v>603</v>
      </c>
    </row>
    <row r="127" spans="1:3" x14ac:dyDescent="0.25">
      <c r="A127" s="36">
        <v>105327</v>
      </c>
      <c r="B127" s="33" t="s">
        <v>588</v>
      </c>
      <c r="C127" s="33" t="s">
        <v>603</v>
      </c>
    </row>
    <row r="128" spans="1:3" x14ac:dyDescent="0.25">
      <c r="A128" s="36">
        <v>102055</v>
      </c>
      <c r="B128" s="33" t="s">
        <v>591</v>
      </c>
      <c r="C128" s="33" t="s">
        <v>605</v>
      </c>
    </row>
    <row r="129" spans="1:3" x14ac:dyDescent="0.25">
      <c r="A129" s="36">
        <v>106365</v>
      </c>
      <c r="B129" s="33" t="s">
        <v>591</v>
      </c>
      <c r="C129" s="33" t="s">
        <v>605</v>
      </c>
    </row>
    <row r="130" spans="1:3" x14ac:dyDescent="0.25">
      <c r="A130" s="36">
        <v>102011</v>
      </c>
      <c r="B130" s="33" t="s">
        <v>591</v>
      </c>
      <c r="C130" s="33" t="s">
        <v>605</v>
      </c>
    </row>
    <row r="131" spans="1:3" x14ac:dyDescent="0.25">
      <c r="A131" s="36">
        <v>103033</v>
      </c>
      <c r="B131" s="33" t="s">
        <v>591</v>
      </c>
      <c r="C131" s="33" t="s">
        <v>605</v>
      </c>
    </row>
    <row r="132" spans="1:3" x14ac:dyDescent="0.25">
      <c r="A132" s="36">
        <v>107113</v>
      </c>
      <c r="B132" s="33" t="s">
        <v>584</v>
      </c>
      <c r="C132" s="33" t="s">
        <v>599</v>
      </c>
    </row>
    <row r="133" spans="1:3" x14ac:dyDescent="0.25">
      <c r="A133" s="36">
        <v>109910</v>
      </c>
      <c r="B133" s="33" t="s">
        <v>584</v>
      </c>
      <c r="C133" s="33" t="s">
        <v>599</v>
      </c>
    </row>
    <row r="134" spans="1:3" x14ac:dyDescent="0.25">
      <c r="A134" s="36">
        <v>106373</v>
      </c>
      <c r="B134" s="33" t="s">
        <v>584</v>
      </c>
      <c r="C134" s="33" t="s">
        <v>599</v>
      </c>
    </row>
    <row r="135" spans="1:3" x14ac:dyDescent="0.25">
      <c r="A135" s="36">
        <v>116745</v>
      </c>
      <c r="B135" s="33" t="s">
        <v>597</v>
      </c>
      <c r="C135" s="33" t="s">
        <v>782</v>
      </c>
    </row>
    <row r="136" spans="1:3" x14ac:dyDescent="0.25">
      <c r="A136" s="36">
        <v>113150</v>
      </c>
      <c r="B136" s="33" t="s">
        <v>593</v>
      </c>
      <c r="C136" s="33" t="s">
        <v>596</v>
      </c>
    </row>
    <row r="137" spans="1:3" x14ac:dyDescent="0.25">
      <c r="A137" s="36">
        <v>110595</v>
      </c>
      <c r="B137" s="33" t="s">
        <v>593</v>
      </c>
      <c r="C137" s="33" t="s">
        <v>596</v>
      </c>
    </row>
    <row r="138" spans="1:3" x14ac:dyDescent="0.25">
      <c r="A138" s="36">
        <v>106283</v>
      </c>
      <c r="B138" s="33" t="s">
        <v>591</v>
      </c>
      <c r="C138" s="33" t="s">
        <v>596</v>
      </c>
    </row>
    <row r="139" spans="1:3" x14ac:dyDescent="0.25">
      <c r="A139" s="36">
        <v>102491</v>
      </c>
      <c r="B139" s="33" t="s">
        <v>869</v>
      </c>
      <c r="C139" s="33" t="s">
        <v>876</v>
      </c>
    </row>
    <row r="140" spans="1:3" x14ac:dyDescent="0.25">
      <c r="A140" s="36">
        <v>102844</v>
      </c>
      <c r="B140" s="33" t="s">
        <v>869</v>
      </c>
      <c r="C140" s="33" t="s">
        <v>877</v>
      </c>
    </row>
    <row r="141" spans="1:3" x14ac:dyDescent="0.25">
      <c r="A141" s="36">
        <v>112630</v>
      </c>
      <c r="B141" s="33" t="s">
        <v>594</v>
      </c>
      <c r="C141" s="33" t="s">
        <v>466</v>
      </c>
    </row>
    <row r="142" spans="1:3" x14ac:dyDescent="0.25">
      <c r="A142" s="36">
        <v>101987</v>
      </c>
      <c r="B142" s="33" t="s">
        <v>594</v>
      </c>
      <c r="C142" s="33" t="s">
        <v>466</v>
      </c>
    </row>
    <row r="143" spans="1:3" x14ac:dyDescent="0.25">
      <c r="A143" s="36">
        <v>110387</v>
      </c>
      <c r="B143" s="33" t="s">
        <v>594</v>
      </c>
      <c r="C143" s="33" t="s">
        <v>466</v>
      </c>
    </row>
    <row r="144" spans="1:3" x14ac:dyDescent="0.25">
      <c r="A144" s="36">
        <v>104337</v>
      </c>
      <c r="B144" s="33" t="s">
        <v>594</v>
      </c>
      <c r="C144" s="33" t="s">
        <v>466</v>
      </c>
    </row>
    <row r="145" spans="1:3" x14ac:dyDescent="0.25">
      <c r="A145" s="36">
        <v>111193</v>
      </c>
      <c r="B145" s="33" t="s">
        <v>588</v>
      </c>
      <c r="C145" s="33" t="s">
        <v>392</v>
      </c>
    </row>
    <row r="146" spans="1:3" x14ac:dyDescent="0.25">
      <c r="A146" s="36">
        <v>105422</v>
      </c>
      <c r="B146" s="33" t="s">
        <v>588</v>
      </c>
      <c r="C146" s="33" t="s">
        <v>392</v>
      </c>
    </row>
    <row r="147" spans="1:3" x14ac:dyDescent="0.25">
      <c r="A147" s="36">
        <v>109955</v>
      </c>
      <c r="B147" s="33" t="s">
        <v>584</v>
      </c>
      <c r="C147" s="33" t="s">
        <v>620</v>
      </c>
    </row>
    <row r="148" spans="1:3" x14ac:dyDescent="0.25">
      <c r="A148" s="36">
        <v>106707</v>
      </c>
      <c r="B148" s="33" t="s">
        <v>584</v>
      </c>
      <c r="C148" s="33" t="s">
        <v>620</v>
      </c>
    </row>
    <row r="149" spans="1:3" x14ac:dyDescent="0.25">
      <c r="A149" s="36">
        <v>108911</v>
      </c>
      <c r="B149" s="33" t="s">
        <v>597</v>
      </c>
      <c r="C149" s="33" t="s">
        <v>610</v>
      </c>
    </row>
    <row r="150" spans="1:3" x14ac:dyDescent="0.25">
      <c r="A150" s="36">
        <v>106355</v>
      </c>
      <c r="B150" s="33" t="s">
        <v>597</v>
      </c>
      <c r="C150" s="33" t="s">
        <v>610</v>
      </c>
    </row>
    <row r="151" spans="1:3" x14ac:dyDescent="0.25">
      <c r="A151" s="36">
        <v>114439</v>
      </c>
      <c r="B151" s="33" t="s">
        <v>594</v>
      </c>
      <c r="C151" s="33" t="s">
        <v>590</v>
      </c>
    </row>
    <row r="152" spans="1:3" x14ac:dyDescent="0.25">
      <c r="A152" s="36">
        <v>107453</v>
      </c>
      <c r="B152" s="33" t="s">
        <v>594</v>
      </c>
      <c r="C152" s="33" t="s">
        <v>590</v>
      </c>
    </row>
    <row r="153" spans="1:3" x14ac:dyDescent="0.25">
      <c r="A153" s="36">
        <v>116222</v>
      </c>
      <c r="B153" s="33" t="s">
        <v>582</v>
      </c>
      <c r="C153" s="33" t="s">
        <v>583</v>
      </c>
    </row>
    <row r="154" spans="1:3" x14ac:dyDescent="0.25">
      <c r="A154" s="36">
        <v>110647</v>
      </c>
      <c r="B154" s="33" t="s">
        <v>588</v>
      </c>
      <c r="C154" s="33" t="s">
        <v>583</v>
      </c>
    </row>
    <row r="155" spans="1:3" x14ac:dyDescent="0.25">
      <c r="A155" s="36">
        <v>101584</v>
      </c>
      <c r="B155" s="33" t="s">
        <v>591</v>
      </c>
      <c r="C155" s="33" t="s">
        <v>583</v>
      </c>
    </row>
    <row r="156" spans="1:3" x14ac:dyDescent="0.25">
      <c r="A156" s="36">
        <v>101996</v>
      </c>
      <c r="B156" s="33" t="s">
        <v>582</v>
      </c>
      <c r="C156" s="33" t="s">
        <v>583</v>
      </c>
    </row>
    <row r="157" spans="1:3" x14ac:dyDescent="0.25">
      <c r="A157" s="36">
        <v>104740</v>
      </c>
      <c r="B157" s="33" t="s">
        <v>582</v>
      </c>
      <c r="C157" s="33" t="s">
        <v>583</v>
      </c>
    </row>
    <row r="158" spans="1:3" x14ac:dyDescent="0.25">
      <c r="A158" s="36">
        <v>107170</v>
      </c>
      <c r="B158" s="33" t="s">
        <v>593</v>
      </c>
      <c r="C158" s="33" t="s">
        <v>600</v>
      </c>
    </row>
    <row r="159" spans="1:3" x14ac:dyDescent="0.25">
      <c r="A159" s="36">
        <v>105537</v>
      </c>
      <c r="B159" s="33" t="s">
        <v>593</v>
      </c>
      <c r="C159" s="33" t="s">
        <v>600</v>
      </c>
    </row>
    <row r="160" spans="1:3" x14ac:dyDescent="0.25">
      <c r="A160" s="37">
        <v>101628</v>
      </c>
      <c r="B160" s="34" t="s">
        <v>593</v>
      </c>
      <c r="C160" s="34" t="s">
        <v>600</v>
      </c>
    </row>
    <row r="161" spans="1:3" x14ac:dyDescent="0.25">
      <c r="A161" s="36">
        <v>106965</v>
      </c>
      <c r="B161" s="33" t="s">
        <v>591</v>
      </c>
      <c r="C161" s="33" t="s">
        <v>616</v>
      </c>
    </row>
    <row r="162" spans="1:3" x14ac:dyDescent="0.25">
      <c r="A162" s="36">
        <v>106359</v>
      </c>
      <c r="B162" s="33" t="s">
        <v>591</v>
      </c>
      <c r="C162" s="33" t="s">
        <v>616</v>
      </c>
    </row>
    <row r="163" spans="1:3" x14ac:dyDescent="0.25">
      <c r="A163" s="36">
        <v>107537</v>
      </c>
      <c r="B163" s="33" t="s">
        <v>591</v>
      </c>
      <c r="C163" s="33" t="s">
        <v>616</v>
      </c>
    </row>
    <row r="164" spans="1:3" x14ac:dyDescent="0.25">
      <c r="A164" s="36">
        <v>106204</v>
      </c>
      <c r="B164" s="33" t="s">
        <v>594</v>
      </c>
      <c r="C164" s="33" t="s">
        <v>616</v>
      </c>
    </row>
    <row r="165" spans="1:3" x14ac:dyDescent="0.25">
      <c r="A165" s="36">
        <v>115475</v>
      </c>
      <c r="B165" s="33" t="s">
        <v>597</v>
      </c>
      <c r="C165" s="33" t="s">
        <v>606</v>
      </c>
    </row>
    <row r="166" spans="1:3" x14ac:dyDescent="0.25">
      <c r="A166" s="36">
        <v>115962</v>
      </c>
      <c r="B166" s="33" t="s">
        <v>597</v>
      </c>
      <c r="C166" s="33" t="s">
        <v>606</v>
      </c>
    </row>
    <row r="167" spans="1:3" x14ac:dyDescent="0.25">
      <c r="A167" s="36">
        <v>106400</v>
      </c>
      <c r="B167" s="33" t="s">
        <v>597</v>
      </c>
      <c r="C167" s="33" t="s">
        <v>606</v>
      </c>
    </row>
    <row r="168" spans="1:3" x14ac:dyDescent="0.25">
      <c r="A168" s="36">
        <v>103967</v>
      </c>
      <c r="B168" s="33" t="s">
        <v>597</v>
      </c>
      <c r="C168" s="33" t="s">
        <v>606</v>
      </c>
    </row>
    <row r="169" spans="1:3" x14ac:dyDescent="0.25">
      <c r="A169" s="36">
        <v>118939</v>
      </c>
      <c r="B169" s="33" t="s">
        <v>593</v>
      </c>
      <c r="C169" s="33" t="s">
        <v>607</v>
      </c>
    </row>
    <row r="170" spans="1:3" x14ac:dyDescent="0.25">
      <c r="A170" s="36">
        <v>116917</v>
      </c>
      <c r="B170" s="33" t="s">
        <v>593</v>
      </c>
      <c r="C170" s="33" t="s">
        <v>607</v>
      </c>
    </row>
    <row r="171" spans="1:3" x14ac:dyDescent="0.25">
      <c r="A171" s="36">
        <v>109845</v>
      </c>
      <c r="B171" s="33" t="s">
        <v>593</v>
      </c>
      <c r="C171" s="33" t="s">
        <v>607</v>
      </c>
    </row>
    <row r="172" spans="1:3" x14ac:dyDescent="0.25">
      <c r="A172" s="36">
        <v>110838</v>
      </c>
      <c r="B172" s="33" t="s">
        <v>593</v>
      </c>
      <c r="C172" s="33" t="s">
        <v>607</v>
      </c>
    </row>
    <row r="173" spans="1:3" x14ac:dyDescent="0.25">
      <c r="A173" s="36">
        <v>102581</v>
      </c>
      <c r="B173" s="33" t="s">
        <v>593</v>
      </c>
      <c r="C173" s="33" t="s">
        <v>607</v>
      </c>
    </row>
    <row r="174" spans="1:3" x14ac:dyDescent="0.25">
      <c r="A174" s="36">
        <v>102760</v>
      </c>
      <c r="B174" s="33" t="s">
        <v>593</v>
      </c>
      <c r="C174" s="33" t="s">
        <v>607</v>
      </c>
    </row>
    <row r="175" spans="1:3" x14ac:dyDescent="0.25">
      <c r="A175" s="36">
        <v>102329</v>
      </c>
      <c r="B175" s="33" t="s">
        <v>593</v>
      </c>
      <c r="C175" s="33" t="s">
        <v>607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3</vt:i4>
      </vt:variant>
    </vt:vector>
  </HeadingPairs>
  <TitlesOfParts>
    <vt:vector size="6" baseType="lpstr">
      <vt:lpstr>Contracte semnate (2)</vt:lpstr>
      <vt:lpstr>Sheet1</vt:lpstr>
      <vt:lpstr>Chart2</vt:lpstr>
      <vt:lpstr>'Contracte semnate (2)'!Print_Area</vt:lpstr>
      <vt:lpstr>'Contracte semnate (2)'!Print_Titles</vt:lpstr>
      <vt:lpstr>'Contracte semnate (2)'!SPBookmark_Regiune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Alexandru Virgil Tascu</cp:lastModifiedBy>
  <cp:lastPrinted>2020-11-23T13:46:14Z</cp:lastPrinted>
  <dcterms:created xsi:type="dcterms:W3CDTF">2016-07-18T10:59:34Z</dcterms:created>
  <dcterms:modified xsi:type="dcterms:W3CDTF">2021-08-06T10:56:59Z</dcterms:modified>
</cp:coreProperties>
</file>