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D:\BKP LAPTOP SERVICI\Mirela Cosovan\POIM\POIM\COMUNICARE SI PUBLICITATE\Doc. trans. spre publicare\RAP. LUNARE\2020\SEPTEMBRIE\"/>
    </mc:Choice>
  </mc:AlternateContent>
  <xr:revisionPtr revIDLastSave="0" documentId="13_ncr:1_{4AB1ECF9-5840-4C69-A38F-6B8B16B704C7}" xr6:coauthVersionLast="45" xr6:coauthVersionMax="45" xr10:uidLastSave="{00000000-0000-0000-0000-000000000000}"/>
  <bookViews>
    <workbookView xWindow="-120" yWindow="-120" windowWidth="29040" windowHeight="15840" firstSheet="1" activeTab="1" xr2:uid="{00000000-000D-0000-FFFF-FFFF00000000}"/>
  </bookViews>
  <sheets>
    <sheet name="Chart2" sheetId="1" r:id="rId1"/>
    <sheet name="Contracte semnate (2)" sheetId="4" r:id="rId2"/>
    <sheet name="Sheet1" sheetId="3" r:id="rId3"/>
  </sheets>
  <externalReferences>
    <externalReference r:id="rId4"/>
    <externalReference r:id="rId5"/>
    <externalReference r:id="rId6"/>
  </externalReferences>
  <definedNames>
    <definedName name="_xlnm._FilterDatabase" localSheetId="1" hidden="1">'Contracte semnate (2)'!$A$11:$AC$454</definedName>
    <definedName name="_xlnm.Print_Area" localSheetId="1">'Contracte semnate (2)'!$A$8:$AB$457</definedName>
    <definedName name="_xlnm.Print_Titles" localSheetId="1">'Contracte semnate (2)'!$12:$13</definedName>
    <definedName name="SPBookmark_Regiune" localSheetId="1">'Contracte semnate (2)'!$H$336</definedName>
    <definedName name="Z_000BFA1A_266F_4D10_A09E_5A7B0D134F58_.wvu.FilterData" localSheetId="1" hidden="1">'Contracte semnate (2)'!$B$7:$Z$454</definedName>
    <definedName name="Z_0E2002C0_88DC_479A_B983_CA340E3274B8_.wvu.FilterData" localSheetId="1" hidden="1">'Contracte semnate (2)'!$B$12:$Z$454</definedName>
    <definedName name="Z_0F598BC0_9523_4AD3_94A3_BDEC8367FE11_.wvu.Cols" localSheetId="1" hidden="1">'Contracte semnate (2)'!$E:$G,'Contracte semnate (2)'!$Q:$Q</definedName>
    <definedName name="Z_0F598BC0_9523_4AD3_94A3_BDEC8367FE11_.wvu.FilterData" localSheetId="1" hidden="1">'Contracte semnate (2)'!$B$7:$Z$454</definedName>
    <definedName name="Z_216972B4_771A_4607_A8B4_AC73D5CD6C1A_.wvu.Cols" localSheetId="1" hidden="1">'Contracte semnate (2)'!$E:$G,'Contracte semnate (2)'!$Q:$Q</definedName>
    <definedName name="Z_2234C728_15E1_4BAF_98DE_620726961552_.wvu.Cols" localSheetId="1" hidden="1">'Contracte semnate (2)'!$E:$G,'Contracte semnate (2)'!$Q:$Q</definedName>
    <definedName name="Z_35953204_B2E4_4670_8547_4A661864E61F_.wvu.FilterData" localSheetId="1" hidden="1">'Contracte semnate (2)'!$B$7:$Z$454</definedName>
    <definedName name="Z_3EBF2DB4_84D7_478D_9896_C4DA08B65D0C_.wvu.Cols" localSheetId="1" hidden="1">'Contracte semnate (2)'!$E:$G,'Contracte semnate (2)'!$Q:$Q</definedName>
    <definedName name="Z_3EBF2DB4_84D7_478D_9896_C4DA08B65D0C_.wvu.FilterData" localSheetId="1" hidden="1">'Contracte semnate (2)'!$B$7:$Z$454</definedName>
    <definedName name="Z_413D6799_9F75_47FF_8A9E_5CB9283B7BBE_.wvu.Cols" localSheetId="1" hidden="1">'Contracte semnate (2)'!$E:$G,'Contracte semnate (2)'!$Q:$Q</definedName>
    <definedName name="Z_413D6799_9F75_47FF_8A9E_5CB9283B7BBE_.wvu.FilterData" localSheetId="1" hidden="1">'Contracte semnate (2)'!$B$7:$Z$454</definedName>
    <definedName name="Z_437FD6EF_32B2_4DE0_BA89_93A7E3EF04C5_.wvu.Cols" localSheetId="1" hidden="1">'Contracte semnate (2)'!$E:$G,'Contracte semnate (2)'!$Q:$Q</definedName>
    <definedName name="Z_44703FDB_B351_4F62_ABCF_EAA35D25F82B_.wvu.FilterData" localSheetId="1" hidden="1">'Contracte semnate (2)'!$B$7:$Z$454</definedName>
    <definedName name="Z_61C44EA8_4687_4D4E_A1ED_359DF81A71FB_.wvu.Cols" localSheetId="1" hidden="1">'Contracte semnate (2)'!$E:$G,'Contracte semnate (2)'!$Q:$Q</definedName>
    <definedName name="Z_61C44EA8_4687_4D4E_A1ED_359DF81A71FB_.wvu.FilterData" localSheetId="1" hidden="1">'Contracte semnate (2)'!$B$7:$Z$454</definedName>
    <definedName name="Z_64D2264B_4E86_4FBB_93B3_BEE727888DFE_.wvu.Cols" localSheetId="1" hidden="1">'Contracte semnate (2)'!$E:$G,'Contracte semnate (2)'!$Q:$Q</definedName>
    <definedName name="Z_6CC2252D_4676_4063_B0C5_167B37D80642_.wvu.FilterData" localSheetId="1" hidden="1">'Contracte semnate (2)'!$B$7:$Z$454</definedName>
    <definedName name="Z_79FA8BE5_7D13_4EF3_B35A_76ACF1C0DF3C_.wvu.Cols" localSheetId="1" hidden="1">'Contracte semnate (2)'!$E:$G,'Contracte semnate (2)'!$Q:$Q</definedName>
    <definedName name="Z_83337B45_5054_4200_BF9E_4E1DC1896214_.wvu.Cols" localSheetId="1" hidden="1">'Contracte semnate (2)'!$E:$G,'Contracte semnate (2)'!$Q:$Q</definedName>
    <definedName name="Z_83337B45_5054_4200_BF9E_4E1DC1896214_.wvu.FilterData" localSheetId="1" hidden="1">'Contracte semnate (2)'!$B$7:$Z$454</definedName>
    <definedName name="Z_8453577A_926D_4217_8932_6FE8F46A5D63_.wvu.FilterData" localSheetId="1" hidden="1">'Contracte semnate (2)'!$B$7:$Z$454</definedName>
    <definedName name="Z_8C9F1640_F09D_482C_9468_7B83F0B08D65_.wvu.FilterData" localSheetId="1" hidden="1">'Contracte semnate (2)'!$B$7:$Z$454</definedName>
    <definedName name="Z_90832C92_F64A_47A3_B902_442B1A066F81_.wvu.FilterData" localSheetId="1" hidden="1">'Contracte semnate (2)'!$B$7:$Z$454</definedName>
    <definedName name="Z_9E851A6A_17B1_4E6F_A007_493445D427B8_.wvu.Cols" localSheetId="1" hidden="1">'Contracte semnate (2)'!$E:$G,'Contracte semnate (2)'!$Q:$Q</definedName>
    <definedName name="Z_9E851A6A_17B1_4E6F_A007_493445D427B8_.wvu.FilterData" localSheetId="1" hidden="1">'Contracte semnate (2)'!$B$7:$Z$454</definedName>
    <definedName name="Z_A23DAD4C_1DE1_4EEE_B895_448842FF572B_.wvu.Cols" localSheetId="1" hidden="1">'Contracte semnate (2)'!$F:$P</definedName>
    <definedName name="Z_A23DAD4C_1DE1_4EEE_B895_448842FF572B_.wvu.FilterData" localSheetId="1" hidden="1">'Contracte semnate (2)'!$B$7:$AC$454</definedName>
    <definedName name="Z_B8EFA5E8_2E8C_450C_9395_D582737418AA_.wvu.Cols" localSheetId="1" hidden="1">'Contracte semnate (2)'!$E:$G,'Contracte semnate (2)'!$Q:$Q</definedName>
    <definedName name="Z_C4F2F848_6ED7_4758_A2CE_FBAC69284179_.wvu.FilterData" localSheetId="1" hidden="1">'Contracte semnate (2)'!$B$7:$Z$454</definedName>
    <definedName name="Z_CA5BAC36_7E1D_42E0_9796_DFA0CE58E1BF_.wvu.FilterData" localSheetId="1" hidden="1">'Contracte semnate (2)'!$B$7:$Z$454</definedName>
    <definedName name="Z_DB90939E_72BD_4CED_BFB6_BD74FF913DB3_.wvu.Cols" localSheetId="1" hidden="1">'Contracte semnate (2)'!$E:$G,'Contracte semnate (2)'!$Q:$Q</definedName>
    <definedName name="Z_DB90939E_72BD_4CED_BFB6_BD74FF913DB3_.wvu.FilterData" localSheetId="1" hidden="1">'Contracte semnate (2)'!$B$7:$Z$454</definedName>
    <definedName name="Z_E10820C0_32CD_441A_8635_65479FE7CBA3_.wvu.Cols" localSheetId="1" hidden="1">'Contracte semnate (2)'!$E:$G,'Contracte semnate (2)'!$Q:$Q</definedName>
    <definedName name="Z_E1C13DC2_98C2_4597_8D1A_C9F2C3CA60EC_.wvu.Cols" localSheetId="1" hidden="1">'Contracte semnate (2)'!$E:$G,'Contracte semnate (2)'!$Q:$Q</definedName>
    <definedName name="Z_E4462EA5_1112_4F42_BE37_A867D6FC853C_.wvu.Cols" localSheetId="1" hidden="1">'Contracte semnate (2)'!$E:$G,'Contracte semnate (2)'!$Q:$Q</definedName>
    <definedName name="Z_E4462EA5_1112_4F42_BE37_A867D6FC853C_.wvu.FilterData" localSheetId="1" hidden="1">'Contracte semnate (2)'!$B$7:$Z$454</definedName>
    <definedName name="Z_ECCC7D97_A0C3_4C50_BA03_A8D24BCD22BE_.wvu.Cols" localSheetId="1" hidden="1">'Contracte semnate (2)'!$E:$G,'Contracte semnate (2)'!$Q:$Q</definedName>
    <definedName name="Z_ECCC7D97_A0C3_4C50_BA03_A8D24BCD22BE_.wvu.FilterData" localSheetId="1" hidden="1">'Contracte semnate (2)'!$B$7:$Z$454</definedName>
    <definedName name="Z_F36299A5_78E0_4C52_B3A4_19855E6D3EFF_.wvu.FilterData" localSheetId="1" hidden="1">'Contracte semnate (2)'!$B$7:$Z$454</definedName>
    <definedName name="Z_F4C96D22_891C_4B3C_B57B_7878195B2E7E_.wvu.FilterData" localSheetId="1" hidden="1">'Contracte semnate (2)'!$G$12:$Q$454</definedName>
  </definedNames>
  <calcPr calcId="191029"/>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AA13" i="4" l="1"/>
  <c r="AB13" i="4"/>
  <c r="AA12" i="4"/>
  <c r="X12" i="4"/>
  <c r="W12" i="4"/>
  <c r="V12" i="4"/>
  <c r="R13" i="4"/>
  <c r="S13" i="4"/>
  <c r="T13" i="4"/>
  <c r="R12" i="4"/>
  <c r="L12" i="4"/>
  <c r="M12" i="4"/>
  <c r="N12" i="4"/>
  <c r="O12" i="4"/>
  <c r="P12" i="4"/>
  <c r="Q12" i="4"/>
  <c r="H12" i="4"/>
  <c r="I12" i="4"/>
  <c r="J12" i="4"/>
  <c r="K12" i="4"/>
  <c r="C12" i="4"/>
  <c r="D12" i="4"/>
  <c r="E12" i="4"/>
  <c r="F12" i="4"/>
  <c r="AA333" i="4"/>
  <c r="AA50" i="4"/>
  <c r="R50" i="4"/>
  <c r="S50" i="4"/>
  <c r="T50" i="4"/>
  <c r="U50" i="4"/>
  <c r="V50" i="4"/>
  <c r="W50" i="4"/>
  <c r="X42" i="4"/>
  <c r="X43" i="4"/>
  <c r="X44" i="4"/>
  <c r="X45" i="4"/>
  <c r="X46" i="4"/>
  <c r="X47" i="4"/>
  <c r="X50" i="4"/>
  <c r="Y50" i="4"/>
  <c r="Z50" i="4"/>
  <c r="AB50" i="4"/>
  <c r="Q42" i="4"/>
  <c r="Q43" i="4"/>
  <c r="Q44" i="4"/>
  <c r="Q45" i="4"/>
  <c r="Q46" i="4"/>
  <c r="Q47" i="4"/>
  <c r="Q50" i="4"/>
  <c r="Q84" i="4"/>
  <c r="Q59" i="4"/>
  <c r="Q61" i="4"/>
  <c r="Q62" i="4"/>
  <c r="Q63" i="4"/>
  <c r="Q64" i="4"/>
  <c r="Q65" i="4"/>
  <c r="Q66" i="4"/>
  <c r="Q67" i="4"/>
  <c r="Q68" i="4"/>
  <c r="Q69" i="4"/>
  <c r="Q70" i="4"/>
  <c r="Q71" i="4"/>
  <c r="Q72" i="4"/>
  <c r="Q73" i="4"/>
  <c r="Q75" i="4"/>
  <c r="Q76" i="4"/>
  <c r="Q77" i="4"/>
  <c r="Q78" i="4"/>
  <c r="Q79" i="4"/>
  <c r="Q80" i="4"/>
  <c r="Q81" i="4"/>
  <c r="Q82" i="4"/>
  <c r="Q83" i="4"/>
  <c r="Q85" i="4"/>
  <c r="Q86" i="4"/>
  <c r="Q89" i="4"/>
  <c r="Q129" i="4"/>
  <c r="Q130" i="4"/>
  <c r="Q131" i="4"/>
  <c r="Q132" i="4"/>
  <c r="Q133" i="4"/>
  <c r="Q134" i="4"/>
  <c r="Q135" i="4"/>
  <c r="Q136" i="4"/>
  <c r="Q137" i="4"/>
  <c r="Q120" i="4"/>
  <c r="Q121" i="4"/>
  <c r="Q122" i="4"/>
  <c r="Q123" i="4"/>
  <c r="Q124" i="4"/>
  <c r="Q125" i="4"/>
  <c r="Q128" i="4"/>
  <c r="Q103" i="4"/>
  <c r="Q104" i="4"/>
  <c r="Q105" i="4"/>
  <c r="Q106" i="4"/>
  <c r="Q107" i="4"/>
  <c r="Q108" i="4"/>
  <c r="Q109" i="4"/>
  <c r="Q110" i="4"/>
  <c r="Q111" i="4"/>
  <c r="Q112" i="4"/>
  <c r="Q113" i="4"/>
  <c r="Q114" i="4"/>
  <c r="Q90" i="4"/>
  <c r="Q100" i="4"/>
  <c r="Q101" i="4"/>
  <c r="Q102" i="4"/>
  <c r="Q115" i="4"/>
  <c r="Q116" i="4"/>
  <c r="Q119" i="4"/>
  <c r="Q138" i="4"/>
  <c r="Q30" i="4"/>
  <c r="Q15" i="4"/>
  <c r="Q16" i="4"/>
  <c r="Q17" i="4"/>
  <c r="Q19" i="4"/>
  <c r="Q20" i="4"/>
  <c r="Q21" i="4"/>
  <c r="Q22" i="4"/>
  <c r="Q23" i="4"/>
  <c r="Q24" i="4"/>
  <c r="Q25" i="4"/>
  <c r="Q26" i="4"/>
  <c r="Q27" i="4"/>
  <c r="Q28" i="4"/>
  <c r="Q29" i="4"/>
  <c r="Q31" i="4"/>
  <c r="Q32" i="4"/>
  <c r="Q34" i="4"/>
  <c r="Q51" i="4"/>
  <c r="Q52" i="4"/>
  <c r="Q53" i="4"/>
  <c r="Q54" i="4"/>
  <c r="Q56" i="4"/>
  <c r="Q35" i="4"/>
  <c r="Q37" i="4"/>
  <c r="Q38" i="4"/>
  <c r="Q39" i="4"/>
  <c r="Q41" i="4"/>
  <c r="Q57" i="4"/>
  <c r="Q396" i="4"/>
  <c r="Q397" i="4"/>
  <c r="Q398" i="4"/>
  <c r="Q399" i="4"/>
  <c r="Q400" i="4"/>
  <c r="Q387" i="4"/>
  <c r="Q388" i="4"/>
  <c r="Q389" i="4"/>
  <c r="Q390" i="4"/>
  <c r="Q391" i="4"/>
  <c r="Q392" i="4"/>
  <c r="Q393" i="4"/>
  <c r="Q394" i="4"/>
  <c r="Q377" i="4"/>
  <c r="Q378" i="4"/>
  <c r="Q379" i="4"/>
  <c r="Q361" i="4"/>
  <c r="Q362" i="4"/>
  <c r="Q356" i="4"/>
  <c r="Q357" i="4"/>
  <c r="Q358" i="4"/>
  <c r="Q359" i="4"/>
  <c r="Q360" i="4"/>
  <c r="Q363" i="4"/>
  <c r="Q380" i="4"/>
  <c r="Q381" i="4"/>
  <c r="Q382" i="4"/>
  <c r="Q383" i="4"/>
  <c r="Q384" i="4"/>
  <c r="Q385" i="4"/>
  <c r="Q386" i="4"/>
  <c r="Q345" i="4"/>
  <c r="Q346" i="4"/>
  <c r="Q347" i="4"/>
  <c r="Q348" i="4"/>
  <c r="Q349" i="4"/>
  <c r="Q350" i="4"/>
  <c r="Q351" i="4"/>
  <c r="Q352" i="4"/>
  <c r="Q353" i="4"/>
  <c r="Q339" i="4"/>
  <c r="Q340" i="4"/>
  <c r="Q341" i="4"/>
  <c r="Q342" i="4"/>
  <c r="Q343" i="4"/>
  <c r="Q344" i="4"/>
  <c r="Q354" i="4"/>
  <c r="Q334" i="4"/>
  <c r="Q335" i="4"/>
  <c r="Q336"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7"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140" i="4"/>
  <c r="Q141" i="4"/>
  <c r="Q142" i="4"/>
  <c r="Q143" i="4"/>
  <c r="Q144" i="4"/>
  <c r="Q145" i="4"/>
  <c r="Q146" i="4"/>
  <c r="Q147" i="4"/>
  <c r="Q148" i="4"/>
  <c r="Q149" i="4"/>
  <c r="Q150" i="4"/>
  <c r="Q151" i="4"/>
  <c r="Q152" i="4"/>
  <c r="Q153" i="4"/>
  <c r="Q154" i="4"/>
  <c r="Q155" i="4"/>
  <c r="Q156" i="4"/>
  <c r="Q157" i="4"/>
  <c r="Q158" i="4"/>
  <c r="Q159" i="4"/>
  <c r="Q160" i="4"/>
  <c r="Q252" i="4"/>
  <c r="Q413" i="4"/>
  <c r="Q414" i="4"/>
  <c r="Q453" i="4"/>
  <c r="Q454" i="4"/>
  <c r="B104" i="4"/>
  <c r="B105" i="4"/>
  <c r="B106" i="4"/>
  <c r="B107" i="4"/>
  <c r="B108" i="4"/>
  <c r="B109" i="4"/>
  <c r="B110" i="4"/>
  <c r="B111" i="4"/>
  <c r="B112" i="4"/>
  <c r="B113" i="4"/>
  <c r="B91" i="4"/>
  <c r="B92" i="4"/>
  <c r="B93" i="4"/>
  <c r="B94" i="4"/>
  <c r="B95" i="4"/>
  <c r="B96" i="4"/>
  <c r="B97" i="4"/>
  <c r="B98" i="4"/>
  <c r="B99" i="4"/>
  <c r="B100" i="4"/>
  <c r="B101"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52" i="4"/>
  <c r="B53" i="4"/>
  <c r="B54" i="4"/>
  <c r="B55" i="4"/>
  <c r="R453" i="4"/>
  <c r="S333" i="4"/>
  <c r="T333" i="4"/>
  <c r="R333" i="4"/>
  <c r="X452" i="4"/>
  <c r="S453" i="4"/>
  <c r="T453" i="4"/>
  <c r="U453" i="4"/>
  <c r="V453" i="4"/>
  <c r="W453" i="4"/>
  <c r="X402" i="4"/>
  <c r="X403" i="4"/>
  <c r="X404" i="4"/>
  <c r="X405" i="4"/>
  <c r="X406" i="4"/>
  <c r="X407" i="4"/>
  <c r="X408" i="4"/>
  <c r="X409" i="4"/>
  <c r="X410" i="4"/>
  <c r="X411" i="4"/>
  <c r="X412" i="4"/>
  <c r="X413" i="4"/>
  <c r="X414" i="4"/>
  <c r="X415" i="4"/>
  <c r="X416" i="4"/>
  <c r="X417" i="4"/>
  <c r="X418" i="4"/>
  <c r="X419" i="4"/>
  <c r="X420" i="4"/>
  <c r="X421" i="4"/>
  <c r="X422" i="4"/>
  <c r="X424" i="4"/>
  <c r="X425" i="4"/>
  <c r="X426" i="4"/>
  <c r="X427" i="4"/>
  <c r="X428" i="4"/>
  <c r="X429" i="4"/>
  <c r="X430" i="4"/>
  <c r="X431" i="4"/>
  <c r="X432" i="4"/>
  <c r="X433" i="4"/>
  <c r="X434" i="4"/>
  <c r="X435" i="4"/>
  <c r="X436" i="4"/>
  <c r="X437" i="4"/>
  <c r="X438" i="4"/>
  <c r="X439" i="4"/>
  <c r="X440" i="4"/>
  <c r="X441" i="4"/>
  <c r="X442" i="4"/>
  <c r="X443" i="4"/>
  <c r="X444" i="4"/>
  <c r="X445" i="4"/>
  <c r="X446" i="4"/>
  <c r="X447" i="4"/>
  <c r="X448" i="4"/>
  <c r="X449" i="4"/>
  <c r="X450" i="4"/>
  <c r="X451" i="4"/>
  <c r="X453" i="4"/>
  <c r="Y453" i="4"/>
  <c r="Z453" i="4"/>
  <c r="AA453" i="4"/>
  <c r="AB453" i="4"/>
  <c r="R160" i="4"/>
  <c r="S160" i="4"/>
  <c r="T160" i="4"/>
  <c r="U160" i="4"/>
  <c r="V160" i="4"/>
  <c r="W160" i="4"/>
  <c r="X140" i="4"/>
  <c r="X141" i="4"/>
  <c r="X142" i="4"/>
  <c r="X143" i="4"/>
  <c r="X144" i="4"/>
  <c r="X145" i="4"/>
  <c r="X146" i="4"/>
  <c r="X147" i="4"/>
  <c r="X148" i="4"/>
  <c r="X149" i="4"/>
  <c r="X150" i="4"/>
  <c r="X151" i="4"/>
  <c r="X152" i="4"/>
  <c r="X153" i="4"/>
  <c r="X154" i="4"/>
  <c r="X155" i="4"/>
  <c r="X156" i="4"/>
  <c r="X157" i="4"/>
  <c r="X158" i="4"/>
  <c r="X160" i="4"/>
  <c r="Y160" i="4"/>
  <c r="Z160" i="4"/>
  <c r="AA160" i="4"/>
  <c r="AB160" i="4"/>
  <c r="B115" i="4"/>
  <c r="B116" i="4"/>
  <c r="B117" i="4"/>
  <c r="B118" i="4"/>
  <c r="B120" i="4"/>
  <c r="B121" i="4"/>
  <c r="B122" i="4"/>
  <c r="B123" i="4"/>
  <c r="B124" i="4"/>
  <c r="B125" i="4"/>
  <c r="B126" i="4"/>
  <c r="B127" i="4"/>
  <c r="B129" i="4"/>
  <c r="B130" i="4"/>
  <c r="B131" i="4"/>
  <c r="B132" i="4"/>
  <c r="B133" i="4"/>
  <c r="B134" i="4"/>
  <c r="B135" i="4"/>
  <c r="B136" i="4"/>
  <c r="B140" i="4"/>
  <c r="B141" i="4"/>
  <c r="B142" i="4"/>
  <c r="B143" i="4"/>
  <c r="B144" i="4"/>
  <c r="B145" i="4"/>
  <c r="B146" i="4"/>
  <c r="B147" i="4"/>
  <c r="B148" i="4"/>
  <c r="B149" i="4"/>
  <c r="B150" i="4"/>
  <c r="B151" i="4"/>
  <c r="B152" i="4"/>
  <c r="B153" i="4"/>
  <c r="B154" i="4"/>
  <c r="B155" i="4"/>
  <c r="B156" i="4"/>
  <c r="B157" i="4"/>
  <c r="B158" i="4"/>
  <c r="B159" i="4"/>
  <c r="B161" i="4"/>
  <c r="R251" i="4"/>
  <c r="S251" i="4"/>
  <c r="T251" i="4"/>
  <c r="U251" i="4"/>
  <c r="V251" i="4"/>
  <c r="W251"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Y251" i="4"/>
  <c r="Z251" i="4"/>
  <c r="AA251" i="4"/>
  <c r="AB25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4" i="4"/>
  <c r="B335" i="4"/>
  <c r="B339" i="4"/>
  <c r="B340" i="4"/>
  <c r="B341" i="4"/>
  <c r="B342" i="4"/>
  <c r="B343" i="4"/>
  <c r="B345" i="4"/>
  <c r="B346" i="4"/>
  <c r="B347" i="4"/>
  <c r="B348" i="4"/>
  <c r="B349" i="4"/>
  <c r="B350" i="4"/>
  <c r="B351" i="4"/>
  <c r="B352" i="4"/>
  <c r="B356" i="4"/>
  <c r="B357" i="4"/>
  <c r="B358" i="4"/>
  <c r="B359" i="4"/>
  <c r="B361" i="4"/>
  <c r="B364" i="4"/>
  <c r="B365" i="4"/>
  <c r="B366" i="4"/>
  <c r="B367" i="4"/>
  <c r="B368" i="4"/>
  <c r="B369" i="4"/>
  <c r="B370" i="4"/>
  <c r="B371" i="4"/>
  <c r="B372" i="4"/>
  <c r="B373" i="4"/>
  <c r="B374" i="4"/>
  <c r="B375" i="4"/>
  <c r="B376" i="4"/>
  <c r="B377" i="4"/>
  <c r="B378" i="4"/>
  <c r="B380" i="4"/>
  <c r="B381" i="4"/>
  <c r="B383" i="4"/>
  <c r="B384" i="4"/>
  <c r="B387" i="4"/>
  <c r="B388" i="4"/>
  <c r="B389" i="4"/>
  <c r="B390" i="4"/>
  <c r="B391" i="4"/>
  <c r="B392" i="4"/>
  <c r="B396" i="4"/>
  <c r="B398"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U333" i="4"/>
  <c r="V333" i="4"/>
  <c r="W333" i="4"/>
  <c r="X255" i="4"/>
  <c r="X256" i="4"/>
  <c r="X257" i="4"/>
  <c r="X258" i="4"/>
  <c r="X259"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4" i="4"/>
  <c r="X315" i="4"/>
  <c r="X316" i="4"/>
  <c r="X317" i="4"/>
  <c r="X318" i="4"/>
  <c r="X319" i="4"/>
  <c r="X320" i="4"/>
  <c r="X321" i="4"/>
  <c r="X323" i="4"/>
  <c r="X324" i="4"/>
  <c r="X326" i="4"/>
  <c r="X327" i="4"/>
  <c r="X328" i="4"/>
  <c r="X329" i="4"/>
  <c r="X330" i="4"/>
  <c r="X331" i="4"/>
  <c r="X254" i="4"/>
  <c r="X322" i="4"/>
  <c r="X325" i="4"/>
  <c r="X333" i="4"/>
  <c r="Y333" i="4"/>
  <c r="Z333" i="4"/>
  <c r="AB333" i="4"/>
  <c r="L239" i="4"/>
  <c r="X27" i="4"/>
  <c r="AA360" i="4"/>
  <c r="AA363" i="4"/>
  <c r="AA385" i="4"/>
  <c r="AB400" i="4"/>
  <c r="AB399" i="4"/>
  <c r="AA399" i="4"/>
  <c r="AA400" i="4"/>
  <c r="L19" i="4"/>
  <c r="L23" i="4"/>
  <c r="R114" i="4"/>
  <c r="S114" i="4"/>
  <c r="T114" i="4"/>
  <c r="U114" i="4"/>
  <c r="V114" i="4"/>
  <c r="W114" i="4"/>
  <c r="Y114" i="4"/>
  <c r="Z114" i="4"/>
  <c r="AA114" i="4"/>
  <c r="AB114" i="4"/>
  <c r="X104" i="4"/>
  <c r="X105" i="4"/>
  <c r="X106" i="4"/>
  <c r="X107" i="4"/>
  <c r="X108" i="4"/>
  <c r="X111" i="4"/>
  <c r="X112" i="4"/>
  <c r="X113" i="4"/>
  <c r="AB382" i="4"/>
  <c r="R353" i="4"/>
  <c r="S353" i="4"/>
  <c r="T353" i="4"/>
  <c r="U353" i="4"/>
  <c r="V353" i="4"/>
  <c r="W353" i="4"/>
  <c r="X346" i="4"/>
  <c r="X347" i="4"/>
  <c r="X348" i="4"/>
  <c r="X349" i="4"/>
  <c r="X350" i="4"/>
  <c r="X351" i="4"/>
  <c r="X352" i="4"/>
  <c r="Y353" i="4"/>
  <c r="Z353" i="4"/>
  <c r="AA353" i="4"/>
  <c r="AB353" i="4"/>
  <c r="AB393" i="4"/>
  <c r="AB394" i="4"/>
  <c r="AA393" i="4"/>
  <c r="AA394" i="4"/>
  <c r="AB379" i="4"/>
  <c r="AA379" i="4"/>
  <c r="AA382" i="4"/>
  <c r="AA386" i="4"/>
  <c r="AB385" i="4"/>
  <c r="AB360" i="4"/>
  <c r="AB363" i="4"/>
  <c r="AB386" i="4"/>
  <c r="AB344" i="4"/>
  <c r="AB354" i="4"/>
  <c r="AA344" i="4"/>
  <c r="AA354" i="4"/>
  <c r="AB336" i="4"/>
  <c r="AA336" i="4"/>
  <c r="AB252" i="4"/>
  <c r="AB137" i="4"/>
  <c r="AA137" i="4"/>
  <c r="AB128" i="4"/>
  <c r="AA128" i="4"/>
  <c r="AB119" i="4"/>
  <c r="AA119" i="4"/>
  <c r="AB102" i="4"/>
  <c r="AA102" i="4"/>
  <c r="AB89" i="4"/>
  <c r="AA89" i="4"/>
  <c r="AB56" i="4"/>
  <c r="AA56" i="4"/>
  <c r="AB41" i="4"/>
  <c r="AA41" i="4"/>
  <c r="AB34" i="4"/>
  <c r="AA34" i="4"/>
  <c r="AA337" i="4"/>
  <c r="R362" i="4"/>
  <c r="R360" i="4"/>
  <c r="R363" i="4"/>
  <c r="R379" i="4"/>
  <c r="R382" i="4"/>
  <c r="R385" i="4"/>
  <c r="R386" i="4"/>
  <c r="S362" i="4"/>
  <c r="T362" i="4"/>
  <c r="U362" i="4"/>
  <c r="V362" i="4"/>
  <c r="W362" i="4"/>
  <c r="Y362" i="4"/>
  <c r="Z362" i="4"/>
  <c r="AA362" i="4"/>
  <c r="AB362" i="4"/>
  <c r="S360" i="4"/>
  <c r="T360" i="4"/>
  <c r="U360" i="4"/>
  <c r="V360" i="4"/>
  <c r="W360" i="4"/>
  <c r="Y360" i="4"/>
  <c r="Z360" i="4"/>
  <c r="X101" i="4"/>
  <c r="X100" i="4"/>
  <c r="X99" i="4"/>
  <c r="S102" i="4"/>
  <c r="U102" i="4"/>
  <c r="V102" i="4"/>
  <c r="W102" i="4"/>
  <c r="Y102" i="4"/>
  <c r="Z102" i="4"/>
  <c r="T363" i="4"/>
  <c r="S363" i="4"/>
  <c r="W382" i="4"/>
  <c r="V382" i="4"/>
  <c r="W379" i="4"/>
  <c r="V379" i="4"/>
  <c r="W363" i="4"/>
  <c r="V363" i="4"/>
  <c r="W344" i="4"/>
  <c r="V344" i="4"/>
  <c r="V354" i="4"/>
  <c r="V252" i="4"/>
  <c r="W137" i="4"/>
  <c r="V137" i="4"/>
  <c r="X130" i="4"/>
  <c r="X131" i="4"/>
  <c r="W128" i="4"/>
  <c r="V128" i="4"/>
  <c r="W119" i="4"/>
  <c r="W89" i="4"/>
  <c r="W138" i="4"/>
  <c r="W397" i="4"/>
  <c r="W399" i="4"/>
  <c r="W400" i="4"/>
  <c r="W393" i="4"/>
  <c r="W394" i="4"/>
  <c r="W385" i="4"/>
  <c r="W386" i="4"/>
  <c r="W354" i="4"/>
  <c r="W336" i="4"/>
  <c r="W337" i="4"/>
  <c r="W252" i="4"/>
  <c r="W56" i="4"/>
  <c r="W41" i="4"/>
  <c r="W34" i="4"/>
  <c r="W57" i="4"/>
  <c r="X103" i="4"/>
  <c r="X109" i="4"/>
  <c r="X110" i="4"/>
  <c r="X114" i="4"/>
  <c r="V89" i="4"/>
  <c r="X78" i="4"/>
  <c r="X79" i="4"/>
  <c r="X80" i="4"/>
  <c r="X81" i="4"/>
  <c r="X82" i="4"/>
  <c r="X83" i="4"/>
  <c r="X84" i="4"/>
  <c r="X85" i="4"/>
  <c r="X86" i="4"/>
  <c r="X87" i="4"/>
  <c r="X88" i="4"/>
  <c r="X76" i="4"/>
  <c r="X77" i="4"/>
  <c r="X74" i="4"/>
  <c r="X75" i="4"/>
  <c r="X69" i="4"/>
  <c r="X70" i="4"/>
  <c r="X71" i="4"/>
  <c r="X72" i="4"/>
  <c r="X73" i="4"/>
  <c r="X63" i="4"/>
  <c r="X64" i="4"/>
  <c r="X65" i="4"/>
  <c r="X66" i="4"/>
  <c r="X67" i="4"/>
  <c r="X68" i="4"/>
  <c r="X60" i="4"/>
  <c r="X61" i="4"/>
  <c r="X62" i="4"/>
  <c r="X59" i="4"/>
  <c r="V56" i="4"/>
  <c r="X55" i="4"/>
  <c r="X54" i="4"/>
  <c r="X53" i="4"/>
  <c r="X52" i="4"/>
  <c r="X51" i="4"/>
  <c r="X39" i="4"/>
  <c r="X38" i="4"/>
  <c r="X37" i="4"/>
  <c r="X35" i="4"/>
  <c r="U41" i="4"/>
  <c r="V41" i="4"/>
  <c r="V34" i="4"/>
  <c r="X16" i="4"/>
  <c r="X17" i="4"/>
  <c r="X19" i="4"/>
  <c r="X20" i="4"/>
  <c r="X21" i="4"/>
  <c r="X22" i="4"/>
  <c r="X23" i="4"/>
  <c r="X24" i="4"/>
  <c r="X25" i="4"/>
  <c r="X26" i="4"/>
  <c r="X28" i="4"/>
  <c r="X29" i="4"/>
  <c r="X30" i="4"/>
  <c r="X31" i="4"/>
  <c r="X32" i="4"/>
  <c r="X33" i="4"/>
  <c r="X15" i="4"/>
  <c r="R56" i="4"/>
  <c r="S56" i="4"/>
  <c r="T56" i="4"/>
  <c r="U56" i="4"/>
  <c r="R34" i="4"/>
  <c r="S34" i="4"/>
  <c r="U34" i="4"/>
  <c r="L72" i="4"/>
  <c r="T89" i="4"/>
  <c r="R89" i="4"/>
  <c r="R119" i="4"/>
  <c r="S119" i="4"/>
  <c r="T119" i="4"/>
  <c r="U119" i="4"/>
  <c r="V119" i="4"/>
  <c r="X118" i="4"/>
  <c r="X117" i="4"/>
  <c r="Y363" i="4"/>
  <c r="Z363" i="4"/>
  <c r="U363" i="4"/>
  <c r="X361" i="4"/>
  <c r="X362" i="4"/>
  <c r="L304" i="4"/>
  <c r="L256" i="4"/>
  <c r="L289" i="4"/>
  <c r="U252" i="4"/>
  <c r="U397" i="4"/>
  <c r="U399" i="4"/>
  <c r="U400" i="4"/>
  <c r="U379" i="4"/>
  <c r="U382" i="4"/>
  <c r="U386" i="4"/>
  <c r="U344" i="4"/>
  <c r="U354" i="4"/>
  <c r="U336" i="4"/>
  <c r="U337" i="4"/>
  <c r="U137" i="4"/>
  <c r="U128" i="4"/>
  <c r="U89" i="4"/>
  <c r="U138" i="4"/>
  <c r="U57" i="4"/>
  <c r="T252" i="4"/>
  <c r="R128" i="4"/>
  <c r="S128" i="4"/>
  <c r="T127" i="4"/>
  <c r="X127" i="4"/>
  <c r="T36" i="4"/>
  <c r="X36" i="4"/>
  <c r="T18" i="4"/>
  <c r="X18" i="4"/>
  <c r="L310" i="4"/>
  <c r="L158" i="4"/>
  <c r="L156" i="4"/>
  <c r="L157" i="4"/>
  <c r="X98" i="4"/>
  <c r="X96" i="4"/>
  <c r="X97" i="4"/>
  <c r="S89" i="4"/>
  <c r="S379" i="4"/>
  <c r="T379" i="4"/>
  <c r="Y379" i="4"/>
  <c r="Z379" i="4"/>
  <c r="L378" i="4"/>
  <c r="X378" i="4"/>
  <c r="L350" i="4"/>
  <c r="X126" i="4"/>
  <c r="L126" i="4"/>
  <c r="X377" i="4"/>
  <c r="L39" i="4"/>
  <c r="L38" i="4"/>
  <c r="T40" i="4"/>
  <c r="T41" i="4"/>
  <c r="T34" i="4"/>
  <c r="T57" i="4"/>
  <c r="R40" i="4"/>
  <c r="R41" i="4"/>
  <c r="R57" i="4"/>
  <c r="Y400" i="4"/>
  <c r="Z399" i="4"/>
  <c r="V399" i="4"/>
  <c r="T399" i="4"/>
  <c r="S399" i="4"/>
  <c r="R399" i="4"/>
  <c r="X398" i="4"/>
  <c r="X399" i="4"/>
  <c r="X396" i="4"/>
  <c r="X397" i="4"/>
  <c r="X400" i="4"/>
  <c r="Z397" i="4"/>
  <c r="V397" i="4"/>
  <c r="V400" i="4"/>
  <c r="V393" i="4"/>
  <c r="V394" i="4"/>
  <c r="V385" i="4"/>
  <c r="V386" i="4"/>
  <c r="V336" i="4"/>
  <c r="V337" i="4"/>
  <c r="V138" i="4"/>
  <c r="V57" i="4"/>
  <c r="T397" i="4"/>
  <c r="T400" i="4"/>
  <c r="S397" i="4"/>
  <c r="R397" i="4"/>
  <c r="R400" i="4"/>
  <c r="L396" i="4"/>
  <c r="U393" i="4"/>
  <c r="T393" i="4"/>
  <c r="T394" i="4"/>
  <c r="S393" i="4"/>
  <c r="S394" i="4"/>
  <c r="R393" i="4"/>
  <c r="R394" i="4"/>
  <c r="X392" i="4"/>
  <c r="L392" i="4"/>
  <c r="X391" i="4"/>
  <c r="L391" i="4"/>
  <c r="X390" i="4"/>
  <c r="L390" i="4"/>
  <c r="X389" i="4"/>
  <c r="L389" i="4"/>
  <c r="X388" i="4"/>
  <c r="L388" i="4"/>
  <c r="X387" i="4"/>
  <c r="L387" i="4"/>
  <c r="Z385" i="4"/>
  <c r="T385" i="4"/>
  <c r="S385" i="4"/>
  <c r="X384" i="4"/>
  <c r="L384" i="4"/>
  <c r="X383" i="4"/>
  <c r="L383" i="4"/>
  <c r="Z382" i="4"/>
  <c r="T382" i="4"/>
  <c r="S382" i="4"/>
  <c r="X381" i="4"/>
  <c r="L381" i="4"/>
  <c r="X380" i="4"/>
  <c r="X376" i="4"/>
  <c r="L376" i="4"/>
  <c r="X375" i="4"/>
  <c r="L375" i="4"/>
  <c r="X374" i="4"/>
  <c r="L374" i="4"/>
  <c r="X373" i="4"/>
  <c r="L373" i="4"/>
  <c r="X372" i="4"/>
  <c r="L372" i="4"/>
  <c r="X371" i="4"/>
  <c r="L371" i="4"/>
  <c r="X370" i="4"/>
  <c r="L370" i="4"/>
  <c r="X369" i="4"/>
  <c r="L369" i="4"/>
  <c r="X368" i="4"/>
  <c r="L368" i="4"/>
  <c r="X367" i="4"/>
  <c r="L367" i="4"/>
  <c r="X366" i="4"/>
  <c r="L366" i="4"/>
  <c r="X365" i="4"/>
  <c r="L365" i="4"/>
  <c r="X364" i="4"/>
  <c r="L364" i="4"/>
  <c r="X359" i="4"/>
  <c r="L359" i="4"/>
  <c r="X358" i="4"/>
  <c r="L358" i="4"/>
  <c r="X357" i="4"/>
  <c r="X356" i="4"/>
  <c r="L356" i="4"/>
  <c r="L349" i="4"/>
  <c r="L348" i="4"/>
  <c r="L347" i="4"/>
  <c r="L346" i="4"/>
  <c r="X345" i="4"/>
  <c r="X353" i="4"/>
  <c r="X339" i="4"/>
  <c r="X340" i="4"/>
  <c r="X341" i="4"/>
  <c r="X342" i="4"/>
  <c r="X344" i="4"/>
  <c r="X354" i="4"/>
  <c r="T344" i="4"/>
  <c r="S344" i="4"/>
  <c r="S354" i="4"/>
  <c r="R344" i="4"/>
  <c r="R354" i="4"/>
  <c r="O343" i="4"/>
  <c r="L342" i="4"/>
  <c r="L341" i="4"/>
  <c r="L340" i="4"/>
  <c r="T336" i="4"/>
  <c r="T337" i="4"/>
  <c r="S336" i="4"/>
  <c r="S337" i="4"/>
  <c r="R336" i="4"/>
  <c r="X335" i="4"/>
  <c r="L335" i="4"/>
  <c r="N335" i="4"/>
  <c r="M335" i="4"/>
  <c r="X334" i="4"/>
  <c r="X336" i="4"/>
  <c r="N334" i="4"/>
  <c r="M334" i="4"/>
  <c r="L326" i="4"/>
  <c r="L325" i="4"/>
  <c r="L324" i="4"/>
  <c r="L323" i="4"/>
  <c r="L322" i="4"/>
  <c r="L321" i="4"/>
  <c r="L320" i="4"/>
  <c r="L319" i="4"/>
  <c r="L318" i="4"/>
  <c r="L317" i="4"/>
  <c r="L316" i="4"/>
  <c r="L315" i="4"/>
  <c r="L314" i="4"/>
  <c r="L313" i="4"/>
  <c r="L312" i="4"/>
  <c r="L311" i="4"/>
  <c r="L309" i="4"/>
  <c r="L308" i="4"/>
  <c r="L307" i="4"/>
  <c r="L306" i="4"/>
  <c r="L305" i="4"/>
  <c r="L303" i="4"/>
  <c r="L302" i="4"/>
  <c r="L301" i="4"/>
  <c r="L300" i="4"/>
  <c r="L299" i="4"/>
  <c r="L298" i="4"/>
  <c r="L297" i="4"/>
  <c r="L296" i="4"/>
  <c r="L295" i="4"/>
  <c r="L294" i="4"/>
  <c r="L293" i="4"/>
  <c r="L292" i="4"/>
  <c r="L291" i="4"/>
  <c r="L290"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45" i="4"/>
  <c r="L244" i="4"/>
  <c r="L243" i="4"/>
  <c r="L242" i="4"/>
  <c r="L241" i="4"/>
  <c r="L240"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55" i="4"/>
  <c r="L154" i="4"/>
  <c r="L153" i="4"/>
  <c r="L152" i="4"/>
  <c r="L151" i="4"/>
  <c r="L150" i="4"/>
  <c r="L149" i="4"/>
  <c r="L148" i="4"/>
  <c r="L147" i="4"/>
  <c r="L146" i="4"/>
  <c r="L145" i="4"/>
  <c r="L144" i="4"/>
  <c r="L143" i="4"/>
  <c r="L142" i="4"/>
  <c r="L141" i="4"/>
  <c r="T137" i="4"/>
  <c r="S137" i="4"/>
  <c r="R137" i="4"/>
  <c r="X136" i="4"/>
  <c r="X135" i="4"/>
  <c r="L135" i="4"/>
  <c r="X134" i="4"/>
  <c r="L134" i="4"/>
  <c r="X133" i="4"/>
  <c r="N133" i="4"/>
  <c r="M133" i="4"/>
  <c r="X132" i="4"/>
  <c r="L132" i="4"/>
  <c r="N132" i="4"/>
  <c r="M132" i="4"/>
  <c r="L131" i="4"/>
  <c r="N131" i="4"/>
  <c r="M131" i="4"/>
  <c r="L130" i="4"/>
  <c r="N130" i="4"/>
  <c r="M130" i="4"/>
  <c r="X129" i="4"/>
  <c r="L129" i="4"/>
  <c r="N129" i="4"/>
  <c r="M129" i="4"/>
  <c r="X125" i="4"/>
  <c r="L125" i="4"/>
  <c r="X124" i="4"/>
  <c r="L124" i="4"/>
  <c r="X123" i="4"/>
  <c r="L123" i="4"/>
  <c r="X122" i="4"/>
  <c r="L122" i="4"/>
  <c r="N122" i="4"/>
  <c r="M122" i="4"/>
  <c r="X121" i="4"/>
  <c r="L121" i="4"/>
  <c r="N121" i="4"/>
  <c r="M121" i="4"/>
  <c r="X120" i="4"/>
  <c r="X128" i="4"/>
  <c r="L120" i="4"/>
  <c r="N120" i="4"/>
  <c r="M120" i="4"/>
  <c r="X116" i="4"/>
  <c r="X115" i="4"/>
  <c r="X119" i="4"/>
  <c r="L115" i="4"/>
  <c r="L107" i="4"/>
  <c r="L106" i="4"/>
  <c r="L105" i="4"/>
  <c r="L104" i="4"/>
  <c r="N103" i="4"/>
  <c r="M103" i="4"/>
  <c r="X95" i="4"/>
  <c r="L95" i="4"/>
  <c r="N92" i="4"/>
  <c r="M92" i="4"/>
  <c r="N91" i="4"/>
  <c r="M91" i="4"/>
  <c r="X90" i="4"/>
  <c r="R91" i="4"/>
  <c r="T91" i="4"/>
  <c r="X91" i="4"/>
  <c r="R92" i="4"/>
  <c r="T92" i="4"/>
  <c r="X92" i="4"/>
  <c r="T93" i="4"/>
  <c r="X93" i="4"/>
  <c r="R94" i="4"/>
  <c r="T94" i="4"/>
  <c r="X94" i="4"/>
  <c r="X102" i="4"/>
  <c r="L90" i="4"/>
  <c r="N90" i="4"/>
  <c r="M90" i="4"/>
  <c r="L83" i="4"/>
  <c r="L82" i="4"/>
  <c r="L81" i="4"/>
  <c r="L80" i="4"/>
  <c r="L79" i="4"/>
  <c r="L78" i="4"/>
  <c r="L77" i="4"/>
  <c r="L76" i="4"/>
  <c r="L75" i="4"/>
  <c r="L74" i="4"/>
  <c r="L73" i="4"/>
  <c r="L71" i="4"/>
  <c r="L70" i="4"/>
  <c r="L69" i="4"/>
  <c r="L68" i="4"/>
  <c r="N68" i="4"/>
  <c r="M68" i="4"/>
  <c r="L67" i="4"/>
  <c r="N67" i="4"/>
  <c r="M67" i="4"/>
  <c r="L66" i="4"/>
  <c r="N66" i="4"/>
  <c r="M66" i="4"/>
  <c r="L65" i="4"/>
  <c r="N65" i="4"/>
  <c r="M65" i="4"/>
  <c r="L64" i="4"/>
  <c r="N64" i="4"/>
  <c r="M64" i="4"/>
  <c r="L63" i="4"/>
  <c r="N63" i="4"/>
  <c r="M63" i="4"/>
  <c r="L62" i="4"/>
  <c r="N62" i="4"/>
  <c r="M62" i="4"/>
  <c r="L61" i="4"/>
  <c r="N61" i="4"/>
  <c r="M61" i="4"/>
  <c r="N60" i="4"/>
  <c r="M60" i="4"/>
  <c r="N59" i="4"/>
  <c r="M59" i="4"/>
  <c r="L54" i="4"/>
  <c r="N54" i="4"/>
  <c r="M54" i="4"/>
  <c r="N53" i="4"/>
  <c r="M53" i="4"/>
  <c r="L52" i="4"/>
  <c r="N52" i="4"/>
  <c r="M52" i="4"/>
  <c r="N51" i="4"/>
  <c r="M51" i="4"/>
  <c r="L45" i="4"/>
  <c r="L44" i="4"/>
  <c r="L43" i="4"/>
  <c r="S41" i="4"/>
  <c r="N38" i="4"/>
  <c r="M38" i="4"/>
  <c r="N37" i="4"/>
  <c r="M37" i="4"/>
  <c r="L37" i="4"/>
  <c r="L36" i="4"/>
  <c r="N36" i="4"/>
  <c r="M36" i="4"/>
  <c r="AC35" i="4"/>
  <c r="L35" i="4"/>
  <c r="N35" i="4"/>
  <c r="M35" i="4"/>
  <c r="Z34" i="4"/>
  <c r="Y34" i="4"/>
  <c r="L30" i="4"/>
  <c r="L29" i="4"/>
  <c r="L28" i="4"/>
  <c r="L26" i="4"/>
  <c r="L25" i="4"/>
  <c r="L24" i="4"/>
  <c r="L22" i="4"/>
  <c r="L21" i="4"/>
  <c r="L20" i="4"/>
  <c r="L18" i="4"/>
  <c r="L17" i="4"/>
  <c r="N17" i="4"/>
  <c r="M17" i="4"/>
  <c r="L16" i="4"/>
  <c r="N16" i="4"/>
  <c r="M16" i="4"/>
  <c r="N15" i="4"/>
  <c r="M15" i="4"/>
  <c r="L51" i="4"/>
  <c r="L140" i="4"/>
  <c r="L345" i="4"/>
  <c r="L255" i="4"/>
  <c r="L334" i="4"/>
  <c r="L60" i="4"/>
  <c r="L380" i="4"/>
  <c r="L15" i="4"/>
  <c r="L254" i="4"/>
  <c r="L339" i="4"/>
  <c r="L40" i="4"/>
  <c r="L92" i="4"/>
  <c r="L91" i="4"/>
  <c r="L93" i="4"/>
  <c r="L94" i="4"/>
  <c r="S252" i="4"/>
  <c r="L196" i="4"/>
  <c r="L103" i="4"/>
  <c r="R6" i="4"/>
  <c r="R252" i="4"/>
  <c r="S138" i="4"/>
  <c r="R337" i="4"/>
  <c r="Y386" i="4"/>
  <c r="X56" i="4"/>
  <c r="Z386" i="4"/>
  <c r="S386" i="4"/>
  <c r="L361" i="4"/>
  <c r="T354" i="4"/>
  <c r="T102" i="4"/>
  <c r="X382" i="4"/>
  <c r="Z400" i="4"/>
  <c r="S400" i="4"/>
  <c r="X40" i="4"/>
  <c r="T386" i="4"/>
  <c r="S57" i="4"/>
  <c r="X360" i="4"/>
  <c r="X363" i="4"/>
  <c r="X379" i="4"/>
  <c r="X385" i="4"/>
  <c r="X386" i="4"/>
  <c r="L357" i="4"/>
  <c r="X393" i="4"/>
  <c r="X394" i="4"/>
  <c r="X137" i="4"/>
  <c r="L53" i="4"/>
  <c r="L377" i="4"/>
  <c r="L133" i="4"/>
  <c r="L398" i="4"/>
  <c r="T128" i="4"/>
  <c r="T138" i="4"/>
  <c r="X89" i="4"/>
  <c r="L42" i="4"/>
  <c r="X252" i="4"/>
  <c r="X138" i="4"/>
  <c r="X337" i="4"/>
  <c r="R102" i="4"/>
  <c r="R138" i="4"/>
  <c r="L59" i="4"/>
  <c r="L161" i="4"/>
  <c r="X41" i="4"/>
  <c r="AA57" i="4"/>
  <c r="AB337" i="4"/>
  <c r="X34" i="4"/>
  <c r="L27" i="4"/>
  <c r="AA252" i="4"/>
  <c r="AB138" i="4"/>
  <c r="AA138" i="4"/>
  <c r="AB57" i="4"/>
  <c r="X57" i="4"/>
  <c r="R454" i="4"/>
  <c r="X454" i="4"/>
  <c r="S454" i="4"/>
  <c r="T454" i="4"/>
  <c r="V454" i="4"/>
  <c r="U454" i="4"/>
  <c r="W454" i="4"/>
  <c r="AB454" i="4"/>
  <c r="AA454" i="4"/>
  <c r="F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Cirlig</author>
    <author>Daniela Ionela Cirlig</author>
  </authors>
  <commentList>
    <comment ref="E131" authorId="0" shapeId="0" xr:uid="{00000000-0006-0000-0100-000001000000}">
      <text>
        <r>
          <rPr>
            <b/>
            <sz val="9"/>
            <color indexed="81"/>
            <rFont val="Tahoma"/>
            <family val="2"/>
          </rPr>
          <t>Daniela Cirlig:</t>
        </r>
        <r>
          <rPr>
            <sz val="9"/>
            <color indexed="81"/>
            <rFont val="Tahoma"/>
            <family val="2"/>
          </rPr>
          <t xml:space="preserve">
ca in SMIS</t>
        </r>
      </text>
    </comment>
    <comment ref="E149" authorId="0" shapeId="0" xr:uid="{00000000-0006-0000-0100-000002000000}">
      <text>
        <r>
          <rPr>
            <b/>
            <sz val="9"/>
            <color indexed="81"/>
            <rFont val="Tahoma"/>
            <family val="2"/>
          </rPr>
          <t>Daniela Cirlig:</t>
        </r>
        <r>
          <rPr>
            <sz val="9"/>
            <color indexed="81"/>
            <rFont val="Tahoma"/>
            <family val="2"/>
          </rPr>
          <t xml:space="preserve">
s-a modificat valoarea CF prin act aditional</t>
        </r>
      </text>
    </comment>
    <comment ref="E180" authorId="0" shapeId="0" xr:uid="{00000000-0006-0000-0100-000003000000}">
      <text>
        <r>
          <rPr>
            <b/>
            <sz val="9"/>
            <color indexed="81"/>
            <rFont val="Tahoma"/>
            <family val="2"/>
          </rPr>
          <t>Daniela Cirlig:</t>
        </r>
        <r>
          <rPr>
            <sz val="9"/>
            <color indexed="81"/>
            <rFont val="Tahoma"/>
            <family val="2"/>
          </rPr>
          <t xml:space="preserve">
s-a modificat valoarea CF prin act aditional</t>
        </r>
      </text>
    </comment>
    <comment ref="E183" authorId="1" shapeId="0" xr:uid="{00000000-0006-0000-0100-000004000000}">
      <text>
        <r>
          <rPr>
            <b/>
            <sz val="9"/>
            <color indexed="81"/>
            <rFont val="Tahoma"/>
            <family val="2"/>
            <charset val="238"/>
          </rPr>
          <t>Daniela Ionela Cirlig:</t>
        </r>
        <r>
          <rPr>
            <sz val="9"/>
            <color indexed="81"/>
            <rFont val="Tahoma"/>
            <family val="2"/>
            <charset val="238"/>
          </rPr>
          <t xml:space="preserve">
curs euro in 16 febr = 4,5226</t>
        </r>
      </text>
    </comment>
    <comment ref="Q196" authorId="0" shapeId="0" xr:uid="{00000000-0006-0000-0100-000005000000}">
      <text>
        <r>
          <rPr>
            <b/>
            <sz val="9"/>
            <color indexed="81"/>
            <rFont val="Tahoma"/>
            <family val="2"/>
          </rPr>
          <t>Daniela Cirlig:</t>
        </r>
        <r>
          <rPr>
            <sz val="9"/>
            <color indexed="81"/>
            <rFont val="Tahoma"/>
            <family val="2"/>
          </rPr>
          <t xml:space="preserve">
a fost inainte 12.900.771.49 
sa modifica si neelig...</t>
        </r>
      </text>
    </comment>
    <comment ref="V196" authorId="0" shapeId="0" xr:uid="{00000000-0006-0000-0100-000006000000}">
      <text>
        <r>
          <rPr>
            <b/>
            <sz val="9"/>
            <color indexed="81"/>
            <rFont val="Tahoma"/>
            <family val="2"/>
          </rPr>
          <t>Daniela Cirlig:</t>
        </r>
        <r>
          <rPr>
            <sz val="9"/>
            <color indexed="81"/>
            <rFont val="Tahoma"/>
            <family val="2"/>
          </rPr>
          <t xml:space="preserve">
de verificat cum este in SMIS</t>
        </r>
      </text>
    </comment>
    <comment ref="E206" authorId="0" shapeId="0" xr:uid="{00000000-0006-0000-0100-000007000000}">
      <text>
        <r>
          <rPr>
            <b/>
            <sz val="9"/>
            <color indexed="81"/>
            <rFont val="Tahoma"/>
            <family val="2"/>
          </rPr>
          <t>Daniela Cirlig:</t>
        </r>
        <r>
          <rPr>
            <sz val="9"/>
            <color indexed="81"/>
            <rFont val="Tahoma"/>
            <family val="2"/>
          </rPr>
          <t xml:space="preserve">
s-a modificat valoarea CF prin act aditional</t>
        </r>
      </text>
    </comment>
    <comment ref="E208" authorId="0" shapeId="0" xr:uid="{00000000-0006-0000-0100-000008000000}">
      <text>
        <r>
          <rPr>
            <b/>
            <sz val="9"/>
            <color indexed="81"/>
            <rFont val="Tahoma"/>
            <family val="2"/>
          </rPr>
          <t>Daniela Cirlig:</t>
        </r>
        <r>
          <rPr>
            <sz val="9"/>
            <color indexed="81"/>
            <rFont val="Tahoma"/>
            <family val="2"/>
          </rPr>
          <t xml:space="preserve">
s-a modificat valoarea CF prin act aditional</t>
        </r>
      </text>
    </comment>
    <comment ref="E225" authorId="0" shapeId="0" xr:uid="{00000000-0006-0000-0100-000009000000}">
      <text>
        <r>
          <rPr>
            <b/>
            <sz val="9"/>
            <color indexed="81"/>
            <rFont val="Tahoma"/>
            <family val="2"/>
          </rPr>
          <t>Daniela Cirlig:</t>
        </r>
        <r>
          <rPr>
            <sz val="9"/>
            <color indexed="81"/>
            <rFont val="Tahoma"/>
            <family val="2"/>
          </rPr>
          <t xml:space="preserve">
s-a modificat valoarea CF prin act aditional</t>
        </r>
      </text>
    </comment>
    <comment ref="E280" authorId="0" shapeId="0" xr:uid="{00000000-0006-0000-0100-00000A000000}">
      <text>
        <r>
          <rPr>
            <b/>
            <sz val="9"/>
            <color indexed="81"/>
            <rFont val="Tahoma"/>
            <family val="2"/>
          </rPr>
          <t>Daniela Cirlig:</t>
        </r>
        <r>
          <rPr>
            <sz val="9"/>
            <color indexed="81"/>
            <rFont val="Tahoma"/>
            <family val="2"/>
          </rPr>
          <t xml:space="preserve">
s-a modificat valoarea CF prin act aditional</t>
        </r>
      </text>
    </comment>
    <comment ref="E289" authorId="0" shapeId="0" xr:uid="{00000000-0006-0000-0100-00000B000000}">
      <text>
        <r>
          <rPr>
            <b/>
            <sz val="9"/>
            <color indexed="81"/>
            <rFont val="Tahoma"/>
            <family val="2"/>
          </rPr>
          <t>Daniela Cirlig:</t>
        </r>
        <r>
          <rPr>
            <sz val="9"/>
            <color indexed="81"/>
            <rFont val="Tahoma"/>
            <family val="2"/>
          </rPr>
          <t xml:space="preserve">
trebuie modificat in SMIS
A FOST MODIF VAL CF prin notificare</t>
        </r>
      </text>
    </comment>
    <comment ref="E368" authorId="0" shapeId="0" xr:uid="{00000000-0006-0000-0100-00000C000000}">
      <text>
        <r>
          <rPr>
            <b/>
            <sz val="9"/>
            <color indexed="81"/>
            <rFont val="Tahoma"/>
            <family val="2"/>
          </rPr>
          <t>Daniela Cirlig:</t>
        </r>
        <r>
          <rPr>
            <sz val="9"/>
            <color indexed="81"/>
            <rFont val="Tahoma"/>
            <family val="2"/>
          </rPr>
          <t xml:space="preserve">
s-a modificat valoarea CF prin act aditional</t>
        </r>
      </text>
    </comment>
  </commentList>
</comments>
</file>

<file path=xl/sharedStrings.xml><?xml version="1.0" encoding="utf-8"?>
<sst xmlns="http://schemas.openxmlformats.org/spreadsheetml/2006/main" count="4536" uniqueCount="2226">
  <si>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</si>
  <si>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</si>
  <si>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</si>
  <si>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</si>
  <si>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</si>
  <si>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</si>
  <si>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</si>
  <si>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</si>
  <si>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</si>
  <si>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</si>
  <si>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</si>
  <si>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</si>
  <si>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</si>
  <si>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</si>
  <si>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</si>
  <si>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</si>
  <si>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</si>
  <si>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</si>
  <si>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</si>
  <si>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</si>
  <si>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</si>
  <si>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</si>
  <si>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</si>
  <si>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</si>
  <si>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</si>
  <si>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</si>
  <si>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</si>
  <si>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</si>
  <si>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</si>
  <si>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</si>
  <si>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</si>
  <si>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</si>
  <si>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</si>
  <si>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</si>
  <si>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</si>
  <si>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</si>
  <si>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</si>
  <si>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</si>
  <si>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</si>
  <si>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</si>
  <si>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</si>
  <si>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</si>
  <si>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</si>
  <si>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</si>
  <si>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</si>
  <si>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</si>
  <si>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</si>
  <si>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</si>
  <si>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</si>
  <si>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</si>
  <si>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</si>
  <si>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</si>
  <si>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</si>
  <si>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</si>
  <si>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</si>
  <si>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</si>
  <si>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</si>
  <si>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</si>
  <si>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</si>
  <si>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</si>
  <si>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</si>
  <si>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</si>
  <si>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</si>
  <si>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</si>
  <si>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</si>
  <si>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</si>
  <si>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</si>
  <si>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</si>
  <si>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</si>
  <si>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</si>
  <si>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</si>
  <si>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</si>
  <si>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</si>
  <si>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</si>
  <si>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</si>
  <si>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</si>
  <si>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</si>
  <si>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</si>
  <si>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</si>
  <si>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</si>
  <si>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</si>
  <si>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</si>
  <si>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</si>
  <si>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</si>
  <si>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</si>
  <si>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</si>
  <si>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</si>
  <si>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</si>
  <si>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</si>
  <si>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</si>
  <si>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</si>
  <si>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</si>
  <si>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</si>
  <si>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</si>
  <si>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</si>
  <si>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</si>
  <si>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</si>
  <si>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</si>
  <si>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</si>
  <si>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</si>
  <si>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</si>
  <si>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</si>
  <si>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</si>
  <si>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</si>
  <si>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</si>
  <si>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</si>
  <si>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</si>
  <si>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</si>
  <si>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</si>
  <si>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</si>
  <si>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</si>
  <si>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</si>
  <si>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</si>
  <si>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</si>
  <si>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</si>
  <si>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</si>
  <si>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</si>
  <si>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</si>
  <si>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</si>
  <si>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</si>
  <si>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</si>
  <si>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</si>
  <si>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</si>
  <si>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</si>
  <si>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</si>
  <si>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</si>
  <si>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</si>
  <si>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</si>
  <si>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</si>
  <si>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</si>
  <si>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</si>
  <si>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</si>
  <si>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</si>
  <si>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</si>
  <si>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</si>
  <si>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</si>
  <si>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</si>
  <si>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</si>
  <si>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</si>
  <si>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</si>
  <si>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</si>
  <si>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</si>
  <si>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</si>
  <si>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</si>
  <si>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</si>
  <si>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</si>
  <si>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</si>
  <si>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</si>
  <si>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</si>
  <si>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</si>
  <si>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</si>
  <si>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</si>
  <si>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</si>
  <si>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</si>
  <si>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</si>
  <si>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</si>
  <si>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</si>
  <si>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</si>
  <si>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</si>
  <si>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</si>
  <si>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</si>
  <si>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</si>
  <si>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</si>
  <si>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</si>
  <si>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</si>
  <si>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</si>
  <si>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</si>
  <si>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</si>
  <si>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</si>
  <si>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</si>
  <si>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</si>
  <si>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</si>
  <si>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</si>
  <si>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</si>
  <si>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</si>
  <si>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</si>
  <si>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</si>
  <si>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</si>
  <si>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</si>
  <si>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</si>
  <si>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</si>
  <si>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</si>
  <si>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</si>
  <si>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</si>
  <si>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</si>
  <si>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</si>
  <si>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</si>
  <si>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</si>
  <si>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</si>
  <si>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</si>
  <si>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</si>
  <si>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</si>
  <si>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</si>
  <si>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</si>
  <si>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</si>
  <si>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</si>
  <si>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</si>
  <si>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</si>
  <si>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</si>
  <si>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</si>
  <si>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</si>
  <si>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</si>
  <si>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</si>
  <si>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</si>
  <si>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</si>
  <si>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</si>
  <si>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</si>
  <si>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</si>
  <si>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</si>
  <si>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</si>
  <si>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</si>
  <si>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</si>
  <si>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</si>
  <si>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</si>
  <si>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</si>
  <si>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</si>
  <si>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</si>
  <si>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</si>
  <si>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</si>
  <si>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</si>
  <si>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</si>
  <si>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</si>
  <si>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</si>
  <si>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</si>
  <si>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</si>
  <si>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</si>
  <si>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</si>
  <si>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</si>
  <si>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</si>
  <si>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</si>
  <si>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</si>
  <si>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</si>
  <si>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</si>
  <si>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</si>
  <si>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</si>
  <si>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</si>
  <si>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</si>
  <si>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4/19.10.2016</t>
  </si>
  <si>
    <t>7/05.12.2016</t>
  </si>
  <si>
    <t>8/06.12..2016</t>
  </si>
  <si>
    <t>9/15.12.2016</t>
  </si>
  <si>
    <t>12/21.12.2016</t>
  </si>
  <si>
    <t>13/22.12.2016</t>
  </si>
  <si>
    <t>15/27.12.2016</t>
  </si>
  <si>
    <t>16/30.12.2016</t>
  </si>
  <si>
    <t>17/30.12.2016</t>
  </si>
  <si>
    <t>18/03.01.2017</t>
  </si>
  <si>
    <t>19/06.02.2017</t>
  </si>
  <si>
    <t>20/06.02.2017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</si>
  <si>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</si>
  <si>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</si>
  <si>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</si>
  <si>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</si>
  <si>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</si>
  <si>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</si>
  <si>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</si>
  <si>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</si>
  <si>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</si>
  <si>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</si>
  <si>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</si>
  <si>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</si>
  <si>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</si>
  <si>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</si>
  <si>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</si>
  <si>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</si>
  <si>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</si>
  <si>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</si>
  <si>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</si>
  <si>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</si>
  <si>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</si>
  <si>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</si>
  <si>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</si>
  <si>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</si>
  <si>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</si>
  <si>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</si>
  <si>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</si>
  <si>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</si>
  <si>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</si>
  <si>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</si>
  <si>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</si>
  <si>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</si>
  <si>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</si>
  <si>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</si>
  <si>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</si>
  <si>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</si>
  <si>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</si>
  <si>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</si>
  <si>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</si>
  <si>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</si>
  <si>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</si>
  <si>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</si>
  <si>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</si>
  <si>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</si>
  <si>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</si>
  <si>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</si>
  <si>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</si>
  <si>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</si>
  <si>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</si>
  <si>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</si>
  <si>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</si>
  <si>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</si>
  <si>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</si>
  <si>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</si>
  <si>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</si>
  <si>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</si>
  <si>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</si>
  <si>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</si>
  <si>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</si>
  <si>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</si>
  <si>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</si>
  <si>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</si>
  <si>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</si>
  <si>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</si>
  <si>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</si>
  <si>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</si>
  <si>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</si>
  <si>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</si>
  <si>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</si>
  <si>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</si>
  <si>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</si>
  <si>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</si>
  <si>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</si>
  <si>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</si>
  <si>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</si>
  <si>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</si>
  <si>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</si>
  <si>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</si>
  <si>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</si>
  <si>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</si>
  <si>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</si>
  <si>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</si>
  <si>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</si>
  <si>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</si>
  <si>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</si>
  <si>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</si>
  <si>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</si>
  <si>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</si>
  <si>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</si>
  <si>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</si>
  <si>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</si>
  <si>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</si>
  <si>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</si>
  <si>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</si>
  <si>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</si>
  <si>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</si>
  <si>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</si>
  <si>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</si>
  <si>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</si>
  <si>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</si>
  <si>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</si>
  <si>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</si>
  <si>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</si>
  <si>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</si>
  <si>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</si>
  <si>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</si>
  <si>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</si>
  <si>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</si>
  <si>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</si>
  <si>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</si>
  <si>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</si>
  <si>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</si>
  <si>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</si>
  <si>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</si>
  <si>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</si>
  <si>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</si>
  <si>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</si>
  <si>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</si>
  <si>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</si>
  <si>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</si>
  <si>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</si>
  <si>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</si>
  <si>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</si>
  <si>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</si>
  <si>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</si>
  <si>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</si>
  <si>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</si>
  <si>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</si>
  <si>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</si>
  <si>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</si>
  <si>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</si>
  <si>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</si>
  <si>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</si>
  <si>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</si>
  <si>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</si>
  <si>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</si>
  <si>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</si>
  <si>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</si>
  <si>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</si>
  <si>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</si>
  <si>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</si>
  <si>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</si>
  <si>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</si>
  <si>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</si>
  <si>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</si>
  <si>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</si>
  <si>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</si>
  <si>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</si>
  <si>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</si>
  <si>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</si>
  <si>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</si>
  <si>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</si>
  <si>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</si>
  <si>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</si>
  <si>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</si>
  <si>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</si>
  <si>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</si>
  <si>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</si>
  <si>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</si>
  <si>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</si>
  <si>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</si>
  <si>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</si>
  <si>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</si>
  <si>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</si>
  <si>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</si>
  <si>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</si>
  <si>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</si>
  <si>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</si>
  <si>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</si>
  <si>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</si>
  <si>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</si>
  <si>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</si>
  <si>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</si>
  <si>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</si>
  <si>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</si>
  <si>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</si>
  <si>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</si>
  <si>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</si>
  <si>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</si>
  <si>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</si>
  <si>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</si>
  <si>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</si>
  <si>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</si>
  <si>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</si>
  <si>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</si>
  <si>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</si>
  <si>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</si>
  <si>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</si>
  <si>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</si>
  <si>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</si>
  <si>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</si>
  <si>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</si>
  <si>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</si>
  <si>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</si>
  <si>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</si>
  <si>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</si>
  <si>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</si>
  <si>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</si>
  <si>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</si>
  <si>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</si>
  <si>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</si>
  <si>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</si>
  <si>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</si>
  <si>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</si>
  <si>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</si>
  <si>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</si>
  <si>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</si>
  <si>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</si>
  <si>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</si>
  <si>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</si>
  <si>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</si>
  <si>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</si>
  <si>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</si>
  <si>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</si>
  <si>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</si>
  <si>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</si>
  <si>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</si>
  <si>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</si>
  <si>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</si>
  <si>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</si>
  <si>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</si>
  <si>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</si>
  <si>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</si>
  <si>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</si>
  <si>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</si>
  <si>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</si>
  <si>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</si>
  <si>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</si>
  <si>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</si>
  <si>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</si>
  <si>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</si>
  <si>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</si>
  <si>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</si>
  <si>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</si>
  <si>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</si>
  <si>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</si>
  <si>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</si>
  <si>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</si>
  <si>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</si>
  <si>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</si>
  <si>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</si>
  <si>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</si>
  <si>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</si>
  <si>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</si>
  <si>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</si>
  <si>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</si>
  <si>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</si>
  <si>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</si>
  <si>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</si>
  <si>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</si>
  <si>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</si>
  <si>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</si>
  <si>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</si>
  <si>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</si>
  <si>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</si>
  <si>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</si>
  <si>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</si>
  <si>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</si>
  <si>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</si>
  <si>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</si>
  <si>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</si>
  <si>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</si>
  <si>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</si>
  <si>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</si>
  <si>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</si>
  <si>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</si>
  <si>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</si>
  <si>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</si>
  <si>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</si>
  <si>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</si>
  <si>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</si>
  <si>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</si>
  <si>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</si>
  <si>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</si>
  <si>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</si>
  <si>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</si>
  <si>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</si>
  <si>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</si>
  <si>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</si>
  <si>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</si>
  <si>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</si>
  <si>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</si>
  <si>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</si>
  <si>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</si>
  <si>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</si>
  <si>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</si>
  <si>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</si>
  <si>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</si>
  <si>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</si>
  <si>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</si>
  <si>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</si>
  <si>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</si>
  <si>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</si>
  <si>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</si>
  <si>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</si>
  <si>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</si>
  <si>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</si>
  <si>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</si>
  <si>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</si>
  <si>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</si>
  <si>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</si>
  <si>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</si>
  <si>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</si>
  <si>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</si>
  <si>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</si>
  <si>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</si>
  <si>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</si>
  <si>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</si>
  <si>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</si>
  <si>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</si>
  <si>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</si>
  <si>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</si>
  <si>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</si>
  <si>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</si>
  <si>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</si>
  <si>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</si>
  <si>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</si>
  <si>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</si>
  <si>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</si>
  <si>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</si>
  <si>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</si>
  <si>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</si>
  <si>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</si>
  <si>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</si>
  <si>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</si>
  <si>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</si>
  <si>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</si>
  <si>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</si>
  <si>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</si>
  <si>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</si>
  <si>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</si>
  <si>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</si>
  <si>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</si>
  <si>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</si>
  <si>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</si>
  <si>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</si>
  <si>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</si>
  <si>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</si>
  <si>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</si>
  <si>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</si>
  <si>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</si>
  <si>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</si>
  <si>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</si>
  <si>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</si>
  <si>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</si>
  <si>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</si>
  <si>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</si>
  <si>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</si>
  <si>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</si>
  <si>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</si>
  <si>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</si>
  <si>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</si>
  <si>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</si>
  <si>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</si>
  <si>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</si>
  <si>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</si>
  <si>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</si>
  <si>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</si>
  <si>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</si>
  <si>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</si>
  <si>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</si>
  <si>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</si>
  <si>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</si>
  <si>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</si>
  <si>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</si>
  <si>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</si>
  <si>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</si>
  <si>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</si>
  <si>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</si>
  <si>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</si>
  <si>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</si>
  <si>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</si>
  <si>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</si>
  <si>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</si>
  <si>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</si>
  <si>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</si>
  <si>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</si>
  <si>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</si>
  <si>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</si>
  <si>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</si>
  <si>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</si>
  <si>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</si>
  <si>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</si>
  <si>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</si>
  <si>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</si>
  <si>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</si>
  <si>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</si>
  <si>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</si>
  <si>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</si>
  <si>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</si>
  <si>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</si>
  <si>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</si>
  <si>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</si>
  <si>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</si>
  <si>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</si>
  <si>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</si>
  <si>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</si>
  <si>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</si>
  <si>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</si>
  <si>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</si>
  <si>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</si>
  <si>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</si>
  <si>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</si>
  <si>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</si>
  <si>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</si>
  <si>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</si>
  <si>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</si>
  <si>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</si>
  <si>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</si>
  <si>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</si>
  <si>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</si>
  <si>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</si>
  <si>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</si>
  <si>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</si>
  <si>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</si>
  <si>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</si>
  <si>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</si>
  <si>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</si>
  <si>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</si>
  <si>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</si>
  <si>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</si>
  <si>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</si>
  <si>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</si>
  <si>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</si>
  <si>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</si>
  <si>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</si>
  <si>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</si>
  <si>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</si>
  <si>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</si>
  <si>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</si>
  <si>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</si>
  <si>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</si>
  <si>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</si>
  <si>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</si>
  <si>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</si>
  <si>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</si>
  <si>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</si>
  <si>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</si>
  <si>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</si>
  <si>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</si>
  <si>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</si>
  <si>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</si>
  <si>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</si>
  <si>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</si>
  <si>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</si>
  <si>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</si>
  <si>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</si>
  <si>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</si>
  <si>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</si>
  <si>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</si>
  <si>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</si>
  <si>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</si>
  <si>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</si>
  <si>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</si>
  <si>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</si>
  <si>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</si>
  <si>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</si>
  <si>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</si>
  <si>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</si>
  <si>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</si>
  <si>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</si>
  <si>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</si>
  <si>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</si>
  <si>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</si>
  <si>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</si>
  <si>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</si>
  <si>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</si>
  <si>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</si>
  <si>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</si>
  <si>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</si>
  <si>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</si>
  <si>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</si>
  <si>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</si>
  <si>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</si>
  <si>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</si>
  <si>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</si>
  <si>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</si>
  <si>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</si>
  <si>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</si>
  <si>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</si>
  <si>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</si>
  <si>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</si>
  <si>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</si>
  <si>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</si>
  <si>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</si>
  <si>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</si>
  <si>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</si>
  <si>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</si>
  <si>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</si>
  <si>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</si>
  <si>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</si>
  <si>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</si>
  <si>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</si>
  <si>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</si>
  <si>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</si>
  <si>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</si>
  <si>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</si>
  <si>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</si>
  <si>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</si>
  <si>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</si>
  <si>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</si>
  <si>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</si>
  <si>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</si>
  <si>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</si>
  <si>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</si>
  <si>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</si>
  <si>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</si>
  <si>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</si>
  <si>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</si>
  <si>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</si>
  <si>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</si>
  <si>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</si>
  <si>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</si>
  <si>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</si>
  <si>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</si>
  <si>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</si>
  <si>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</si>
  <si>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</si>
  <si>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</si>
  <si>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</si>
  <si>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</si>
  <si>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</si>
  <si>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</si>
  <si>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</si>
  <si>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</si>
  <si>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</si>
  <si>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</si>
  <si>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</si>
  <si>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</si>
  <si>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</si>
  <si>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</si>
  <si>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</si>
  <si>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</si>
  <si>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</si>
  <si>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</si>
  <si>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</si>
  <si>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</si>
  <si>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</si>
  <si>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</si>
  <si>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</si>
  <si>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</si>
  <si>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</si>
  <si>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</si>
  <si>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</si>
  <si>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</si>
  <si>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</si>
  <si>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</si>
  <si>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</si>
  <si>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</si>
  <si>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</si>
  <si>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</si>
  <si>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</si>
  <si>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</si>
  <si>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</si>
  <si>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</si>
  <si>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</si>
  <si>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</si>
  <si>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</si>
  <si>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</si>
  <si>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N/A</t>
  </si>
  <si>
    <t>AA2</t>
  </si>
  <si>
    <t>Implementarea unui sistem de monitorizare a consumului de energie la AZUR S.A.</t>
  </si>
  <si>
    <t>AZUR S.A</t>
  </si>
  <si>
    <t>170/30.03.2018</t>
  </si>
  <si>
    <t>30.08.2016 (CF semnat in 30.03.2018)</t>
  </si>
  <si>
    <t>011,012,015,017</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</si>
  <si>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</si>
  <si>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</si>
  <si>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</si>
  <si>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</si>
  <si>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</si>
  <si>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</si>
  <si>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</si>
  <si>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</si>
  <si>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</si>
  <si>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</si>
  <si>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</si>
  <si>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</si>
  <si>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</si>
  <si>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</si>
  <si>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</si>
  <si>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</si>
  <si>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</si>
  <si>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</si>
  <si>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</si>
  <si>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</si>
  <si>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</si>
  <si>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</si>
  <si>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</si>
  <si>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</si>
  <si>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</si>
  <si>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</si>
  <si>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</si>
  <si>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</si>
  <si>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</si>
  <si>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</si>
  <si>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</si>
  <si>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</si>
  <si>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</si>
  <si>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</si>
  <si>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</si>
  <si>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</si>
  <si>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</si>
  <si>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</si>
  <si>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</si>
  <si>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</si>
  <si>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</si>
  <si>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</si>
  <si>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</si>
  <si>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</si>
  <si>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</si>
  <si>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</si>
  <si>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</si>
  <si>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</si>
  <si>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</si>
  <si>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</si>
  <si>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</si>
  <si>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</si>
  <si>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</si>
  <si>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</si>
  <si>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</si>
  <si>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</si>
  <si>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</si>
  <si>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</si>
  <si>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</si>
  <si>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</si>
  <si>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</si>
  <si>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</si>
  <si>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</si>
  <si>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</si>
  <si>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</si>
  <si>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</si>
  <si>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</si>
  <si>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</si>
  <si>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</si>
  <si>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</si>
  <si>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</si>
  <si>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</si>
  <si>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</si>
  <si>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</si>
  <si>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</si>
  <si>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</si>
  <si>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</si>
  <si>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</si>
  <si>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</si>
  <si>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</si>
  <si>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</si>
  <si>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</si>
  <si>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</si>
  <si>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</si>
  <si>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</si>
  <si>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</si>
  <si>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</si>
  <si>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</si>
  <si>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</si>
  <si>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</si>
  <si>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</si>
  <si>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</si>
  <si>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</si>
  <si>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</si>
  <si>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</si>
  <si>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</si>
  <si>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</si>
  <si>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</si>
  <si>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</si>
  <si>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</si>
  <si>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</si>
  <si>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</si>
  <si>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</si>
  <si>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</si>
  <si>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</si>
  <si>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</si>
  <si>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</si>
  <si>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</si>
  <si>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</si>
  <si>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</si>
  <si>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</si>
  <si>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</si>
  <si>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</si>
  <si>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</si>
  <si>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</si>
  <si>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</si>
  <si>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</si>
  <si>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</si>
  <si>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</si>
  <si>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</si>
  <si>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</si>
  <si>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</si>
  <si>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</si>
  <si>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</si>
  <si>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</si>
  <si>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</si>
  <si>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</si>
  <si>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</si>
  <si>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</si>
  <si>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</si>
  <si>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</si>
  <si>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</si>
  <si>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</si>
  <si>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</si>
  <si>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</si>
  <si>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</si>
  <si>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</si>
  <si>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</si>
  <si>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</si>
  <si>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</si>
  <si>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</si>
  <si>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</si>
  <si>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</si>
  <si>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</si>
  <si>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</si>
  <si>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</si>
  <si>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</si>
  <si>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</si>
  <si>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</si>
  <si>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</si>
  <si>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</si>
  <si>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</si>
  <si>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</si>
  <si>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</si>
  <si>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</si>
  <si>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</si>
  <si>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</si>
  <si>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</si>
  <si>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</si>
  <si>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</si>
  <si>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</si>
  <si>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</si>
  <si>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</si>
  <si>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</si>
  <si>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</si>
  <si>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</si>
  <si>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</si>
  <si>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</si>
  <si>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</si>
  <si>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</si>
  <si>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</si>
  <si>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</si>
  <si>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</si>
  <si>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</si>
  <si>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</si>
  <si>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</si>
  <si>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</si>
  <si>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</si>
  <si>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</si>
  <si>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</si>
  <si>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</si>
  <si>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</si>
  <si>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</si>
  <si>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</si>
  <si>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</si>
  <si>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</si>
  <si>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</si>
  <si>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</si>
  <si>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</si>
  <si>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</si>
  <si>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</si>
  <si>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</si>
  <si>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</si>
  <si>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</si>
  <si>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</si>
  <si>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</si>
  <si>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</si>
  <si>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</si>
  <si>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</si>
  <si>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</si>
  <si>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</si>
  <si>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</si>
  <si>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</si>
  <si>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</si>
  <si>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</si>
  <si>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</si>
  <si>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</si>
  <si>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</si>
  <si>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</si>
  <si>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</si>
  <si>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</si>
  <si>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</si>
  <si>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</si>
  <si>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</si>
  <si>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</si>
  <si>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</si>
  <si>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</si>
  <si>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</si>
  <si>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</si>
  <si>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</si>
  <si>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</si>
  <si>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</si>
  <si>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</si>
  <si>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</si>
  <si>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</si>
  <si>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</si>
  <si>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</si>
  <si>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</si>
  <si>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</si>
  <si>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</si>
  <si>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</si>
  <si>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</si>
  <si>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</si>
  <si>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</si>
  <si>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</si>
  <si>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</si>
  <si>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</si>
  <si>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</si>
  <si>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</si>
  <si>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</si>
  <si>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</si>
  <si>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</si>
  <si>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</si>
  <si>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</si>
  <si>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Total OS 6.4</t>
  </si>
  <si>
    <t>Creșterea eficienței energetice operaționale la SC AMBRO SA Suceava prin implementarea unei instalații de cogenerare de înaltă eficiență</t>
  </si>
  <si>
    <t>194/31.07.2018</t>
  </si>
  <si>
    <t>SC AMBRO S.A.</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</si>
  <si>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</si>
  <si>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</si>
  <si>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</si>
  <si>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</si>
  <si>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</si>
  <si>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</si>
  <si>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</si>
  <si>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</si>
  <si>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</si>
  <si>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</si>
  <si>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</si>
  <si>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</si>
  <si>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</si>
  <si>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</si>
  <si>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</si>
  <si>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</si>
  <si>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</si>
  <si>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</si>
  <si>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</si>
  <si>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</si>
  <si>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</si>
  <si>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</si>
  <si>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</si>
  <si>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</si>
  <si>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</si>
  <si>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</si>
  <si>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</si>
  <si>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</si>
  <si>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</si>
  <si>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</si>
  <si>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</si>
  <si>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</si>
  <si>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</si>
  <si>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</si>
  <si>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</si>
  <si>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</si>
  <si>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</si>
  <si>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</si>
  <si>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</si>
  <si>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</si>
  <si>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</si>
  <si>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</si>
  <si>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</si>
  <si>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</si>
  <si>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</si>
  <si>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</si>
  <si>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</si>
  <si>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</si>
  <si>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</si>
  <si>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</si>
  <si>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</si>
  <si>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</si>
  <si>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</si>
  <si>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</si>
  <si>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</si>
  <si>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</si>
  <si>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</si>
  <si>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</si>
  <si>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</si>
  <si>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</si>
  <si>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</si>
  <si>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</si>
  <si>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</si>
  <si>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</si>
  <si>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</si>
  <si>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</si>
  <si>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</si>
  <si>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</si>
  <si>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</si>
  <si>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</si>
  <si>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</si>
  <si>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</si>
  <si>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</si>
  <si>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</si>
  <si>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</si>
  <si>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</si>
  <si>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</si>
  <si>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</si>
  <si>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</si>
  <si>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</si>
  <si>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</si>
  <si>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</si>
  <si>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</si>
  <si>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</si>
  <si>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</si>
  <si>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</si>
  <si>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</si>
  <si>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</si>
  <si>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</si>
  <si>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</si>
  <si>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</si>
  <si>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</si>
  <si>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</si>
  <si>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</si>
  <si>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</si>
  <si>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</si>
  <si>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</si>
  <si>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</si>
  <si>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</si>
  <si>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</si>
  <si>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</si>
  <si>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</si>
  <si>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</si>
  <si>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</si>
  <si>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</si>
  <si>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</si>
  <si>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</si>
  <si>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</si>
  <si>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</si>
  <si>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</si>
  <si>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</si>
  <si>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</si>
  <si>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</si>
  <si>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</si>
  <si>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</si>
  <si>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</si>
  <si>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</si>
  <si>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</si>
  <si>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</si>
  <si>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</si>
  <si>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</si>
  <si>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</si>
  <si>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</si>
  <si>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</si>
  <si>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</si>
  <si>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</si>
  <si>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</si>
  <si>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</si>
  <si>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</si>
  <si>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</si>
  <si>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</si>
  <si>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</si>
  <si>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</si>
  <si>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</si>
  <si>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</si>
  <si>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</si>
  <si>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</si>
  <si>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</si>
  <si>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</si>
  <si>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19/05.10.2018</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</si>
  <si>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</si>
  <si>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</si>
  <si>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</si>
  <si>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</si>
  <si>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</si>
  <si>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</si>
  <si>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</si>
  <si>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</si>
  <si>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</si>
  <si>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</si>
  <si>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</si>
  <si>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</si>
  <si>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</si>
  <si>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</si>
  <si>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</si>
  <si>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</si>
  <si>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</si>
  <si>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</si>
  <si>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</si>
  <si>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</si>
  <si>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</si>
  <si>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</si>
  <si>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</si>
  <si>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</si>
  <si>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</si>
  <si>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</si>
  <si>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</si>
  <si>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</si>
  <si>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</si>
  <si>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</si>
  <si>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</si>
  <si>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</si>
  <si>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</si>
  <si>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</si>
  <si>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</si>
  <si>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</si>
  <si>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</si>
  <si>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</si>
  <si>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</si>
  <si>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</si>
  <si>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</si>
  <si>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</si>
  <si>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</si>
  <si>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</si>
  <si>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</si>
  <si>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</si>
  <si>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</si>
  <si>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</si>
  <si>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</si>
  <si>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</si>
  <si>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</si>
  <si>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</si>
  <si>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</si>
  <si>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</si>
  <si>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</si>
  <si>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</si>
  <si>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</si>
  <si>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</si>
  <si>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</si>
  <si>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</si>
  <si>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</si>
  <si>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</si>
  <si>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</si>
  <si>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</si>
  <si>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</si>
  <si>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</si>
  <si>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</si>
  <si>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</si>
  <si>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</si>
  <si>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</si>
  <si>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</si>
  <si>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</si>
  <si>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</si>
  <si>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</si>
  <si>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</si>
  <si>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</si>
  <si>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</si>
  <si>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</si>
  <si>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</si>
  <si>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</si>
  <si>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</si>
  <si>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</si>
  <si>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</si>
  <si>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</si>
  <si>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</si>
  <si>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</si>
  <si>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</si>
  <si>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</si>
  <si>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 xml:space="preserve">18.05.2014 </t>
  </si>
  <si>
    <t>31.12.2018-  - contract finalizat</t>
  </si>
  <si>
    <t>09.12.2017 -contract finalizat</t>
  </si>
  <si>
    <t>31.12.2018  -contract finalizat</t>
  </si>
  <si>
    <t>20/12/2018 contract finalizat</t>
  </si>
  <si>
    <t>12/31/2017 - contract finalizat</t>
  </si>
  <si>
    <t>31.08.2021</t>
  </si>
  <si>
    <t>31.03.2021</t>
  </si>
  <si>
    <t>30.11.2020</t>
  </si>
  <si>
    <t>01.03.2023</t>
  </si>
  <si>
    <t>31.01.2021</t>
  </si>
  <si>
    <t>01.09.2020</t>
  </si>
  <si>
    <t>15.01.2022</t>
  </si>
  <si>
    <t>07.03.2023</t>
  </si>
  <si>
    <t>01.03.2021</t>
  </si>
  <si>
    <t>31.12.2021</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</si>
  <si>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</si>
  <si>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</si>
  <si>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</si>
  <si>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</si>
  <si>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</si>
  <si>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</si>
  <si>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</si>
  <si>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</si>
  <si>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</si>
  <si>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</si>
  <si>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</si>
  <si>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</si>
  <si>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</si>
  <si>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</si>
  <si>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</si>
  <si>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</si>
  <si>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</si>
  <si>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</si>
  <si>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</si>
  <si>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</si>
  <si>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</si>
  <si>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</si>
  <si>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</si>
  <si>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</si>
  <si>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</si>
  <si>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</si>
  <si>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</si>
  <si>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</si>
  <si>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</si>
  <si>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</si>
  <si>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</si>
  <si>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</si>
  <si>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</si>
  <si>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</si>
  <si>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</si>
  <si>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</si>
  <si>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</si>
  <si>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</si>
  <si>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</si>
  <si>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</si>
  <si>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</si>
  <si>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</si>
  <si>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</si>
  <si>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</si>
  <si>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</si>
  <si>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</si>
  <si>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</si>
  <si>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</si>
  <si>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</si>
  <si>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</si>
  <si>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</si>
  <si>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</si>
  <si>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</si>
  <si>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</si>
  <si>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</si>
  <si>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</si>
  <si>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</si>
  <si>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</si>
  <si>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</si>
  <si>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</si>
  <si>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</si>
  <si>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</si>
  <si>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</si>
  <si>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</si>
  <si>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</si>
  <si>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</si>
  <si>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</si>
  <si>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</si>
  <si>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</si>
  <si>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</si>
  <si>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</si>
  <si>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</si>
  <si>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</si>
  <si>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</si>
  <si>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</si>
  <si>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</si>
  <si>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</si>
  <si>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</si>
  <si>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</si>
  <si>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</si>
  <si>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</si>
  <si>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</si>
  <si>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</si>
  <si>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</si>
  <si>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</si>
  <si>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</si>
  <si>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</si>
  <si>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</si>
  <si>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</si>
  <si>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</si>
  <si>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</si>
  <si>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</si>
  <si>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</si>
  <si>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</si>
  <si>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</si>
  <si>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</si>
  <si>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</si>
  <si>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</si>
  <si>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</si>
  <si>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</si>
  <si>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</si>
  <si>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</si>
  <si>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</si>
  <si>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</si>
  <si>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</si>
  <si>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</si>
  <si>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</si>
  <si>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</si>
  <si>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</si>
  <si>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</si>
  <si>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</si>
  <si>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</si>
  <si>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</si>
  <si>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</si>
  <si>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</si>
  <si>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</si>
  <si>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</si>
  <si>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</si>
  <si>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</si>
  <si>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</si>
  <si>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</si>
  <si>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</si>
  <si>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</si>
  <si>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01.03.2019 -   contract finalizat</t>
  </si>
  <si>
    <t>31.05.2019 - contract finalizat</t>
  </si>
  <si>
    <t xml:space="preserve">31.01.2017( CF semnat in data de 17.05.2018) - </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</si>
  <si>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</si>
  <si>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</si>
  <si>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</si>
  <si>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</si>
  <si>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</si>
  <si>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</si>
  <si>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</si>
  <si>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</si>
  <si>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</si>
  <si>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</si>
  <si>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</si>
  <si>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</si>
  <si>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</si>
  <si>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</si>
  <si>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</si>
  <si>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</si>
  <si>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</si>
  <si>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</si>
  <si>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</si>
  <si>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</si>
  <si>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</si>
  <si>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</si>
  <si>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</si>
  <si>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</si>
  <si>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</si>
  <si>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</si>
  <si>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</si>
  <si>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</si>
  <si>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</si>
  <si>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</si>
  <si>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</si>
  <si>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</si>
  <si>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</si>
  <si>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</si>
  <si>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</si>
  <si>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</si>
  <si>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</si>
  <si>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</si>
  <si>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</si>
  <si>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</si>
  <si>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Sud - Muntenia</t>
  </si>
  <si>
    <t>Dambovita
Giurgiu</t>
  </si>
  <si>
    <t>AA1/02.07.2019</t>
  </si>
  <si>
    <t>Nr. 1/31.10.2017
AA2/06.08.2019</t>
  </si>
  <si>
    <t>AA2/06.08.2019</t>
  </si>
  <si>
    <t>AA2/15.042019</t>
  </si>
  <si>
    <t>AA2/04.07.2019</t>
  </si>
  <si>
    <t>AA1/26.06.2019</t>
  </si>
  <si>
    <t>AA1/15.04.2019</t>
  </si>
  <si>
    <t>AA1/16.01.2019</t>
  </si>
  <si>
    <t>AA1/02.05.2019</t>
  </si>
  <si>
    <t>AA2/16.04.2019</t>
  </si>
  <si>
    <t>AA2/01.07.2019</t>
  </si>
  <si>
    <t>AA3/16.04.2019</t>
  </si>
  <si>
    <t>AA5/20.05.2019</t>
  </si>
  <si>
    <t>AA3/12.04.2019</t>
  </si>
  <si>
    <t>AA2/15.04.2019</t>
  </si>
  <si>
    <t>AA1/12.04.2019</t>
  </si>
  <si>
    <t>AA2/02.07.2019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</si>
  <si>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</si>
  <si>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</si>
  <si>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</si>
  <si>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</si>
  <si>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</si>
  <si>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</si>
  <si>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</si>
  <si>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</si>
  <si>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</si>
  <si>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</si>
  <si>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</si>
  <si>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</si>
  <si>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</si>
  <si>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</si>
  <si>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</si>
  <si>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</si>
  <si>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30.07.2019</t>
  </si>
  <si>
    <t>01.01.2019(CF a fost semnat in 18.03.2019)</t>
  </si>
  <si>
    <t>15 mai 20198((CF semnat in 127.05.2019)</t>
  </si>
  <si>
    <t>02.12.2020</t>
  </si>
  <si>
    <t>30.12.2022</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</si>
  <si>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</si>
  <si>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</si>
  <si>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</si>
  <si>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</si>
  <si>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</si>
  <si>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</si>
  <si>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</si>
  <si>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</si>
  <si>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</si>
  <si>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</si>
  <si>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</si>
  <si>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</si>
  <si>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</si>
  <si>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</si>
  <si>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</si>
  <si>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</si>
  <si>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</si>
  <si>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</si>
  <si>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</si>
  <si>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</si>
  <si>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</si>
  <si>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</si>
  <si>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</si>
  <si>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36/21.05.2019</t>
  </si>
  <si>
    <t>Revizuire Studiu de Fezabilitate pentru Autostrada Sibiu - Fagaras</t>
  </si>
  <si>
    <t>46/03.10.2019</t>
  </si>
  <si>
    <t>Măsuri pentru asigurarea unui statut favorabil de protecție și conservare a habitatelor și a speciilor periclitate din RBDD în context internațional</t>
  </si>
  <si>
    <t>Constanta; Tulcea</t>
  </si>
  <si>
    <t>277/08.10.2019</t>
  </si>
  <si>
    <t>14.07.2016</t>
  </si>
  <si>
    <t>30.09.2023</t>
  </si>
  <si>
    <t>COMPANIA NATIONALA DE TRANSPORT AL ENERGIEI ELECTRICE "TRANSELECTRICA" SA</t>
  </si>
  <si>
    <t>276/03.10.2019</t>
  </si>
  <si>
    <t>22.11.2017( CF semant in 03.10.2019)</t>
  </si>
  <si>
    <t>LEA 400kV d.c. Gutinas-Smardan</t>
  </si>
  <si>
    <t>Regiunea 1 Nord-Est; Regiunea 2 Sud-Est</t>
  </si>
  <si>
    <t>Bacau; Galati; Vrancea</t>
  </si>
  <si>
    <t>30/06/2018-  contract finalizat</t>
  </si>
  <si>
    <t xml:space="preserve"> contract finalizat</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</si>
  <si>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revizuire Studiu de Fezabilitate al Autostrazii Sibiu - Fagaras contribuie la indicatorul de rezultat 2S81 - Cerere de finanțare transmisă, spre analiză și aprobare la AMPOIM/OIT.
Descrierea obiectivelor specifice ale proiectului
1	Studiul de Fezabilitate revizuit.</t>
  </si>
  <si>
    <t>23.04.2018(CF semnat in 27.09.2019)</t>
  </si>
  <si>
    <t>Sprijin pentru pregatirea aplicatiei de finantare si a documentatiilor de atribuire pentru  Proiectul regional de dezvoltare a infrastructurii de apa si apa uzata din judetul Covasna, în perioada 2014-2020</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</si>
  <si>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</si>
  <si>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</si>
  <si>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 xml:space="preserve"> Obiectivul proiectului: Creşterea capacităţii de răspuns şi a managementului informaţiei geospaţiale (alocare şi planificare resurse, zone de responsabilitate, informaţia de localizare a evenimentelor) a SNUAU, în ansamblul eforturilor naţionale la solicitările cetăţenilor aflaţi în situaţii de urgenţă în orice punct de pe teritoriul naţional. Obiectivul proiectului a fost atins prin îndeplinirea următoarelor obiective specifice: dezvoltarea serviciilor SNUAU 112 aflate la dispoziţia agenţiilor specializate de intervenţie; planificarea optimă a resurselor de intervenţie; partajarea accesului la resursele de intervenţie la nivelul agenţiilor specializate de intervenţie; optimizarea activităţiilor privind achiziţia şi actualizarea datelor; eficientizarea activităţii de generare de analize, statistici şi rapoarte bazate pe interogări inteligente de date; optimizarea proceselor de corectare a hărţilor; realizarea unui sistem expert pentru întocmirea unor planuri de intervenţie operativă în situaţii critice (inundaţii, alunecări de teren, cutremur, etc.) pe baza hărţilor de risc pentru zonele care prezintă hazard. Proiectul a asigurat accesul cetăţeanului la serviciile de urgenţă de către stat în condiţii mult mai eficiente dar şi o optimizare a activităţilor interne ale agenţiilor specialiozate de intervenţie prin utilizarea mijloacelor specifice TIC</t>
  </si>
  <si>
    <t>mbunatatirea infrastructurii de distributie a gazelor naturale operate de E.ON Gaz Distributie in vederea reducerii numarului de intreruperi, dezvoltarea unei infrastructuri energetice la nivelul standardelor europene si reducerea costurilor de mentenanta ale acesteia.</t>
  </si>
  <si>
    <t>Obiectiv general: Creşterea competitivităţii întreprinderii Yazaki Component Technology pe piaţa internaţională de componente electronice, în industria automotive. Obiectiv specific: Dezvoltarea unei noi linii automate de producţie SMT pentru realizarea subansamblelor electronice care cuprinde 6 categorii de echipamente.</t>
  </si>
  <si>
    <t>Total OS 8.1</t>
  </si>
  <si>
    <t>Obiectiv general: cresterea gradului de eficienta energetica si de siguranta in functionare a Sistemului de Transport al Energiei Electrice prin modernizarea statiei electrice de transformare si conexiuni de inalta tensiune 400/110 kV Brasov, in contextul combaterii schimbarilor climatice. Obiective specifice: marirea gradului de siguranta in exploatarea statiei 400/110 kV Brasov; reducerea cheltuielilor de exploatare a statiei 400/110 kV Brasov prin telecomandarea acesteia centralizat, de la nivelul Dispecerului Energetic National si minimizarea riscului de eroare umana; optimizarea mentenantei instalatiilor din statie prin reducerea cheltuielilor de mentenanta si cresterea perioadei intre doua actiuni de mentenanta a instalatiilor energetice; cresterea gradului de disponibilitate a instalatiilor energetice din aceasta statie.</t>
  </si>
  <si>
    <t>Axa prioritară 8 
Obiectiv specific 8.1 OS 8.1 Creşterea capacităţii Sistemului Energetic Naţional pentru preluarea energiei produse din resurse regenerabile - Transelectrica</t>
  </si>
  <si>
    <t>Sprijin pentru VO Bistrita</t>
  </si>
  <si>
    <t>47/11.10.2019</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</si>
  <si>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</si>
  <si>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Bistrita-Nasaud</t>
  </si>
  <si>
    <t>Pregatirea proiectului de Autostrada Sibiu - Pitesti si constructia Sectiunilor 1, 4 si 5</t>
  </si>
  <si>
    <t>48/04.11.2019</t>
  </si>
  <si>
    <t>The general objective of Sibiu - Pitesti motorway as defined in the MPGT, is to improve the economic efficiency of the Romanian transport network by improving the traveling time between Sibiu and Pitesti and implicitly improving the connectivity at the regional level.
The specific objectives of the project are:
- the construction of 53.38 km of 2x2 new motorway section, including including 6 road junctions, 28 bridges and overpasses, 10 viaducts, 1 tunnel, 1 parking area, 2 service areas, 3 Coordination and Maintenance Center.
Descrierea obiectivelor specifice ale proiectului
1	Section 1, Sibiu - Boita: construction of 13.170 km of 2x2 new motorway section, including 2 road junctions, 4 bridges, 3 overpasses, 3 viaducts, 1 service area, 1 Coordination and Maintenance Center;
2	Section 4, Tigveni – Curtea de Arges: construction of 9,86 km of 2x2 new motorway section, including 1 road junction, 4 bridges, 2 overpasses, 6 viaducts, 1 tunnel;
3	Section 5, Curtea de Arges - Pitesti: construction of 30.351 km of 2x2 new motorway section, including 3 road junctions, 12 bridges, 3 overpasses, 1 viaduct, 1 parking area, 1 service area, 2 Coordination and Maintenance Center;</t>
  </si>
  <si>
    <t>Centru
Sud-Vest Oltenia
Sud - Muntenia</t>
  </si>
  <si>
    <t>Sibiu
Valcea
Arges</t>
  </si>
  <si>
    <t>oradea</t>
  </si>
  <si>
    <t>Proiectul regional de dezvoltare a infrastructurii de apă și apă uzată din județul Satu Mare/Regiunea Nord-Vest în perioada 2014-2020</t>
  </si>
  <si>
    <t>S.C. APASERV SATU MARE S.A.</t>
  </si>
  <si>
    <t>278/19.11.2019</t>
  </si>
  <si>
    <t>30.10.2019</t>
  </si>
  <si>
    <t>Satu MARE</t>
  </si>
  <si>
    <t>Organisme publice cf legii 64/2013</t>
  </si>
  <si>
    <t>Organisme publice cf legii 64/2014</t>
  </si>
  <si>
    <t>Dezvoltarea infrastructurii de apa si apa uzata in judetul Olt in perioada 2014-2020</t>
  </si>
  <si>
    <t>OLT</t>
  </si>
  <si>
    <t>Reabilitarea sistemului de termoficare urbană la nivelul Municipiului Oradea pentru perioada 2009 - 2028 în scopul conformării la legislația de mediu și creșterii eficienței energetice - Etapa III</t>
  </si>
  <si>
    <t>Municipiul Oradea</t>
  </si>
  <si>
    <t>282/26.11.2019</t>
  </si>
  <si>
    <t>24.11.2017</t>
  </si>
  <si>
    <t>Cu depunere continua, pe baza de liste proiecte preidentificate/09.06.2016/31.12.2018</t>
  </si>
  <si>
    <t>50/26.11.2019</t>
  </si>
  <si>
    <t>Obiectivul general al investitiei propuse este acela de a facilita traficul de tranzit pentru persoane si marfuri, in conditii
aliniate la standardele europene de siguranta, rapiditate si eficienta.
Ca obiective specifice, astfel concepute incat sa asigure maximizarea contributiei proiectului la atingerea obiectivelor
programului sectorial, proiectul vizeaza:
 reducerea degradarii structurii rutiere situate in interiorul localitatii, in special ca urmare a utilizarii variantei de
ocolire de catre camioane (acestea fiind cele care contribuie cel mai mult la deteriorarea infrastructurii rutiere);
 imbunatatirea calitatii mediului si a sanatatii populatiei, prin reducerea poluarii aerului si a nivelului de zgomot in
interiorul localitatii, precum si prin reducerea cantitatii de CO2 (care exercita o influenta negativa asupra
schimbarilor climatice);
 reducerea numarului de accidente in localitatea Bacau, pe sectorul reprezentat de drumul national care traverseaza
localitatea, prin devierea traficului de tranzit;
 reducerea duratei calatoriei pentru traficul de tranzit, prin furnizarea unei alternative de drum national care permite o
crestere a vitezei.</t>
  </si>
  <si>
    <t>Varianta de ocolire BACAU</t>
  </si>
  <si>
    <t>Elaborare Studiu de fezabilitate si Proiect Tehnic de Executie pentru obiectivul Drum Expres Braila (Jijila) - Tulcea (Cataloi)</t>
  </si>
  <si>
    <t>52/29.11.2019</t>
  </si>
  <si>
    <t>Avand in vedere ca transporturile reprezinta motorul economiei, la nivel national si european, se doreste sustinerea unei dezvoltari economice sustenabile plecand de la asigurarea unei infrastructuri corespunzatoare.
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Braila (Jijila) - Tulcea (Cataloi)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</si>
  <si>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 xml:space="preserve">Sud-Est
</t>
  </si>
  <si>
    <t>Amenajarea punctului internațional de trecere a frontierei de stat româno –ucrainiene pentru pasageri și marfă în regim de bac între localitățile Isaccea (România) și Orlivka (Ucraina)</t>
  </si>
  <si>
    <t>NAVROM BAC SRL</t>
  </si>
  <si>
    <t>Obiectivul general al proiectului este dezvoltarea portului Isaccea prin amenajarea punctului de trecere a frontierei pentru pasageri și marfă în regim bac între localitățile Isaccea (Romania) și Orlivka (Ucraina) pe terenul portuar aferent și facilitând creșterea volumului de mărfuri în porturile din România. Portul Isaccea este port a cărui importanță este recunoscută la nivel internațional și național, iar modernizarea lui este necesară și în contextul intensificării relațiilor româno-ucrainiene, aspect confirmat de adoptarea HG 184/2018. Dezvoltarea portului Isaccea este unul dintre proiectele incluse în lista proiectelor din Anexa 8 la Ghidul solicitantului, proiectul depus de NAVROM BAC SRL fiind complementar cu cel depus de CN APDM SA Galați. Prin acest obiectiv general proiectul contribuie la realizarea obiectivelor propuse prin POIM 2014-2020, Axa Prioritară 2 Dezvoltarea unui sistem de transport multimodal, de calitate, durabil şi eficient, Obiectivul specific 2.4 Creşterea volumului de mărfuri tranzitate prin terminale intermodale şi porturi. Proiectul contribuie la îndeplinirea indicatorului de program 2S19 Porturi non-TENT modernizate. De asemenea, ca urmare a accesului şi operării unor nave prin punctul vamal Isaccea, va creşte volumul de mărfuri transportate proiectul contribuind astfel la atingerea indicatorului derezultat în cadrul OS 2.4, 2S69 Mărfuri transportate pe căi navigabile interioare. Proiectul "Amenajarea punctului internațional de trecere a frontierei de stat Româno-Ucrainiene pentru pasageri și marfă, în regim de bac între localitățile Isaccea (România) și Orlivka (Ucraina)", contribuie la realizarea Priorității nr. 1 a SUERD: Interconectarea regiunii Dunării, îmbunătățirea mobilității și a multimodalității pentru conectarea regiunii Dunării cu Europa, atât din punct de vedere al conectării mediului de afaceri, protejării mediului (prin creșterea volumului de mărfuri tranzitate pe căi fluviale în detrimentul celor transportate pe căi rutiere), cât și din punct de vedere al oamenilor. Coeziunea teritorială este realizată prin conectivitate, mobilitate și valorificarea diversității oamenilor din regiune - COM(2010) 715 final. Mai mult decât atât, proiectul face posibilă asigurarea conectivității cu teritorii din afara granițelor actuale ale Uniunii Europene, deopotrivă oameni și mărfuri având posibilitatea să treacă în Ucraina și în teritorii mai îndepărtate, folosind punctul de trecere a frontierei de la Isaccea.</t>
  </si>
  <si>
    <t>05/31/2020</t>
  </si>
  <si>
    <t>Lucrări de reabilitare pentru poduri, podețe și tuneluri de cale ferată Sucursala Regională C.F. Cluj</t>
  </si>
  <si>
    <t>49/26.11.2019</t>
  </si>
  <si>
    <t>Proiectul de lucrari de reabilitare a podurilor, podetelor si tunelurilor (2 tuneluri, 2 poduri si 8 podete) administrate de SRCF Cluj este propus spre finantare în cadrul POIM 2014 – 2020. Obiectivul general al proiectului este stabilit în directa corelare cu OS 2.7. si cu actiunile selectate spre finantare. Obiectivul face referire la cresterea mobilitatii pe reteaua feroviara TEN-T sau la eficientizarea, comercializarea si competitivizarea transportului feroviar, dupa caz. 
Structurile de cale ferata care fac obiectul prezentului proiect sunt amplasate în judetele: Bihor ( 1 pod, 1 tunel, 1 podeț), Bistrița Năsăud (1 poduri si 2 podețe), Maramureș (1 tunel),  Sălaj ( 5 podețe). 
Județul Bihor 
1. Pod Km 651+564, CF 300, Bucuresti - Ep. Bihor, între statiile Oradea Est – Oradea –TEN-T Cuprinzător 0, 023 km 
2. Tunel km 598+930 - 599+201, CF 300, Bucuresti-Ep. Bihor, între staþiile Bratca-Suncuius –TEN-T Cuprinzător 0,271 km
3. Podeț Km 597+715, CF 300, Bucuresti - Ep. Bihor, între statiile Bratca-Suncuius ––TEN-T Cuprinzător  0,025 km
Județul Bistrița - Năsăud
4. Podeț Km 41+719, CF 416B, Beclean - Ilva Mica, între statiile Feldru - Ilva Mica –TEN-T Principal 0,014 km
5. Podeț Km 23+210, CF 422, Salva - Viseu de Jos, între statiile Telciu - Fiad – în afara rețelei TEN-T - 0,033 km
6. Pod Km 47+128, CF 418A, Beclean-Saratel, între statiile Magherus-Saratel- TEN-T Cuprinzător- lungime 0,108 km
Judetul Maramures
7.Tunel km 239+679 -239+731, CF 422A, Sighetul Marmatiei - Valea Viseului, între statiile Bocicoi -Valea Viseului –în afara rețelei TEN-T - lungime 0,052 km
Judetul Salaj
8. Podeț Km 544+080, CF 300, Bucuresti - Ep. Bihor, între statiile Stana – Huedin – TEN-T Cuprinzător 0,032 km
9. Podeț Km 544+677, CF 300, Bucuresti - Ep. Bihor, între statiile Stana – Huedin – TEN-T Cuprinzător 0,038 km
10. Podeț Km 544+976, CF 300, Bucuresti - Ep. Bihor, între statiile Stana – Huedin – TEN-T Cuprinzător 0,022 km
11. Podeț Km 545+100, CF 300, Bucuresti - Ep. Bihor, între statiile Stana – Huedin – TEN-T Cuprinzător 0,028 km 
12. Podeț Km 543+830, CF 300, Bucuresti - Ep. Bihor, între statiile Stana – Huedin – TEN-T Cuprinzător 0,032 km
Pentru valorile in metri liniari (ml) se vor avea ca referinta valorile din cadrul documentelor de aprobare a indicatorilor tehnico-economici a obiectivelor de investitii.
In ceea ce priveste valorile exacte ale indicatorilor prestabiliti de realizare si a indicatorilor suplimentari de realizare se vor avea in vedere valorile din cadrul Anexei 1.1 B.</t>
  </si>
  <si>
    <t>Maramures
Bihor
Salaj
Bistrita-Nasaud</t>
  </si>
  <si>
    <t>024, 026, 025</t>
  </si>
  <si>
    <t>Elaborarea planului de management pentru situl Natura 2000 ROSCI0201 Podișul Nord Dobrogean (partea care se suprapune cu ROSPA0073 Măcin-Niculitel și partea care nu se suprapune, situată la nord de ROSPA0091 Pădurea Babadag) și rezervațiile naturale IV.57</t>
  </si>
  <si>
    <t>R.N.P. ROMSILVA - ADMINISTRAȚIA PARCULUI NAȚIONAL MUNȚII MĂCINULUI RA</t>
  </si>
  <si>
    <t>283/28.11.2019</t>
  </si>
  <si>
    <t>01.12.2019</t>
  </si>
  <si>
    <t>30.11.2022</t>
  </si>
  <si>
    <t>284/28.11.2019</t>
  </si>
  <si>
    <t>14.06.2018</t>
  </si>
  <si>
    <t>Implementarea de măsuri active de conservare pe teritoriul Parcului Național Munții Măcinului pentru îmbunătățirea stării de conservare a habitatelor forestiere de cvercinee și a habitatelor de pajiște stepică și îmbunătățirea infrastructurii de management</t>
  </si>
  <si>
    <t>01.09.2018</t>
  </si>
  <si>
    <t>143/23.11.2017</t>
  </si>
  <si>
    <t>Autostrada Transilvania - Sectiunea 3C, Subsectiunea 3C3 Biharia - Bors, km 59+100 - km 64+450</t>
  </si>
  <si>
    <t>53/03.11.2019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</si>
  <si>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Descrierea obiectivelor specifice ale proiectului
1	Realizarea Autostrazii Transilvania - Sectiunea 3C, Subsectiunea 3C3 Biharia - Bors, km 59+100 - km 64+450 (lungime drum nou construit TEN-T: 5,35 km);
2	Pasaje: 5
3	Noduri rutiere: 1</t>
  </si>
  <si>
    <t>AA1
AA2/19.04.2019
AA3/19.11.2019
AA4/13.12.2019</t>
  </si>
  <si>
    <t>AA1/19.04.2019
AA2/18.11.2019</t>
  </si>
  <si>
    <t>AA1-27.11.2018
AA2/19.04.2019
AA3/04.11.2019</t>
  </si>
  <si>
    <t>Management și conservarea biodiversității în aria naturală protejată ROSCI 0325 Munții Metaliferi</t>
  </si>
  <si>
    <t>Asociația EDUCATIO</t>
  </si>
  <si>
    <t>285/04.12.2019</t>
  </si>
  <si>
    <t>31.11.2022</t>
  </si>
  <si>
    <t>01.06.2017 (data semnare CF 04.12.2019)</t>
  </si>
  <si>
    <t>Managementul conservativ şi durabil al biodiversităţii siturilor ROSCI0314 Lozna, ROSPA014 Cursul Mijlociu al Someşului şi ROSCI0435 Someşul între Rona şi Ţicău şi ariilor protejate care se suprapun cu acestea</t>
  </si>
  <si>
    <t>Universitatea Babes Bolyai</t>
  </si>
  <si>
    <t>Maramures; Salaj</t>
  </si>
  <si>
    <t>286/05.12.2019</t>
  </si>
  <si>
    <t>01.01.2019</t>
  </si>
  <si>
    <t>31.10.2022</t>
  </si>
  <si>
    <t>Elaborarea instrumentelor pentru managementul adaptativ al capitalului natural din ariile protejate Parcul Natural Apuseni, ROSCI0002 Apuseni, ROSPA0081 Munții Apuseni – Vlădeasa și ROSCI0016 Buteasa</t>
  </si>
  <si>
    <t>R.N.P. ROMSILVA – Administrația Parcului Natural Apuseni RA</t>
  </si>
  <si>
    <t>Regiunea 6 Nord-Vest; Regiunea 7 Centru</t>
  </si>
  <si>
    <t>Alba; Bihor; Cluj</t>
  </si>
  <si>
    <t>287/05.12.2019</t>
  </si>
  <si>
    <t>Proiectul Extinderea si reabilitarea sistemelor de apa si apa uzata in judetul Olt reprezinta o primă etapa a Planului de investitii pe termen lung pentru dezvoltarea sistemelor de apa si canalizare din judetul Olt. Obiectivul general al investitiei il constituie imbunatatirea infrastructurii in sectorul de apa in beneficiul populatiei si al mediului din judetul Olt in scopul indeplinirii obligatiilor din Tratatul de Aderare si al obiectivelor POS MED in ceea ce priveste apa potabila. Proiectul include componenete de investiţii privind tratarea si distributia apei potabile, precum si colectarea si tratarea apelor uzate pentru cinci orase situate in judetul Olt. Zona de proiect acopera urmatoarele aglomerari, toate acestea beneficiind de masuri de investitii in acest proiect: Slatina, Draganesti-Olt, Piatra-Olt, Scornicesti si Potcoava</t>
  </si>
  <si>
    <t>Obiectivul general al măsurii este îmbunătăţirea infrastructurii de mediu din Satu Mare, oraş situat în România, cu scopul de a îndeplini obligaţiile prevăzute ca stat membru al Uniunii Europene.
Obiective în domeniul sistemului de alimentare cu apă: • asigurarea pentru locuitorii oraşului Satu Mare, a unui serviciu de calitate în ceea ce priveşte furnizarea apei potabile, care să îndeplinească cerinţele Directivei UE pentru Apă Potabilă 98/83/EC; • furnizarea continuă şi la presiune constantă a apei şi evitarea contaminării reţelei de distribuţie a apei potabile; • reducerea folosirii ineficiente a apei şi a pierderilor de apă; • îmbunătăţirea sănătăţii populaţiei oraşului; • reducerea costurilor de exploatare, întreţinere şi reparare a sistemului de furnizare a apei potabil</t>
  </si>
  <si>
    <t>Proiectul va contribui la conservarea biodiversității, monitorizarea calității aerului și decontaminarea siturilor poluate istoric, vizând prioritatea de investiții 6d „Protejarea și refacerea biodiversității și a solurilor și promovarea unor servicii ecosistemice, inclusiv prin Natura 2000 și de infrastructură ecologică” și urmărind, prin asocierea cu Obiectivul Specific 4.1 “Creșterea gradului de protecție și conservare a biodiversității și refacerea ecosistemelor degradate”, promovarea măsurilor de conservare a biodiversității în conformitate cu Cadrul de Acțiuni Prioritare pentru Natura 2000, Strategia Europeană pentru Biodiversitate 2020 și cu Strategia Națională și Planul de Acțiune pentru Conservarea Biodiversității 2014 – 2020.</t>
  </si>
  <si>
    <t>Extinderea și reabilitarea infrastructurii de apă și apă uzată în zonele Ghidigeni, Olteniței, Cheile Turzii și Henri Coandă din Municipiul București</t>
  </si>
  <si>
    <t>Elaborarea planurilor de management pentru siturile Natura 2000 ROSCI0393 Someșul Mare, ROSCI0232 Someșul Mare Superior, ROSCI0400 Sieu – Budac, ROSCI0437 Someșul Mare între Mica și Beclean, ROSCI0095 La Sărătură, ROSCI0396 Dealul Pădurea Murei</t>
  </si>
  <si>
    <t>Implementarea unor măsuri de management conservativ în situl Ciomad-Balvanyos</t>
  </si>
  <si>
    <t>Managementul participativ al siturilor Natura 2000 Pricop-Huta-Certeze, Tisa Superioară și al ariei naturale protejate Pădurea Ronișoara</t>
  </si>
  <si>
    <t>Dezvoltarea infrastructurii de apă și apă uzată din Județul Suceava în perioada 2014 - 2020</t>
  </si>
  <si>
    <t>Elaborarea planurilor de management pentru siturile de importanță comunitară ROSCI 0042 Codru Moma, ROSCI 0055 Dealul Cetății Lempeș - Mlaștina Hărman, ROSCI 0170 Pădurea și mlaștinile eutrofe de la Prejmer, ROSCI 0195 Piatra Mare și ROSCI 0207 Postăvarul</t>
  </si>
  <si>
    <t>Proiectul regional de dezvoltare a infrastructurii de apa si apa uzata din judetul Buzau, in perioada 2014-2020</t>
  </si>
  <si>
    <t>S.C. Compannia de apa S.A. Buzau</t>
  </si>
  <si>
    <t>ACET S.A.</t>
  </si>
  <si>
    <t>295/16.12.2019</t>
  </si>
  <si>
    <t>Organisme publice cf legii 64/2015</t>
  </si>
  <si>
    <t>Organisme publice cf legii 64/2016</t>
  </si>
  <si>
    <t>Organisme publice cf legii 64/2017</t>
  </si>
  <si>
    <t>301/23.12.2019</t>
  </si>
  <si>
    <t>31.05.2023</t>
  </si>
  <si>
    <t>16.06.2016 (CF semnat in 23.12.2019)</t>
  </si>
  <si>
    <t>299/20.12.2019</t>
  </si>
  <si>
    <t>01.01.2014 (CF semnat in 20.12.2019)</t>
  </si>
  <si>
    <t>AGENȚIA PENTRU PROTECȚIA MEDIULUI BISTRIȚA-NĂSĂUD/APM BN</t>
  </si>
  <si>
    <t>Bistrita Nasaud; Cluj</t>
  </si>
  <si>
    <t>297/17.12.2019</t>
  </si>
  <si>
    <t>Asociația "Vinca Minor"</t>
  </si>
  <si>
    <t>298/19.12.2019</t>
  </si>
  <si>
    <t>01.11.2019(CF semnat in 19.12.2019)</t>
  </si>
  <si>
    <t>ASOCIATIA HEIDENROSLEIN</t>
  </si>
  <si>
    <t>Maramures; Satu Mare</t>
  </si>
  <si>
    <t>300/20.12.2019</t>
  </si>
  <si>
    <t>01.02.2020</t>
  </si>
  <si>
    <t>FUNDATIA CARPATI</t>
  </si>
  <si>
    <t>296/17.12.2019</t>
  </si>
  <si>
    <t>Varianta de ocolire Timisoara Sud</t>
  </si>
  <si>
    <t>54/17.12.2019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</si>
  <si>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Timisoara pe o varianta de ocolire.
Realizarea prezentului proiect de construire a variantei de ocolire Timisoara Sud contribuie la atingerea indicatorului de rezultat 2S1 – Timpul mediu de calatorie pe reteaua rutiera TEN-T centrala.
Descrierea obiectivelor specifice ale proiectului
1        construirea a 25,69 km de drum national (varianta de ocolire), 4 intersectii la nivel , 2 noduri rutiere , 12 pasaje/poduri si 2 parcari utilate
2        reducerea timpului de calatorie cu aprox. 20% in primul an de operare - 2022.
3        cresterea confortului si siguranta traficului
4        dezvoltarea zonelor pe care varianta de ocolire le va deservi</t>
  </si>
  <si>
    <t>ELABORARE STUDIU DE FEZABILITATE , PROIECT TEHNIC , DETALII DE EXECUTIE SI D.T.A.C. PENTRU LUCRAREA „Alternativa Techirghiol "</t>
  </si>
  <si>
    <t>55/18.12.2019</t>
  </si>
  <si>
    <t xml:space="preserve">Scopul prezentului proiect este de proiectare la nivel de faza de proiectare Studiu de Fezabilitate, Proiect Tehnic, Detalii de executie si DTAC pentru "Alternativa Techirghiol", avand ca principal scop fluidizarea traficului spre sudul litoralului, in special in perioada sezonului estival, in conditiile unui trafic cu valori in crestere in ultimii ani.
Descrierea obiectivelor specifice ale proiectului
1	Studiu de Fezabilitate elaborat 
2	Proiect Tehnic elaborat
3	Detalii de executie elaborate </t>
  </si>
  <si>
    <t>Echipamente de detecție explozibil standard 3 de tip CTX</t>
  </si>
  <si>
    <t>57/20.12.2019</t>
  </si>
  <si>
    <t>AEROPORTUL INTERNAŢIONAL AVRAM IANCU CLUJ RA</t>
  </si>
  <si>
    <t xml:space="preserve">Obiectivul general al acestui proiect contribuie la cresterea conectivitatii si mobilitatii zonei, printr-un volum crescut al pasagerilor care vor tranzita aeroportul. Realizarea acestui proiect va contribui la imbunatatirea conditiilor de securitate si de siguranta atat pentru pasageri si insotitorii acestora, cat si pentru intreg personalul care isi desfasoara activitatea in perimetrul aeroportului. 
Pentru atingerea obiectivului general al proiectului, a fost stabilit urmatorul obiectiv tehnic: Conformarea la Reglementările UE în vigoare, Reg. 1998/2015, Art. 12.4.2.6., echipamentele EDS trebuie să corespundă Standardului 3 până cel târziu la 1 septembrie 2020. 
In vederea atingerii acestui obiectiv, vor fi  inlocuite echipamentele de control de securitate al bagajelor de cală EDS (Explosive Detection System) Standard 2, cu echipamente de detectie explozibil Standard 3 de tip CTX (computer tomograf cu radiații X), și sistemele auxiliare necesare funcționării lor, ca urmare a reglementărilor comunitare pentru a ne alinia normelor europene.
Descrierea obiectivelor specifice ale proiectului
1	Proiectul „Echipamente de detectie explozibil Standard 3 de tip CTX” contribuie la realizarea Obiectivului Specific 2.3 al POIM 2014-2020 - Cresterea gradului de utilizare sustenabila a aeroporturilor, intrucat contribuie la dezvoltarea si imbunatatirea sistemului de transport aerian al unuia dintre cele 21 de aeroporturi din Romania.
2	Indeplinirea cerintelor comunitare in domeniul aviatiei civile prevăzute în Regulamentul(CE)1998/2015, privind implementarea obligatorie a standardului 3 in ceea ce priveste utilizarea echipamentelor de detectie explozibili (EDS) pentru controlul de securitate al bagajelor de cala, pana la data de 1 septembrie 2020. 
3	Acest proiect se incadreaza in tipul de actiuni finantabile - proiecte noi de investitii in infrastructura aeroportuara care vizeaza activitati de natura non-economica din domeniul sigurantei si securitatii, care nu face obiectul ajutorului de stat avand ca obiectiv achizitionarea de echipamente de detectie explozibil Standard 3 de tip CTX, insotite de masuri de protectie a mediului. 
Proiectul contribuie la realizarea indicatorului stabilit prin Ghidul solicitantului, cel de program, 2S17 - modernizarea aeroportului, indicator care este reprezentat prin echipamentele de securitate care se vor achizitiona in cadrul proiectului.
</t>
  </si>
  <si>
    <t>Cale de rulare paralelă cu pista</t>
  </si>
  <si>
    <t>56/20.12.2019</t>
  </si>
  <si>
    <t>Obiectivul strategic al proiectului este cresterea conectivitatii si mobilitatii zonei deservite de Aeroportul International Avram Iancu Cluj RA printr-un numar mare al aeronavelor, aeroportul urmarind in acest fel sa-si pastreze pozitia de primul aeroport regional din Romania. Acest proiect contribuie la rezultatele pe care statut membru cauta sa le obtina prin sprijinul din partea Uniunii prin faptul ca Proiectul vizează modernizarea aeroportului situat pe reţeaua TEN-T, contribuind la obiectivele de creştere a accesibilităţii şi mobilităţii regionale, prin investiţii în infrastructura aeroportuară şi în infrastructura care asigură conexiunea acestora la reţeaua terestră rutieră, în condiţii de siguranţă şi în acord cu obiectivele de protecţie a mediului.
Descrierea obiectivelor specifice ale proiectului
1	Imbunatatirea nivelului de siguranta in desfasurarea activitatii operationale
2	Inchiderea Documentului de acceptare si de actiune privind abaterile DAAD-LRCL-07 aferent Certificatului de Aerodrom R0-07
3	Scaderea timpului de ocupare a pistei de decolare-aterizare 07-25 si a suprafetei de manevra a aeroportului
4	Cresterea suprafetelor de miscare aeroportuare cu PCN corespunzator rularii aeronavelor litera de cod ”C”, ”D” 
5	Realizare Obiectul 1: Cale de rulare paralela cu pista intre caile de rulare existente Foxtrot si Golf.
Obiectul 1 se realizeaza la distanta de 190m fata de axul pistei de decolare aterizare, in conformitate cu CS-ADR-DSN.D.260 – Tabel D-1 – aeronave categorie „D”. Calea de rulare paralela cu pista va avea o lungime de 1455m si o latime portanta de 23m, fiind incadrata de acostamente de 7.50m (conform CS.ADR.DSN.D.245, D.305).
6	Realizare Obiectul 2: Cale de rulare intre platforma Apron 1 si calea de rulare paralela cu pista
Obiectul 2 va avea lungimea de 361m. Calea de rulare va realiza accesul pe plaforma, pe latura estica a acesteia, ce asigura un PCN 65 si va avea dimensiuni similare cu calea de rulare paralela cu pista.</t>
  </si>
  <si>
    <t>Nord -Vest</t>
  </si>
  <si>
    <t>CONTRACT REZILIAT</t>
  </si>
  <si>
    <t>279/19.11.2019</t>
  </si>
  <si>
    <t>20.01.2020</t>
  </si>
  <si>
    <t>20.12.2023</t>
  </si>
  <si>
    <t>Investiþiile propuse formeaza un proiect integrat pe doua componente, alimentare cu apa si colectarea apelor uzate, proiect ce va contribui
la realizarea obiectivelor si rezultatelor specifice Programului Operaþional Infrastructura Mare – Axa Prioritara 3 Dezvoltarea infrastructurii
de mediu în condiþii de management eficient al resurselor/ Prioritatea de investiþii 6.ii - Investiþii în sectorul apei, pentru a îndeplini cerinþele
acquis-ului de mediu al Uniunii Europene si pentru a raspunde unor nevoi de investiþii identificate de statele membre care depasesc
aceste cerinþe/ Obiectiv Specific 3.2. Cresterea nivelului de colectare si epurare a apelor uzate urbane, precum si a gradului de asigurare
a alimentarii cu apa a populaþiei.</t>
  </si>
  <si>
    <t>imbunatatirea infrastructurii de mediu in municipiul Buzau, realizarea obligatiilor stabilite in parteneriatul de aderare.
- economii substantiale privind costurile de operare in gestionarea serviciilor de apa si apa uzata datorita modernizarii echipamentelor
electrice si mecanice pentru sistemele de alimentare cu apa si canalizare.
- Cresterea eficientei utilizarii apei prin reducerea pierderilor si imbunatatirea gestionarii resurselor, in concordanta cu cererea existenta;
- Concordanta cu standardele directivei 91/271/EEC privind epurarea apelor uzate urbane si descarcarea in cursurile de apa nesensibile;
- Reducerea riscurilor privind sanatatea in municipiul Buzau prin extinderea retelei de canalizare, astfel incat populatia sa fie conectata la
aceasta in proportie de 100%.</t>
  </si>
  <si>
    <t>31.03.2022</t>
  </si>
  <si>
    <t>01.07.2020</t>
  </si>
  <si>
    <t>20.09.2020</t>
  </si>
  <si>
    <t>01.08.2019</t>
  </si>
  <si>
    <t>31.08.2019</t>
  </si>
  <si>
    <t>30.11.2017</t>
  </si>
  <si>
    <t>01.04.2014</t>
  </si>
  <si>
    <t>Conservarea biodiversității în Situl Natura 2000 ROSPA0062, Lacurile de acumulare de pe Argeș–esență a Planului de management</t>
  </si>
  <si>
    <t>302/07.01.2020</t>
  </si>
  <si>
    <t>FUNDAȚIA ECO-MONTAN 2000</t>
  </si>
  <si>
    <t>01.01.2017 (CF semnat in 07.01.2020)</t>
  </si>
  <si>
    <t>31.10.2023</t>
  </si>
  <si>
    <t>Managementul biodiversității prin realizarea planului de management al ariei naturale protejate ROSPA0065 Lacurile Fundata Amara</t>
  </si>
  <si>
    <t>304/09.01.2020</t>
  </si>
  <si>
    <t>UAT AMARA</t>
  </si>
  <si>
    <t>01.04.2018( CF semnat in 09.01.2020)</t>
  </si>
  <si>
    <t>Dezvoltarea infrastructurii de apă și apă uzată în municipiul Onești în perioada 2014-2020</t>
  </si>
  <si>
    <t>303/09.01.2020</t>
  </si>
  <si>
    <t>01.05.2018 (Cf semnat 09.01.2020)</t>
  </si>
  <si>
    <t>Asistenta tehnica pentru pregatirea Aplicatiei de Finantare si a documentatiilor de atribuire pentru Proiectul INFRAMETEO</t>
  </si>
  <si>
    <t>305/14.01.2020</t>
  </si>
  <si>
    <t>ADMINISTRATIA NATIONALA DE METEOROLOGIE RA</t>
  </si>
  <si>
    <t>31.01.2023</t>
  </si>
  <si>
    <t>Bucuresti; Ilfov</t>
  </si>
  <si>
    <t>“Suplimentarea capacitatilor de operare pentru pista de decolare aterizare si platforma de stationare a aeronavelor de la Aeroportul Iasi”</t>
  </si>
  <si>
    <t>Echipamente scanare bagaje de mână standard C3 cu sistem integrat automat de management / returnare a tăvilor</t>
  </si>
  <si>
    <t>Cresterea sigurantei si securitatii pasagerilor pe Aeroportul ”Delta Dunarii” Tulcea - siguranta si cresterea sigurantei pasagerilor pe Aeroportul ”Delta Dunarii” Tulcea</t>
  </si>
  <si>
    <t>Implementarea unor masuri de management conservativ în ariile protejate din regiunea Sóvidék</t>
  </si>
  <si>
    <t>Asociaţia Microregională Sóvidék</t>
  </si>
  <si>
    <t>306/30.01.2020</t>
  </si>
  <si>
    <t>31.08.2022</t>
  </si>
  <si>
    <t>26.04.2018 (CF a fpst semnat 30.01.20200</t>
  </si>
  <si>
    <t>01.05.2018 (CF semnat 11.03.2019)</t>
  </si>
  <si>
    <t>59/30.01.2020</t>
  </si>
  <si>
    <t>Obiectivul general vizeaza modernizarea aeroportului International ,,Avram Iancu” Cluj, aeroport situat pe reteaua TEN-T, cresterea accesibilitatii si mobilitatii regionale, prin investitii in infrastructura aeroportuara, dar si cresterea conectivitatii si mobilitatii zonei deservite de Aeroportul International ,,Avram Iancu” Cluj RA printr-un volum crescut al pasagerilor care vor tranzita aeroportul. Realizarea acestui proiect va contribui la imbunatatirea conditiilor de siguranta si de Securitate nu numai pentru pasageri ci si pentru intreg personalul care isi desfasoara activitatea in perimetrul aeroportului.</t>
  </si>
  <si>
    <t>60/31.01.2020</t>
  </si>
  <si>
    <t xml:space="preserve">Obiectivul general al proiectului este atat cel de crestere a gradului de utilizare sustenabila a Aeroportului ”Delta Dunarii” Tulcea prin cresterea sigurantei pasagerilor si bagajelor în conformitate cu respectarea cerintelor Regulamentului (UE) nr.139 al Comisiei de stabilire a cerintelor tehnice si a procedurilor administrative referitoare la aerodromuri în temeiul Regulamentului (CE) nr. 216/2008 al Parlamentului European si al Consiliului si Annex to ED Decision 2016/027/R Certification Specifications and Guidance Material for Aerodromes Design CS-ADR-DSN Issue 4 din 8 decembrie 2017, cat si de conformare la prevederile politicilor de protectie a mediului, aspect primordial al dezvoltarii infrastructurii aeroportuare.
Indicatorii suplimentari de realizare ai proiectului sunt următorii:
-	Degivror aeronave – 1 buc; 
-	Echipament de deszăpezire compact și degivror de pistă – 1 buc;
-	Freză aeroportuară de zăpadă – 1 buc; </t>
  </si>
  <si>
    <t>31/11/2017</t>
  </si>
  <si>
    <t>Tiulcea</t>
  </si>
  <si>
    <t>SALAJ</t>
  </si>
  <si>
    <t>SUCEAVA</t>
  </si>
  <si>
    <t>Sprijin pentru pregatirea documentatiei tehnice aferente proiectului de infrastructura rutiera pentru Varianta de Ocolire Vaslui</t>
  </si>
  <si>
    <t>61/26.02.2020</t>
  </si>
  <si>
    <t>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Revizuirea Studiului de Fezabilitate (incluzând Studii de Evaluare a Impactului asupra Mediului (SEIM), Studii de Evaluare Adecvată, (SEA) și alte (S.SpM) necesare sau impuse de către Autoritățile competente pentru protecția mediului sau alte Autorități implicate). Se vor parcurge toate etapele procedurilor de avizare și se vor obține Acordurile de Mediu, precum și toate documentele de reglementare necesare. Se vor obtine toate avizele si acordurile necesare obtinerii Autorizatiei de construire.
2	Elaborarea Proiectului pentru Autorizarea Executării Lucrărilor si a Proiectului Tehnic (inclusiv Detaliile de Executie); se va realiza astfel corelarea cu legislatia in vigoarea privind autorizarea executarii lucrarilor de constructii prevazute de Legea nr.50/1991, actualizata, cu prevederile Legii nr.10/1995 privind calitatea in constructii si cu normativele tehnice specifice in vigoare la data elaborarii Proiectului Tehnic. 
Asistența tehnică acordată Beneficiarului în vederea promovarii Hotararii de Guvern privind aprobarea Indicatorilor Tehnico-Economici; in vederea emiterii Hotararii de Guvern cu celeritate, se va micsora timpul de obtinere a avizelor C.T.E. - C.N.A.I.R. S.A., C.T.E. - M.T., Consiliului Interministerial, pentru a raspunde prompt la observatiile acestora.
3	Asistenta acordata Beneficiarului privind Aplicatia de Finantare.</t>
  </si>
  <si>
    <t>32/17.03.2017</t>
  </si>
  <si>
    <t>AA3/20.12.2019</t>
  </si>
  <si>
    <t>AA1/04.11.2019</t>
  </si>
  <si>
    <t>AA1-20.11.2018
AA2/04.11.2019</t>
  </si>
  <si>
    <t>AA1/13.12.2019</t>
  </si>
  <si>
    <t>AA1/19.07.2019
AA2/26.11.2019
AA3/23.12.2019</t>
  </si>
  <si>
    <t>AA1/20.09.2019</t>
  </si>
  <si>
    <t>AA1/20.06.2019
AA2/05.02.2020</t>
  </si>
  <si>
    <t>AA2/20.06.2019
AA3/13.02.2020</t>
  </si>
  <si>
    <t>AA1/02.07.2019
AA2/05.02.2020</t>
  </si>
  <si>
    <t>AA2/23.04.2019
AA3/28.02.2020</t>
  </si>
  <si>
    <t>AA2/23.04.2019
AA3/13.02.2020</t>
  </si>
  <si>
    <t>AA1/23.04.2019
AA2/05.02.2020</t>
  </si>
  <si>
    <t>AA1
AA2/23.04.2019
AA3/28.02.2020</t>
  </si>
  <si>
    <t>AA1/04.12.2019</t>
  </si>
  <si>
    <t>AA1/12.04.2019
AA2/30.01.2020</t>
  </si>
  <si>
    <t>AA2/08.04.2019
AA3/25.09.2019</t>
  </si>
  <si>
    <t>AA1/28.12.2018
AA2/11.10.2019
AA3/17.12.2019</t>
  </si>
  <si>
    <t>AA1/21.12.2018
AA2/12.09.2019
AA3/31.12.2019</t>
  </si>
  <si>
    <t>AA1/19.09.2019</t>
  </si>
  <si>
    <t>CONTRACT FINALIZAT</t>
  </si>
  <si>
    <t>Sistem de monitorizare a consumurilor energetice din cadrul S.C Industrializarea Cărnii KOSAROM S.A.</t>
  </si>
  <si>
    <t>S.C Industrializarea Cărnii KOSAROM S.A.</t>
  </si>
  <si>
    <t>312/03.03.2020</t>
  </si>
  <si>
    <t>01.05.2019 (CF SEMNAT 03.03.2020)</t>
  </si>
  <si>
    <t>Implementarea Planului de Management pentru aria naturală protejată ROSPA 0075 Măgura Odobești</t>
  </si>
  <si>
    <t>313/09.03.2020</t>
  </si>
  <si>
    <t>INSTITUTUL NAȚIONAL DE CERCETARE-DEZVOLTARE ÎN SILVICULTURĂ "MARIN DRĂCEA"</t>
  </si>
  <si>
    <t>26.06.2016 (CF semnat in 09.03.2020)</t>
  </si>
  <si>
    <t>Proiectul regional de dezvoltare a infrastructurii de apă și apă uzată din județul Bistrița-Năsăud</t>
  </si>
  <si>
    <t>AQUABIS SA</t>
  </si>
  <si>
    <t>314/24.03.2020</t>
  </si>
  <si>
    <t>01.02.2020 (CF SEMNAT IN 24.03.20200</t>
  </si>
  <si>
    <t>VIZIUNE 2020</t>
  </si>
  <si>
    <t>315/25.03.2020</t>
  </si>
  <si>
    <t>01.10.2017(cf SEMNAT IN 25.03.2020)</t>
  </si>
  <si>
    <t>085, 091</t>
  </si>
  <si>
    <t>63/17.03.2020</t>
  </si>
  <si>
    <t>62/17.03.2020 </t>
  </si>
  <si>
    <t>Elaborare Studiu de fezabilitate și Proiect Tehnic de Execuție pentru Drum Expres Găești - Ploiești”</t>
  </si>
  <si>
    <t> 126809</t>
  </si>
  <si>
    <t xml:space="preserve"> Achiziția echipamentelor pentru verificarea calității lucrărilor de construcție, reabilitate și modernizare a infrastructurii rutiere in vederea asigurării viabilității și siguranței traficului</t>
  </si>
  <si>
    <t>Obiectivul general al proiectului este de a spori eficiența economică a rețelei de transport din România si de a aduce îmbunătățiri în ceea ce privește viteza de călătorie între Găești și Ploiești, îmbunătățind astfel și conectivitatea la nivel regional. Proiectul asigură de asemenea, un traseu de bună calitate pentru vehiculele de transport mărfuri între centrul industrial Craiova, Pitești și Ploiești și Galați – Brăila. Analiza fluxurilor de trafic din Modelul Național de Transport arată că standardul potrivit pentru acest proiect este cel de drum expres.
Descrierea obiectivelor specifice ale proiectului
1	Realizarea Studiului de Fezabilitate, tinand cont de aplicabilitatea in totalitate a legislatiei in vigoare (norme, normative, standarde, legi etc.);
2	Realizarea Proiectului pentru Autorizarea Executarii Lucrarilor de Construire (PAC) și asistență tehnică până la obținerea autorizației de construcție de către Beneficiar (CNAIR);
3	Proiectul Tehnic de Execuție (PTE), tinand cont de aplicabilitatea in totalitate a legislatiei in vigoare (norme, normative, standarde, legi etc.);
4	Pregatirea documentatiei de atribuire a contractului/lor de lucrari si a Rapoartelor financiare intermediare pentru asistenta tehnica acordata Beneficiarului in perioada derularii procedurii/lor de licitatii pentru lucrari; 
5	Intocmirea documentatiei suport si asistenta asistenta tehnica acordata Beneficiarului pentru depunerea si aprobarea aplicatiei de finantare.</t>
  </si>
  <si>
    <t>Sud-Muntenia</t>
  </si>
  <si>
    <t>Prahova
Dambovita</t>
  </si>
  <si>
    <t>Obiectivul general al acestui proiect îl reprezintă implementarea măsurilor care contribuie la îmbunătăţirea siguranţei traficului şi securităţii transporturilor, în conformitate cu strategiile naţionale în domeniu şi cu planurile de dezvoltare urbană: Obiectivele specifice ale proiectului sunt: • reducerea cu 20% până la sfârșitul anului 2020 a numărului de decese înregistrate în urma accidentelor rutiere la un milion de locuitori pe autostrăzi și drumuri naționale,a căror cauză o reprezintă înfrastructura, după implementarea măsurilor propuse de investigațiile realizate de către echipamentele achiziționate, astfel sa se obtina pentru indicatorul de rezultat specific POIM 2S15 - "Decese înregistrate în urma accidentelor rutiere la un milion de locuitori pe reteaua DN si Autostrazi" o valoare de 42 decese / 1 mil. locuitori. • eliminarea a 13 puncte negre de pe reteaua de DN-uri si autostrazi din Romania cu scopul indeplinirii indicatorului de program 2S20 - "Puncte negre rutiere eliminate din reteaua DN si Autostrazi" ; • Achiziționarea unui număr de 25 de echipamente pentru investigarea infrastructurii rutiere, pânăîn luna iunie anul 2019, după cum urmează: - echipament pentru masurarea planeitatii si rugozitatii suprafetei de rulare a drumurilor: 3 bucati; - echipament pentru determinarea planeitatii (longitudinal/ transversal), rugozitatii si a geometriei drumurilor: 2 bucati; - echipament pentru determinarea rugozitatii suprafetei de rulare a drumurilor prin masurarea coeficientului de frecare GRIP NUMBER: 8 bucati; - echipament pentru determinarea capacitatii portante tip Falling Weight Deflectometer: 3 bucati; - echipament pentru evaluarea starii de degradare cu sistem de prelucrare automata/ manuala a imaginilor: 2 bucati; - echipament pentru determinarea continua a coeficientului de luminanta retroreflectata RL a marcajelor rutiere: 2 bucati; - echipament pentru determinarea vizibilitatii pe timp de noapte pentru indicatoarele de semnalizare rutiera: 5 bucati.
Descrierea obiectivelor specifice ale proiectului
1	Achiziționarea unui număr de 25 de echipamente pentru investigarea infrastructurii rutiere, pâna în luna iunie 2019.</t>
  </si>
  <si>
    <t>01.09.2019</t>
  </si>
  <si>
    <t>Sud-Vest Oltenia
Centru
Vest
Sud-Est
Nord-Est
Nord-Vest</t>
  </si>
  <si>
    <t>Dolj
Brasov
Timis
Constanta
Iasi
Cluj</t>
  </si>
  <si>
    <t>Sistem inteligent de monitorizare a consumurilor energetice in cadrul CEMACON SA        </t>
  </si>
  <si>
    <t>01.06.2017</t>
  </si>
  <si>
    <t>CEMACON S.A</t>
  </si>
  <si>
    <t>316/31.03.2020</t>
  </si>
  <si>
    <t>N-V</t>
  </si>
  <si>
    <t>Necompetitiv (cu depunere continuă, pe bază de liste de proiecte preidentificate)/19.04.2016/01.02.2020</t>
  </si>
  <si>
    <t>31.12.2019
contract finalizat</t>
  </si>
  <si>
    <t>finalizat</t>
  </si>
  <si>
    <t>02.07.2023</t>
  </si>
  <si>
    <t>27.12.2020</t>
  </si>
  <si>
    <t>25.10.2020</t>
  </si>
  <si>
    <t>26.10.2021</t>
  </si>
  <si>
    <t>27.11.2020</t>
  </si>
  <si>
    <t>23.03.2021</t>
  </si>
  <si>
    <t>31.12.2021
AA3 in lucru</t>
  </si>
  <si>
    <t>14.03.2020
AA1 in lucru</t>
  </si>
  <si>
    <t xml:space="preserve">31.10.2021  </t>
  </si>
  <si>
    <t>30.09.2022</t>
  </si>
  <si>
    <t>17.05.2022</t>
  </si>
  <si>
    <t>31.03.2020
 AA2 in lucru</t>
  </si>
  <si>
    <t>30.04.2022</t>
  </si>
  <si>
    <t>31.11.2023</t>
  </si>
  <si>
    <t>07.08.2020</t>
  </si>
  <si>
    <t>23.12.2020</t>
  </si>
  <si>
    <t xml:space="preserve">31.08.2020 </t>
  </si>
  <si>
    <t xml:space="preserve">31.12.2019 
AA3 in lucru </t>
  </si>
  <si>
    <t>31.12.2018-
 contract finalizat</t>
  </si>
  <si>
    <t>30.11.2019-
 contract finalizat</t>
  </si>
  <si>
    <t>ELABORARE STUDIU DE FEZABILITATE SI PROIECT TEHNIC DE EXECUTIE PENTRU DRUM EXPRES BUZĂU – BRĂILA</t>
  </si>
  <si>
    <t>66/14.04.2020</t>
  </si>
  <si>
    <t>Asigurarea de capacitatea de circulatie necesara si conditii corespuzatoare de circulatiei aferente retelei rutiere TEN-T Comprehensive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drumului exprex Buzau-Braila contribuie la indicatorul de rezultat 2S81 – Cerere de finanțare transmisă, spre analiză și aprobare la Organismul Independent pentru Evaluare.</t>
  </si>
  <si>
    <t>Buzau
Braila</t>
  </si>
  <si>
    <t>Elaborare Studiu de Fezabilitate si Proiect Tehnic de Executie pentru Drum expres Focsani - Braila</t>
  </si>
  <si>
    <t>64/01.04.2020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</si>
  <si>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ELABORAREA STUDIULUI DE FEZABILITATE SI A PROIECTULUI TEHNIC DE EXECUTIE PENTRU DRUM EXPRES FOCSANI - BRAILA contribuie la indicatorul de rezultat 2S81 – Cerere de finanare transmisa, spre analiza si aprobare la Organismul Independent pentru Evaluare.
Descrierea obiectivelor specifice ale proiectului
1	Elaborarea Studiului de Fezabilitate si a Proiectului tehnic de executie pentru obiectivul Drum Expres Focsani - Braila</t>
  </si>
  <si>
    <t>12/31/2019</t>
  </si>
  <si>
    <t>Vrancea
Braila</t>
  </si>
  <si>
    <t>Dezvoltare Port Isaccea - Reabilitare si modernizare infrastructura portuara</t>
  </si>
  <si>
    <t>65/14.04.2020</t>
  </si>
  <si>
    <t>Necompetitiv                             (cu depunere continuă, pe bază de liste de proiecte preidentificate)/ 29 august 2016/01.02.2019</t>
  </si>
  <si>
    <t>COMPANIA NAŢIONALĂ ADMINISTRAŢIA PORTURILOR DUNĂRII MARITIME SA</t>
  </si>
  <si>
    <t>Obiectivul general al proiectului este modernizarea portului Isaccea pana in anul 2023, prin reabilitarea si modernizarea infrastructurii existente si realizarea de lucrari de dragaj in vederea asigurarii adancimii minime de navigatie la danele de acostare. Proiectul reprezinta o solutie tehnica, functionala si organizatorica pentru eliminarea blocajelor existente in operarea si dezvoltarea portului.
Proiectul contribuie direct la indicatorul POIM ”2S6 Mărfuri transportate pe căi navigabile interioare”, prin cresterea volumului de marfuri transportate prin portul Isaccea, de la 0.2 milioane tone pe an la 0.4 milioane tone  pe an pana 2023. Scopul proiectului este astfel si in directa corelare cu scopul schemei de ajutor de stat, prin care se urmareste atingerea țintei de operare a 32,20 mil. tone/an de mărfuri pe căile navigabile interioare in Romania</t>
  </si>
  <si>
    <t>14.03.2018(contract semnat in 11.05.2018)</t>
  </si>
  <si>
    <t>01.02.2019</t>
  </si>
  <si>
    <t>28.02.2019</t>
  </si>
  <si>
    <t>01.06.2019</t>
  </si>
  <si>
    <t>01.11.2019</t>
  </si>
  <si>
    <t>31.07.2023</t>
  </si>
  <si>
    <t>22.12.2021</t>
  </si>
  <si>
    <t>31.06.2023</t>
  </si>
  <si>
    <t>05.12.2021</t>
  </si>
  <si>
    <t>31.12.2018</t>
  </si>
  <si>
    <t>28.12.2019</t>
  </si>
  <si>
    <t>28.02.2020
act aditional in lucru</t>
  </si>
  <si>
    <t xml:space="preserve">24.03.2020
act aditional in lucru
</t>
  </si>
  <si>
    <t>Elaborare Studiu de Fezabilitate pentru Drum Expres Caransebes - Resita - Voiteg</t>
  </si>
  <si>
    <t>67/28.04.2020</t>
  </si>
  <si>
    <t>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drumui expres Caransebes-Resita-Voiteg. Asigurarea de capacitate de circulatie necesara si conditii corespunzatoare de circulatie aferente retelei rutiere TEN – T cu efecte negative minime la nivelul mediului si ale ocuparii de terenuri. Imbunatatirea conditiilor de circulatie la nivel de retea rutiera nationala de transport inclusiv sub aspect de siguranta rutiera, reducerea emisiilor poluante, reducerea costurilor de operare, raspunzand astfel cerintelor de dezvoltare economica concretizata prin adaptarea retelei rutiere nationale la cererea reala de transport. Realizarea prezentului proiect - faza Studiu de Fezabilitate pentru Drum expres Caransebes – Resita)– Voiteg contribuie la indicatorul de rezultat 2S81 – Cerere de finantare transmisa, spre analiza si aprobare la AM POIM / Organismul Intermediar pentru Transport.</t>
  </si>
  <si>
    <t>Timis
Caras-Severin</t>
  </si>
  <si>
    <t xml:space="preserve">Obiectivul general al proiectului vizează dezvoltarea și consolidarea capacității de răspuns la dezastre și la evenimente HILP (High Impact Low Probability) a autorităților responsabile, prin dezvoltarea pilonilor strategici: terestru, maritim, aerian respectiv comandă și control.
Obiectivele specifice ale proiectului vizează:
1. Creșterea capacității de răspuns a IGSU, IGAv respectiv SABIF la situații de urgență generate de manifestarea tipurilor de risc și la eventimente HILP (High Impact Low Probability) - 3 direcții de acțiune:
1.1. Consolidarea capacității terestre de răspuns prin achiziția de mijloace tehnice și echipamente;
1.2. Consolidarea capacității maritime de răspuns prin achiziția de nave și șalupe multirol;
1.3. Consolidarea capacității aeriene de răspuns și de pregătire a piloților din cadrul IGAv prin achiziția de elicoptere special echipate pentru intervenții în situații de urgență.
2. Dezvoltarea capacității de conducere și coordonare operativă a acțiunilor de răspuns la dezastre și evenimente HILP.
</t>
  </si>
  <si>
    <t>Elaborare Studiu de fezabilitate si Proiect Tehnic de Executie pentru Drum Expres Pitesti - Brasov - Sector: Pitesti (A1 Centura Pitesti) - Mioveni (Centura Sud) - Etapa 1</t>
  </si>
  <si>
    <t>68/13.05.2020</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</si>
  <si>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de Executie al Drumului Expres Pitesti - Brasov - Sector: Pitesti (A1 Centura Pitesti) - Mioveni (Centura Sud)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</si>
  <si>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01/31/2020</t>
  </si>
  <si>
    <t>Măsuri adecvate de management pentru conservarea biodiversității, promovarea culturii tradiționale a comunităților locale și a ecoturismului în Parcul Național Cozia și în siturile Natura 2000 din zonă</t>
  </si>
  <si>
    <t>R.N.P. Romsilva - Administratia Parcului National COZIA R.A.</t>
  </si>
  <si>
    <t>317/13.05.2020</t>
  </si>
  <si>
    <t xml:space="preserve"> 31.10.2023</t>
  </si>
  <si>
    <t>01.09.2016 (CF semnat in 13.05.2020)</t>
  </si>
  <si>
    <t>VALCEA</t>
  </si>
  <si>
    <t>Regiunea 4 Sud-Vest;</t>
  </si>
  <si>
    <t>17.12.2019</t>
  </si>
  <si>
    <t>AQUACARAS</t>
  </si>
  <si>
    <t>318/22.05.2020</t>
  </si>
  <si>
    <t>Proiectul de investitii reprezinta o etapa semnificativa in cadrul extinderii si modernizarii
infrastructurii de alimentare cu apa si colectare si evacuare ape uzate din Onesti, care
apartine ariei de operare a Operatorului RAJA SA CONSTANTA, deoarece nu a
beneficiat de investitii prin programul POS Mediu.
Obiectivul general al Proiectului este continuarea strategiei locale pentru dezvoltarea infrastructurii de apa si apa uzata din municipiul
Onesti, judetul Bacau, ca parte a strategiei la nivel national dezvoltate de Romania pentru atingerea tintelor asumate prin Tratatul de
Aderare, precum si a gradului de asigurare a alimentarii cu apa potabilaa populaþiei, în scopul îndeplinirii cerinþelor aquis-ului de mediu al
Uniunii Europene si a angajamentelor asumate prin sectorul de mediu,in contextul Axei Prioritare 3 POIM/Obiectiv Tematic 6ii.</t>
  </si>
  <si>
    <t>Îmbunataþirea infrastructurii de apa si apa uzata din judeþul Bistriþa-Nasaud prin extinderea serviciului de alimentare cu apa potabila, controlata microbiologic, în condiþii de siguranþa si protecþie a sanataþii în localitaþi care au peste 50 de locuitori si asigurarea colectarii si epurarii apelor uzate pentru aglomerarile mai mari de 2000 l.e. pentru conformarea cu cerintele directivelor europene privind calitatea apei destinate consumului uman (Directiva 98/83/CE) si epurarea apelor uzate (Directiva 91/271/EEC).
Obiectivul general al Proiectului este acela de a contribui la îndeplinirea indicatorilor Axei Prioritare 3 - Dezvoltarea infrastructurii de mediu în condiþii de management eficient al resuselor din cadrul Programului Operaþional Infrastuctura Mare.</t>
  </si>
  <si>
    <t>Sprijin pentru pregatirea aplicatiei de finantare si a documentatiilor de atribuire pentru proiectul regional de dezvoltare a infrastructurii de apa si apa uzata din judetul Caras Severin/Regiunea Vest, in perioada 2014-2020</t>
  </si>
  <si>
    <t>Obiectivul general al proiectului îl reprezintă îmbunătățirea infrastructurii de apa si canalizare in localitățile din județul Suceava incluse in proiect, in vederea îndeplinirii obligațiilor stabilite prin Tratatul de Aderare si Directivele Europene relevante.</t>
  </si>
  <si>
    <t>Obiectivul general al proiectului consta în: Asigurarea starii de conservare favorabila a speciilor si habitatelor de interes comunitar din situl
Natura 2000 ROSCI0201 Podisul Nord Dobrogean (partea care se suprapune cu ROSPA0073 Macin Niculiþel si partea care nu se
suprapune, situata la nord de ROSPA0091 Padurea Babadag) si a speciilor de interes conservativ de pe teritoriul rezervaþiilor naturale IV.
57. Muntele Consul, IV.58. Dealul Sarica, IV.61. Carasan-Teke, IV.64. Edirlen, IV.71. Dealul Mândresti, IV. 72. Manastirea Cocos, în
cadrul unui proces consultativ, deschis, transparent si participativ vizând elaborarea planului de management si
informarea/constientizarea factorilor interesaþi cu privire la beneficiile conservarii sitului Natura 2000 si rezervaþiilor naturale.
Prin domeniul si tematica abordate (de întarire a managementului siturilor Natura 2000, de dezvoltare a Reþelei Natura 2000 în România
si de contribuþie la implementarea în România a Directivei 92/43/EEC privind conservarea habitatelor naturale si Directivei 2009/147/EC
privind protecþia pasarilor salbatice), prezentul proiect va contribui în mod direct la: realizarea Obiectivului Specific 4.1. al Axei Prioritare 4
a POIM 2014-2020, si anume la „Cresterea gradului de protecþie si conservare a biodiversitaþii prin masuri de management adecvate si
refacerea ecosistemelor degradate”.</t>
  </si>
  <si>
    <t>Obiectivul general al proiectului este: Imbunatatirea starii de conservare a habitatelor forestiere de cvercinee si a habitatelor de pajiste stepica din Parcul National Muntii Macinului si informarea/constientizarea factorilor interesati si dezvoltarea capacitatii Administratiei Parcului National Muntii Macinului RA.</t>
  </si>
  <si>
    <t>Obiectivul general al proiectului consta în managementul conservativ si durabil al biodiversitaþii realizat în vederea îmbunataþirii conservarii speciilor si habitatelor de interes comunitar si în cresterea gradului de constientizare privind conservarea si protejarea acestora.</t>
  </si>
  <si>
    <t>Menþinerea si îmbunataþirea starii de conservare favorabila a speciilor si habitatelor din siturile Natura 2000 ROSCI0002 Apuseni,ROSCI0016 Buteasa, ROSPA0081 Munþii Apuseni-Vladeasa si pentru Parcul Natural Apuseni, în cadrul unui proces participativ ce vizeaza elaborarea planului de management si informarea/constientizare factorilor interesaþi cu privire la beneficiile conservarii acestora. Proiectul propus are ca scop întarirea managementului unor situri Natura 2000 si implicit dezvoltarea Reþelei Natura 2000 în România si
implementarea Directivelor Habitate si Pasari, contribuind astfel, în mod direct la realizarea obiectivului specific 4.1. al Axei Prioritare 4 a POIM 2014-2020, si anume „Cresterea gradului de protecþie si conservare a biodiversitaþii prin masuri de management adecvate si refacerea ecosistemelor degradate.</t>
  </si>
  <si>
    <t>Prezentul proiect propus pentru finanþare urmareste implementarea unei acþiuni de tip A (elaborarea Planului de management) pentru siturile Natura 2000 ROSCI0393 Somesul Mare, ROSCI0232 Somesul Mare Superior, ROSCI0400 Sieu – Budac, ROSCI0437 Somesul Mare între Mica si Beclean, ROSCI0095 La Saratura, ROSCI0396 Dealul Padurea Murei – Sângeorzu Nou, ROSCI0441 Viile Tecii si ariilor protejate de interes naþional 2202 Masivul de sare de la Saraþel si 2208 La Saratura. Obiectivul general al acestui proiect consta in menþinerea si îmbunataþirea starii de conservare a speciilor si habitatelor din siturile Natura 2000 Natura 2000 ROSCI0393 Somesul
Mare, ROSCI0232 Somesul Mare Superior, ROSCI0400 Sieu – Budac, ROSCI0437 Somesul Mare între Mica si Beclean, ROSCI0095 La Saratura, ROSCI0396 Dealul Padurea Murei – Sângeorzu Nou, ROSCI0441 Viile Tecii,</t>
  </si>
  <si>
    <t>Obiectivul general al proiectului este protecþia si îmbunataþirea starii de conservare a biodiversitaþii si patrimoniului natural, prin dezvoltarea cadrului de management al siturilor ROSCI0251 Tisa Superioara, ROSPA0143 Tisa Superioara, RO04 Padurea Ronisoara si planul de management pentru ROSCI0358 Pricop - Huta - Certeze si constientizarea comunitaþilor si a autoritaþilor locale. Elaborarea studiilor necesare pentru completarea nivelului de cunoastere a biodiversitaþii: monitorizarea si evaluarea speciilor si habitatelor, cunoasterea factorilor de presiune asupra biodiversitaþii, cunoasterea speciilor invazive.
Proiectul vizeaza trei situri Natura 2000: ROSCI0358 Pricop Certeze, ROSCI0251 Tisa Superioara, ROSPA0143 Tisa Superioara, dar si o arie naturala protejata – Rezervaþia naturala RO04 Padurea Ronisoara.</t>
  </si>
  <si>
    <t>CRESTEREA GRADULUI DE PROTECTIE SI CONSERVARE A BIODIVERSITAÞII PRIN ELABORAREA SI APROBAREA A 5 PLANURI
DE MANAGEMENT PENTRU CELE 5 SITURI AFLATE ÎN CUSTODIA FUNDAÞIEI CARPAÞI SUPRAPUSE CU CELE 4 ARII NATURALE PROTEJATE DE INTERES NAÞIONAL: ROSCI0042 Codru Moma, ROSCI0055 Dealul Cetaþii Lempes-Mlastina Harman suprapus cuariile naturale protejate de interes naþional Dealu Cetaþii-Lempes (2.251.) si Mlastina Harman (2.252), ROSCI0170 Padurea si Mlastinile Eutrofe de la Prejmer suprapus cu aria naturala protejata de interes naþional Padurea si Mlastinile Eutrofe de la Prejmer (2.258.),
ROSCI0195 Piatra Mare, ROSCI0207 Postavaru suprapus cu aria naturala protejata de interes naþional Muntele Postavaru(2.253).Evoluþia politicii europene privind biodiversitatea si conservarea naturii, de la stricta protejare a speciilor, la desemnarea siturilor Natura 2000 necesita elaborarea unor masuri de management adecvate pentru a asigura conservarea optima a naturii, a speciilor si habitatelor.
Constientizând existenþa beneficiilor oferite de catre patrimoniul natural si þinând cont ca obiectivele privind conservarea naturii nu pot fi atinse decât prin implicarea activa a populaþiei locale, politicile privind conservarea naturii s-au reorientat de la protejarea speciilor la o conservarea participativa care face apel nu doar la proprietarii de terenuri, fermieri ci si la intreprinzatori economici care sunt încurajaþi sa dezvolte afaceri ecologice.</t>
  </si>
  <si>
    <t>Planurile de management al ariilor protejate prevad masuri de conservare, care vor contribui în mod direct la conservarea biodiversitaþii si în unele cazuri la eliminarea presiunilor. Protecþia biodiversitaþii nu înseamna numai menþinerea speciilor si habitatelor de interes comunitar, dar si conservarea a peisajului si a valorilor culturale.</t>
  </si>
  <si>
    <t xml:space="preserve">Obiectivul general al proiectului il constituie: Conservarea biodiversitatii in situl Natura 2000 ROSPA0075 Magura Odobesti prin implementarea planului de management al sitului.
- Obiectiv specific 1: Asigurarea starii de conservare a speciilor pentru care a fost declarata aria naturala protejata ROSPA0075 Magura Odobesti, in sensul mentinerii, imbunatatirii si imbunatatirii starii de conservare favorabile a acestora
- Obiectiv specific 2: Cresterea nivelului de constientizare pentru grupurile interesate, prin actiuni care au ca impact conservarea biodiversitatii din aria naturala protejata ROSPA0075 Magura Odobesti
Obiectiv specifi 3: Intarirea capacitatii administrative a custodelui ariei naturale protejate ROSPA0075 Magura Odobesti
</t>
  </si>
  <si>
    <t>Obiectivul general al proiectului îl reprezinta pregatirea aplicaþiei de finanþare si a documentaþiilor de atribuire pentru proiectul de investiþii INFRAMETEO („Modernizarea infrastructurii de monitorizare si avertizare a fenomenelor hidro-meteorologice severe în vederea asigurarii protecþiei vieþii si a bunurilor materiale”) în vederea obþinerii finanþarii din fondurile europene destinate perioadei de programare 2014-2020.</t>
  </si>
  <si>
    <t xml:space="preserve">Obiectivele specifice ale proiectului: </t>
  </si>
  <si>
    <t>1. Capacitate întărită a S.C. Industrializarea Cărnii Kosarom S.A. de a identifica şi implementa măsuri adecvate de eficienţă energetică și de reducere a emisiilor de CO2.</t>
  </si>
  <si>
    <t xml:space="preserve">2. Contorizarea avansata a consumului energetic (energie electrica, gaz metan, abur, apa rece, apa calda) pentru identificarea pierderilor de energie si a potentialului de economisire prin implementarea unui sistem integrat de management energetic (hardware si software). </t>
  </si>
  <si>
    <t xml:space="preserve">Obiectivul general al proiectului este: reducerea consumurilor de energie în cadrul S.C. Industrializarea Cărnii Kosarom S.A. prin implementarea unui sistem de monitorizare a consumurilor energetice.
Obiectivele specifice ale proiectului: 
1. Capacitate întărită a S.C. Industrializarea Cărnii Kosarom S.A. de a identifica şi implementa măsuri adecvate de eficienţă energetică și de reducere a emisiilor de CO2.
2. Contorizarea avansata a consumului energetic (energie electrica, gaz metan, abur, apa rece, apa calda) pentru identificarea pierderilor de energie si a potentialului de economisire prin implementarea unui sistem integrat de management energetic (hardware si software). 
</t>
  </si>
  <si>
    <t>Proiectul isi propune sa imbunateasca caracteristicile materialelor ceramice produse de catre compania Cemacon Zalau prin optimizarea tehnologiei de fabricatie existente, in vederea reducerii necesarului de energie in exploatare si implicit a energiei inglobate in cladiri.</t>
  </si>
  <si>
    <t>Îmbunataþirea calitaþii infrastructurii de educaþie, respectiv „Reabilitarea, Modernizarea, Extinderea si Dotarea Scolii cu clasele I-VIII „Avram Iancu” Oradea, corp B si Corp C”, pentru asigurarea unui proces educaþional la standarde europene, a cresterii participarii populaþiei scolare si a adulþilor la procesul educaþional, de nivelul ei depinzând nivelul de trai si de calificare al viitoarei forþe de munca.</t>
  </si>
  <si>
    <t>Obiectivul general al proiectului îl constituie îmbunataþirea infrastructurii publice urbane – artere de circulaþie rutiera - în municipiul Timisoara – nucleul Polului de crestere, în vederea stimularii dezvoltarii socio-economice durabile si a cresterii calitaþii vieþii locuitorilor din aceasta zona.</t>
  </si>
  <si>
    <t>30.05.2020
FINALIZAT</t>
  </si>
  <si>
    <t>FINALIZAT</t>
  </si>
  <si>
    <t>11.10.2020</t>
  </si>
  <si>
    <t>Sistem de management integrat al deșeurilor în județul Galați</t>
  </si>
  <si>
    <t>Judetul Galati</t>
  </si>
  <si>
    <t>319/18.06.2020</t>
  </si>
  <si>
    <t xml:space="preserve"> Galati</t>
  </si>
  <si>
    <t>Educație rutieră - modelarea factorului uman prin responsabilizarea participanților la trafic pentru creșterea gradului de siguranța rutieră</t>
  </si>
  <si>
    <t>69/23.06.2020</t>
  </si>
  <si>
    <t>INSPECTORATUL GENERAL AL POLITIEI ROMANE</t>
  </si>
  <si>
    <t xml:space="preserve">Obiectivul general al proiectului “Educație rutieră - modelarea factorului uman prin responsabilizarea participanților la trafic pentru creșterea gradului de siguranța rutieră” îl reprezintă creșterea gradului de siguranță rutieră prin modelarea factorului uman, pentru responsabilizarea sa în calitate de utilizator al drumului, indiferent de categoria de participant la trafic din care face parte. Proiectul va contribui in mod direct la Obiectivul Specific 2.5 (OS) din cadrul POIM, respectiv “Creșterea gradului de siguranță și securitate pe toate modurile de transport și reducerea impactului transporturilor asupra mediului”, activitatile incluse in cadrul acestuia vizand implementarea de măsuri de îmbunătăţire a siguranţei traficului şi securităţii pentru transportul rutier.
Descrierea obiectivelor specifice ale proiectului
1	Imbunătățirea nivelului de cunoaştere şi respectare a normelor rutiere, precum și  conştientizarea pericolelor la care se expun cei care încalcă regulile de circulație prin organizarea a  6 campanii de informare si a 135 activitati preventiv-educative
2	Creșterea capacității instituționale a Poliției Române de a desfășura activități preventiv-educative prin achizitia a 45 de autospeciale (laboratoare mobile) si a unei caravane educationale 
</t>
  </si>
  <si>
    <t>proiect national</t>
  </si>
  <si>
    <t>proiect national/toate judetele</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</si>
  <si>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Vrancea</t>
  </si>
  <si>
    <t>30.10.2020</t>
  </si>
  <si>
    <t>15.06.2021</t>
  </si>
  <si>
    <t>02.11.2020</t>
  </si>
  <si>
    <t>14.12.2020</t>
  </si>
  <si>
    <t> 04.11.2020</t>
  </si>
  <si>
    <t>19.01.2021</t>
  </si>
  <si>
    <t>01.10.2020</t>
  </si>
  <si>
    <t>6/30/2020, act aditional in lucru la beneficiar</t>
  </si>
  <si>
    <t>6/30/2020,  act aditional in lucru lasemnat la ministru</t>
  </si>
  <si>
    <t>30.06.2020,  act aditional in lucru la ministru</t>
  </si>
  <si>
    <t>15.07.2020</t>
  </si>
  <si>
    <t>Creșterea producției de energie termică pe baza de apă geotermală în municipiul Beiuș</t>
  </si>
  <si>
    <t>S.C. Transgex S.A.</t>
  </si>
  <si>
    <t>320/15.07.2020</t>
  </si>
  <si>
    <t>23.07.2017 ( CF SEMNAT 15.07.2020)</t>
  </si>
  <si>
    <t>Proiect regional de dezvoltare a infrastructurii de apa si apa uzata în regiunile Mediaș, Agnita și Dumbrăveni, județul Sibiu</t>
  </si>
  <si>
    <t>APA TÂRNAVEI MARI SA</t>
  </si>
  <si>
    <t>SIBIU</t>
  </si>
  <si>
    <t>321/15.07.2020</t>
  </si>
  <si>
    <t>15.05.2020 (CF SEMNAT IN 22.05.2020)</t>
  </si>
  <si>
    <t xml:space="preserve">·            Studiu de fezabilitate pentru obiectivul / proiectul de investiții Retehnologizare Ecluza Năvodari în vederea creșterii siguranței navigației, </t>
  </si>
  <si>
    <t>·            STUDIU DE FEZABILITATE pentru obiectivul/proiectul de investiții: MODERNIZAREA CANALELOR NAVIGABILE ALE DUNĂRII: CANAL DUNĂRE – MAREA NEAGRĂ ŞI CANAL POARTA ALBĂ-MIDIA, NĂVODARI ȊN VEDEREA CREŞTERII SIGURANŢEI NAVIGAŢIEI</t>
  </si>
  <si>
    <t>71/07.07.2020</t>
  </si>
  <si>
    <t>Necompetitv cu depunerea continua 11.01.2018-31.12.2023</t>
  </si>
  <si>
    <t>COMPANIA NAŢIONALĂ ADMINISTRAŢIA CANALELOR NAVIGABILE SA</t>
  </si>
  <si>
    <t>Obiectivul general al proiectului este sa asigure disponibilitatea si siguranta navigatiei pe Canalul Poarta Albă – Midia, Năvodari prin Ecluza Năvodari, furnizand o alternativa durabila la transportul rutier de-a lungul unei importante rute de transport national si international.
Obiectivul specific al proiectului este elaborarea documentatiilor tehnico-economice necesare pentru realizarea obiectivului/ proiectului mixt de investiţii „Retehnologizare Ecluza Năvodari în vederea creşterii siguranţei navigaţiei” 
Etapele de elaborare ale documentaţiilor tehnico-economice pentru realizarea obiectivului/proiectului mixt de investiţii „Retehnologizare Ecluza Năvodari în vederea creşterii siguranţei navigaţiei” sunt urmatoarele :
ETAPA I de proiectare : 
a) – Expertiză Tehnică la construcţia din beton a ecluzei (existentă)
b) – Expertiză Tehnică la echipamentele si instalatiile ecluzei existente
c) – Audit energetic;
d) – Evaluarea Impactului asupra Mediului;
e) – Studii de analiza si de evaluare a impactului calitatii aerului si apei din zona Ecluzei Năvodari;
f) – Studiu topografic, vizat de către Oficiul de Cadastru şi Publicitate Imobiliară;
g) – Studiu de trafic pentru o perioada de 30 ani pentru canalul navigabil.
ETAPA II de proiectare :
a) – Documentatia tehnica pentru Certificatul de Urbanism care se emite in vederea obtinerii Autorizatiei de Construire (DTCU);
b) – Documentatiile tehnice pentru obtinerea Avizelor/Acordurilor specificate in Certificatul de Urbanism, inclusiv acordul de mediu si documentatia necesara obtinerii avizului de Gospodarire a Apelor (DTAA);
c) – Studiu de Fezabilitate (cu respectarea conţinutului-cadru al studiului de fezabilitate pentru obiectiv mixt de investiţii cf H.G. nr. 907/2016 si documente suport elaborate conform cerintelor Ghidului Solicitantului;
d)– Documentaţie tehnica pentru avizarea Studiului de Fezabilitate si a indicatorilor tehnico-economici in CTE-MTIC.</t>
  </si>
  <si>
    <t>70/07.07.2020</t>
  </si>
  <si>
    <t>Necompetitv cu depunerea continua 11.01.2018-31.12.2024</t>
  </si>
  <si>
    <t xml:space="preserve">Obiectivul general  al proiectului este pregatirea documentelor tehnico-economice necesare pentru lucrarile de modernizare a  infrastructurii Canalului Dunare Marea Neagra si canalului Poarta Alba Midia Navodari in vederea asigurarii conditiilor de navigatie in siguranta pe intreaga cale navigabila. 
Obiectivul specific al proiectului este elaborarea documentatiilor necesare pentru atingerea urmatoarelor tinte:
- Modernizarea canalelor navigabile in vederea cresterii sigurantei navigatiei;  
 - Posibilitatea cresterii vitezei de navigatie pe canalele navigabile (fara a periclita malurile sectiunii udate, pereate cu piatra bruta).
 -  Asigurarea stabilitatii versantilor si malurilor canalelor pe sectoarele care fac obiectul temei de proiectare;
Astfel pentru atingerea tintelor precizate mai sus obiectivele specifice sunt:
aferente ETAPEI I de proiectare:
-	expertize tehnice
-	 studii topografice vizate OCPI
-	studii geotehnice,
-	studii batimetrice 
-	studii de analiza si de stabilitate a malurilor si taluzelor 
-	studii hidraulice
Aferente ETAPEI 2 de proiectare: 
-	Documentatia tehnica pentru Certificatul de Urbanism care se emite in vederea obtinerii Autorizatiei de Construire
-  Documentatii tehnice pentru obtinerea Avizelor/Acordurilor specificate in C.U. inclusiv  Acordul de mediu si avizul de Gospodarire Ape (DTAA)
-   Studiu de Fezabilitate (cu respectarea continutului - cadru S.F. obiectiv mixt - conf. H.G. nr. 907 din 2016)
-  Documentatii Tehnice pentru avizarea Studiului de Fezabilitate si a indicatorilor tehnico-economici </t>
  </si>
  <si>
    <t>Dezvoltare Port Tulcea Etapa 1</t>
  </si>
  <si>
    <t>72/10.07.2020</t>
  </si>
  <si>
    <t>Obiectivul general al proiectului îl constituie creșterea atractivității și accesibilitătii Portului Tulcea prin asigurarea unui transport navigabil bazat pe principiile durabilității, inovării și securității, capabil să asigure legături rapide și eficiente cu piețele internaționale, pentru fluidizarea maximă a circulației mărfurilor, asigurând totodată o infrastructură portuară la standarde europene în acord cu practicile și politicele UE și în contextul Obiectivului specific (OS) 2.4. 
Obiectivul general al proiectului contribuie la atingerea obiectivului strategic 2 al Strategiei Integrate de Dezvoltare Durabilă a Deltei Dunării, respectiv “Dezvoltarea unei economii locale verzi, incluzive, pe baza consumului și protecției durabile, eficientă din punct de vedere al resurselor, valorificând avantajele comparative ale zonei și beneficiind de sprijinul unor servicii publice îmbunătățite”, Pilon strategic III – Îmbunătățirea conectivității. Proiectul pentru Dezvoltarea Portului Tulcea – Etapa I este relevant pentru Strategia ITI Delta Dunării, investiția privind modernizarea și creșterea capacității operaționale a portului Tulcea fiind o intervenție cu prioritate ridicată, contribuind totodată la dezvoltarea economică a Regiunii Deltei Dunării.
Implementarea proiectului propus va contribui la îndeplinirea obiectivelor POIM privind "creșterea volumului de marfă transportată pe căile navigabile interioare cu 20% până în 2023 față de valoarea de referință din 2013 și la atingerea indicatorului de rezultat ai Axei prioritare 2: 2S3 Mărfuri transportate pe căi navigabile interioare. În prezent prin Portul Tulcea se derulează un trafic mediu anual de mărfuri de 1,56 Mil.tone/an. Ca urmare a implementării proiectului, se estimează că traficul de mărfuri va crește cu 54,10%, respectiv va ajunge la 2,1 Mil.tone/an contribuind astfel la a atingerea indicatorului de rezultat ai Axei prioritare 2: 2S3 Mărfuri transportate pe căi navigabile interioare.</t>
  </si>
  <si>
    <t>03/31/2023</t>
  </si>
  <si>
    <t>AP 9</t>
  </si>
  <si>
    <t>Total AP 9</t>
  </si>
  <si>
    <t>Sprijin pentru persoanele vulnerabile</t>
  </si>
  <si>
    <t>MUNICIPIUL BISTRIŢA</t>
  </si>
  <si>
    <t>322/21.07.2020</t>
  </si>
  <si>
    <t>MANAGEMENT EFICIENT ANTI-COVID LA NIVELUL DGASPC GIURGIU - MACOV</t>
  </si>
  <si>
    <t>JUDEŢUL GIURGIU</t>
  </si>
  <si>
    <t>GIURGIU</t>
  </si>
  <si>
    <t>323/21.07.2020</t>
  </si>
  <si>
    <t>01.03.2020(CFsemnat in 21.07.2020)</t>
  </si>
  <si>
    <t>12.03.2020 (CF semnat in 21.07.2020)</t>
  </si>
  <si>
    <t>Consolidarea capacitatii centrului medical din cadrul Serviciul de Protectie si Paza pentru gestionarea crizei sanitare COVID-19</t>
  </si>
  <si>
    <t>324/21.07.2020</t>
  </si>
  <si>
    <t>SERVICIUL DE PROTECŢIE ŞI PAZĂ - U.M. 0149 BUCUREŞTI</t>
  </si>
  <si>
    <t>Combaterea Virusului prin Dotarea Spitalului Clinic de Neuropsihiatrie Craiova</t>
  </si>
  <si>
    <t>325/21.07.2020</t>
  </si>
  <si>
    <t>SPITALUL CLINIC DE NEUROPSIHIATRIE</t>
  </si>
  <si>
    <t>Creşterea capacităţii de gestionare a crizei sanitare COVID-19 in municipiul Carei</t>
  </si>
  <si>
    <t>326/21.07.2020</t>
  </si>
  <si>
    <t>UAT MUNICIPIUL CAREI</t>
  </si>
  <si>
    <t>01.02.2020 (CF semnat in 21.07.2020)</t>
  </si>
  <si>
    <t>01.05.2020(CF semnat in 21.07.2020)</t>
  </si>
  <si>
    <t>37.03.2020(CF semnat in 21.07.2020)</t>
  </si>
  <si>
    <t>Combaterea raspandirii VIrusului prin Dotarea Spitalului Clinic Municipal Filantropia din municipiul Craiova</t>
  </si>
  <si>
    <t>SPITALUL CLINIC MUNICIPAL FILANTROPIA CRAIOVA</t>
  </si>
  <si>
    <t>327/21.07.2020</t>
  </si>
  <si>
    <t>Gestionarea în timp util şi eficient de către Institutul Clinic Fundeni a crizei sanitare COVID-19</t>
  </si>
  <si>
    <t>INSTITUTUL CLINIC FUNDENI</t>
  </si>
  <si>
    <t>328/21.07.2020</t>
  </si>
  <si>
    <t>01.08.2020</t>
  </si>
  <si>
    <t>Cresterea capacitatii de gestionare a crizei sanitare COVID-19 in Municipiul Oradea si Judetul Bihor</t>
  </si>
  <si>
    <t>329/21.07.2020</t>
  </si>
  <si>
    <t>SPITAL CLINIC JUDETEAN DE URGENTA ORADEA</t>
  </si>
  <si>
    <t>Dotarea Unităţii de Primire Urgenţe din cadrul Spitalului Clinic de Urgenţă pentru Copii Cluj-Napoca în contextul pandemiei COVID-19</t>
  </si>
  <si>
    <t>JUDETUL CLUJ</t>
  </si>
  <si>
    <t>330/21.07.2020</t>
  </si>
  <si>
    <t>Combaterea Virusului prin Dotarea Spitalului Clinic de Boli Infectioase si Pneumoftiziologie Victor Babes Craiova</t>
  </si>
  <si>
    <t>SPITALUL CLINIC DE BOLI INFECTIOASE SI PNEUMOFTIZIOLOGIE VICTOR BABES CRAIOVA</t>
  </si>
  <si>
    <t>331/21.07.2020</t>
  </si>
  <si>
    <t>01.05.2020</t>
  </si>
  <si>
    <t>Creșterea capacității de gestionare a crizei sanitare COVID-19 în cadrul Spitalului Clinic de Boli Infecțioase din Cluj- Napoca</t>
  </si>
  <si>
    <t>SPITALUL CLINIC BOLI INFECȚIOASE</t>
  </si>
  <si>
    <t>332/27.07.2020</t>
  </si>
  <si>
    <t>01.03.2020</t>
  </si>
  <si>
    <t>Sistem integrat pentru interventia la urgente, dezastre și crize</t>
  </si>
  <si>
    <t>Serviciul de Protectie si Paza</t>
  </si>
  <si>
    <t>333/31.07.2020</t>
  </si>
  <si>
    <t>01.09.2019 (CF semnat 31.07.2020)</t>
  </si>
  <si>
    <t>085, 092</t>
  </si>
  <si>
    <t>Elaborare Studiu de Fezabilitate si Proiect Tehnic de Executie pentru Realizare Conexiune DN73C cu Autostrada Sibiu - Pitesti (Nod Tigveni) si Modernizare DN73C (km 44+800 - km 68+000)</t>
  </si>
  <si>
    <t>74/17.07.2020</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</si>
  <si>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drumul national DN 73C, respectiv drumul de legatura ce asigura conexiunea cu Autostrada Sibiu – Pitesti, in zona Tigveni (mai exact a nodului rutier de la Tigveni).
Descrierea obiectivelor specifice ale proiectului
1	Studiul de Fezabilitate (SF) completat cu elemente specifice ale Documentatiei de avizare a lucrarilor de interventii (DALI), tinand cont de aplicabilitatea in totalitate a legislatiei in vigoare (norme, normative, standarde, legi etc.);
2	Expertiza Tehnica, pentru sectorul de drum national DN 73C (Km 44+800 – Km 68+000);
3	Documentatia suport si asistenta necesara pentru depunerea si sustinerea aplicatiei de finantare;
4	Proiectul pentru Autorizarea Executarii Lucrarilor de Construire (PAC) și asistență tehnică până la obținerea autorizației de construire de către Beneficiar (CNAIR SA);
5	Proiectul Tehnic de Execuție (PTE) tinand cont de aplicabilitatea in totalitate a legislatiei in vigoare (norme, normative, standarde, legi etc.);
6	Documentatia de atribuire a contractului de executie lucrari;
7	Asistenta tehnica acordata Beneficiarului in perioada derularii procedurilor de achizitie publica pentru executie lucrari.</t>
  </si>
  <si>
    <t>Sud Muntenia</t>
  </si>
  <si>
    <t>SPRIJIN PENTRU PREGĂTIREA DOCUMENTAȚIEI TEHNICO-ECONOMICE PENTRU PROIECTUL „LINIA DE METROU MAGISTRALA 5 (DRUMUL TABEREI – PANTELIMON) SECŢIUNEA EROILOR (PS OPERĂ) – PIAȚA IANCULUI - SERVICII DE PROIECTARE ȘI ASISTENȚĂ TEHNICĂ.</t>
  </si>
  <si>
    <t>73/17.07.2020</t>
  </si>
  <si>
    <t>Magistrala 5 de metrou realizează legătura V-E între cartierul Drumul Taberei, un areal cu caracter dominant de locuire și Pantelimon, zonă cu un caracter rezidențial pronunțat, în arealul căreia se găsește Stadionul Național. De asemenea, creează o conexiune directă dintre aceste două zone rezidențiale și centrul orașului. Actualmente cele două zone sunt deservite doar de transportul de suprafață. Pe traseul magistralei 5 de metrou în zona cuprinsă între Drumul Taberei și Foișorul de Foc, serviciul de transport public este realizat cu autobuze și troleibuze, în vreme ce pentru porțiunea de traseu dintre Foișorul de Foc și Vergului, oferta de transport public cuprinde transportul cu autobuzul și tramvaiul. Toate aceste linii alcătuiesc oferta de transport pentru deservirea relațiilor V-E între Drumul Taberei și Pantelimon, cu puncte de conexiune în rețeaua existentă de transport cu metrou la stațiile Eroilor, Universitate și Piața Iancului. După cum se poate constata, oferta de transport este compusă din mijloace de transport de capacitate redusă și este supusă congestiei urbane a traficului. Prin urmare se observă cu ușurință că deplasarea pe axa ce va fi deservită de Magistrala 5 este anevoioasă și presupune cel puțin 1 transfer între mijloacele de transport. Având în vedere necesitatea creşterii gradului de acoperire al reţelei de metrou se impune continuarea extinderii acesteia pentru acoperirea solicitării de transport tot mai mari, coroborat cu reducerea aglomerărilor din noduri esenţiale ale traficului de suprafaţă prin dirijarea spre transportul subteran a publicului călător din Bucureşti şi suburbiile acestuia.
Descrierea obiectivelor specifice ale proiectului
1	Prima secțiune a Magistralei 5 de metrou Râul Doamnei – Eroilor (PS Opera), inclusiv stația și depoul Valea Ialomiței se estimează a se finaliza și pune în funcțiune cu călători în anul 2020, astfel fiind necesară demararea acțiunilor pentru continuarea obiectivului de investiții pe următoarea secțiune Eroilor (PS Opera) – Universitate – Piața Iancului.
Achiziția este necesară pentru continuarea realizării obiectivului de investiții de interes național Magistrala 5 de metrou Drumul Taberei – Pantelimon, aprobat prin Hotărârea Guvernului nr. 1419/2008, Hotărârea Guvernului nr. 525/2008 pe secțiunea Eroilor – Universitate – Piața Iancului şi Hotărârea Guvernului nr. 374/2019 pentru reaprobarea indicatorilor tehnico - economici ai obiectivului de investiţii „Magistrala 5: Drumul Taberei – Pantelimon”.
În urma implementării proiectului, acesta va conduce la îndeplinirea obiectivelor specifice ale Programului – Axa Prioritară 1 (AP): Îmbunătăţirea mobilităţii prin dezvoltarea reţelei TEN-T şi a transportului cu metroul; Prioritatea de investiţii 7ii; Obiectivul specific OS 1.4: Creşterea gradului de utilizare a transportului cu metroul în Bucureşti – Ilfov, prin dezvoltarea infrastructurii şi a serviciilor.</t>
  </si>
  <si>
    <t>Regiunea 8 Bucuresti - Ilfov</t>
  </si>
  <si>
    <t>6/30/2019
CONTRACT FINALIZAT</t>
  </si>
  <si>
    <t>4/28/2019
CONTRACT FINALIZAT</t>
  </si>
  <si>
    <t>5/31/2019
CONTRACT FINALIZAT</t>
  </si>
  <si>
    <t>12/21/2018 
CONTRACT FINALIZAT</t>
  </si>
  <si>
    <t>3/30/2019
CONTRACT FINALIZAT</t>
  </si>
  <si>
    <t xml:space="preserve">102021
</t>
  </si>
  <si>
    <t xml:space="preserve">104101
</t>
  </si>
  <si>
    <t>Drum TransRegio (TR ISTER) Braila - Slobozia - Calarasi - Chiciu, Etapa I - Pasaj denivelat pe DN21, km 105+500</t>
  </si>
  <si>
    <t>75/06.08.2020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</si>
  <si>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Studiu de Fezabilitate elaborat in conformitate cu legislatia in vigoare si cu cerintele caietului de sarcini</t>
  </si>
  <si>
    <t>11/31/2020</t>
  </si>
  <si>
    <t>Sud- Muntenia</t>
  </si>
  <si>
    <t>Total OS 6.1 distributie</t>
  </si>
  <si>
    <t>Total OS 6.1 productie</t>
  </si>
  <si>
    <t>Dotare medicală performantă pentru STOPare COVID 19 la nivelul județului Giurgiu - CO-STOP</t>
  </si>
  <si>
    <t>334/04.08.2020</t>
  </si>
  <si>
    <t>COVID19-CARE - Cresterea capacitatii de gestionare a crizei sanitare COVID-19 prin dotarea cu echipamente si aparatura medicala a Institutului National de Boli Infectioase “Prof. Dr. Matei Bals”</t>
  </si>
  <si>
    <t>INSTITUTUL NATIONAL DE BOLI INFECTIOASE ''PROF.DR.MATEI BALS''</t>
  </si>
  <si>
    <t>335/10.08.2020</t>
  </si>
  <si>
    <t>Gestionarea de catre Spitalul Universitar de Urgenþa Elias a crizei sanitare COVID-19</t>
  </si>
  <si>
    <t>336/10.08.2020</t>
  </si>
  <si>
    <t>SPITALUL UNIVERSITAR DE URGENTA ELIAS</t>
  </si>
  <si>
    <t>Cresterea capacitatii Spitalului Judetean de Urgenta Satu Mare de gestionare a crizei sanitare COVID-19</t>
  </si>
  <si>
    <t>SPITALUL JUDETEAN DE URGENTA SATU MARE</t>
  </si>
  <si>
    <t>Satui Mare</t>
  </si>
  <si>
    <t>337/11.08.2020</t>
  </si>
  <si>
    <t>Extindere si dotare A.T.I. Spital Municipal Lupeni (Spital suport pacienți COVID-19 pozitiv</t>
  </si>
  <si>
    <t>338/11.08.2020</t>
  </si>
  <si>
    <t>MUNICIPIUL LUPENI</t>
  </si>
  <si>
    <t>hunedoara</t>
  </si>
  <si>
    <t>Dotarea Unității de Primiri Urgențe și a Secției Anestezie Terapie Intensivă ale Spitalului Clinic de Urgență „Bagdasar - Arseni” București pentru gestionarea crizei COVID - 19</t>
  </si>
  <si>
    <t>339/11.08.2020</t>
  </si>
  <si>
    <t>SPITALUL CLINIC DE URGENȚĂ "BAGDASAR-ARSENI"</t>
  </si>
  <si>
    <t>Consolidarea capacității Județului Cluj în gestionarea crizei sanitare COVID-19</t>
  </si>
  <si>
    <t>JUDEȚUL CLUJ</t>
  </si>
  <si>
    <t>340/12.08.2020</t>
  </si>
  <si>
    <t>Gestionarea crizei sanitare COVID-19 la nivelul DGASPC Gorj</t>
  </si>
  <si>
    <t>JUDEȚUL GORJ</t>
  </si>
  <si>
    <t>341/13.08.2020</t>
  </si>
  <si>
    <t>24.02.2020</t>
  </si>
  <si>
    <t>Sistem Integrat Suport pentru Gestionarea Situațiilor de Urgentă COVID-19 la nivelul Spitalului Municipal de Urgență “Elena Beldiman” Bârlad</t>
  </si>
  <si>
    <t>SPITALUL MUNICIPAL DE URGENȚĂ "ELENA BELDIMAN"</t>
  </si>
  <si>
    <t>342/13.08.2020</t>
  </si>
  <si>
    <t>nr</t>
  </si>
  <si>
    <t>01.01.2014( semnat in 18.06.2020)</t>
  </si>
  <si>
    <t>Consolidarea capacitații de gestionare a crizei sanitare COVID -19 la Spitalul de Pneumoftizologie Sibiu</t>
  </si>
  <si>
    <t>Spitalul de Pneumoftiziologie Sibiu</t>
  </si>
  <si>
    <t>343/14.08.2020</t>
  </si>
  <si>
    <t>Consolidarea capacității de gestionare a crizei sanitare COVID-19 în cadrul Spitalului de Psihiatrie "Dr. Gheorghe Preda" Sibiu</t>
  </si>
  <si>
    <t>Spitalul de Psihiatrie "DR. GHEORGHE PREDA" Sibiu</t>
  </si>
  <si>
    <t>344/14.08.2020</t>
  </si>
  <si>
    <t>2.516.787,38</t>
  </si>
  <si>
    <t>Dotarea centrelor rezidenţiale din cadrul DAS Sibiu cu echipamente şi materiale de protecţie a personalului angajat, în contextul pandemiei cauzate de COVID-19</t>
  </si>
  <si>
    <t>345/14.08.2020</t>
  </si>
  <si>
    <t>Direcția de Asistență Socială Sibiu</t>
  </si>
  <si>
    <t>Consolidarea capacitatii de gestionare a crizei sanitare COVID-19 în cadrul Spitalului Clinic Judetean de Urgență Sibiu</t>
  </si>
  <si>
    <t>346/14.08.2020</t>
  </si>
  <si>
    <t>Spitalul Clinic Județean de Urgență Sibiu</t>
  </si>
  <si>
    <t>30.04.2020</t>
  </si>
  <si>
    <t>Consolidarea capacității de gestionare a crizei sanitare COVID 19 de către Spitalul Clinic de Pediatrie Sibiu</t>
  </si>
  <si>
    <t>Spitalul Clinic de Pediatrie Sibiu</t>
  </si>
  <si>
    <t>347/17.08.2020</t>
  </si>
  <si>
    <t>30.03.2021</t>
  </si>
  <si>
    <t>Consolidarea capacităţii de gestionare a crizei sanitare COVID-19 la nivelul Institutului Inimii de Urgenţă pentru Boli Cardiovasculare Niculae Stăncioiu</t>
  </si>
  <si>
    <t>Institutul Inimii de urgenta pentru boli cardiovasculare Cluj Napoca</t>
  </si>
  <si>
    <t>348/19.08.2020</t>
  </si>
  <si>
    <t>31.04.2021</t>
  </si>
  <si>
    <t>Dezvoltarea facilităţilor de pregătire şi a capabilităţilor de intervenţie necesare gestionării situaţiilor de urgenţă în domeniul CBRNe şi pirotehnic asociat, generate de acte de rea-voinţă</t>
  </si>
  <si>
    <t>Serviciul Român de Informații prin Unitatea Militară 0929 București</t>
  </si>
  <si>
    <t>349/19.08.2020</t>
  </si>
  <si>
    <t>Creșterea capacității de gestionare a crizei sanitare COVID-19 la Spitalul Clinic Județean de Urgență Arad</t>
  </si>
  <si>
    <t>Județul Arad</t>
  </si>
  <si>
    <t>350/20.08.2020</t>
  </si>
  <si>
    <t>01.06.2020</t>
  </si>
  <si>
    <t>Îmbunătățirea capacității unităților medicale din județul Arad în contextul pandemiei COVID-19</t>
  </si>
  <si>
    <t>351/20.08.2020</t>
  </si>
  <si>
    <t>Echipamente medicale de protecție pentru centrele sociale rezidențiale din judeţul Arad, în contextul pandemiei COVID-19</t>
  </si>
  <si>
    <t>352/20.08.2020</t>
  </si>
  <si>
    <t>Dotarea centrelor sociale ”INOCENÞIU M. KLEIN” si „SFANTUL FRANCISC” Timisoara in contextul crizei sanitare COVID19</t>
  </si>
  <si>
    <t>353/20.08.2020</t>
  </si>
  <si>
    <t>Creșterea capacității de reacție a Spitalului Clinic Municipal de Urgență Timișoara la criza de sănătate publică cauzată de răspândirea virusului SARS-CoV-2</t>
  </si>
  <si>
    <t>Spitalul Clinic Municipal de Urgență Timișoara</t>
  </si>
  <si>
    <t>354/20.08.2020</t>
  </si>
  <si>
    <t>SECURIZARE COMPLETA (OUTDOOR/INDOOR) A AEROPORTULUI INTERNATIONAL CRAIOVA</t>
  </si>
  <si>
    <t>76/26.08.2020</t>
  </si>
  <si>
    <t>REGIA AUTONOMA AEROPORTUL CRAIOVA</t>
  </si>
  <si>
    <t>Obiectivul general al proiectului este reprezentat de creșterea gradului de utilizare sustenabila a Aeroportului International Craiova, prin asigurarea securizării complete a Aeroportului Internațional Craiova.
Prin securizarea completă a infrastructurii aeroportuare a AIC  vor fi asigurate premisele necesare prevenirii / stopării / contracarării  actelor de intervenție ilicită, fapt ce va conduce la creșterea gradului de utilizare sustenabilă a aeroportului, definit ca și obiectiv specific al axei prioritare în cadrul căreia este depus spre finanțare proiectul.
Construirea facilitaților necesare pentru creșterea siguranței și securității activităților aeroportuare prin reabilitarea și extinderea gardului perimetral, realizarea unui sistem de detecție perimetrală cu sistem CCTV şi sistem control acces, care să asigure supravegherea totală a perimetrului, va asigura conformarea la cerințele H.G. 971/2009 privind condițiile pentru certificarea aeroporturilor civile internaționale.</t>
  </si>
  <si>
    <t>05/21/2018</t>
  </si>
  <si>
    <t>09/22/2022</t>
  </si>
  <si>
    <t>Asigurarea de echipamente medicale si de protecție medicală pentru Spitalul Județean de Urgență Buzău pentru gestionarea crizei sanitare COVID-19</t>
  </si>
  <si>
    <t>JUDEŢUL Buzau</t>
  </si>
  <si>
    <t xml:space="preserve"> Buzau</t>
  </si>
  <si>
    <t>355/11.09.2020</t>
  </si>
  <si>
    <t>Consolidarea capacitatii de gestionare a crizei sanitare COVID-19 la nivelul judetului Gorj</t>
  </si>
  <si>
    <t>UAT Gorj</t>
  </si>
  <si>
    <t>356/15.08.2020</t>
  </si>
  <si>
    <t>01.02.2021</t>
  </si>
  <si>
    <t>01.11.2022</t>
  </si>
  <si>
    <t>31.08.2018</t>
  </si>
  <si>
    <t>06.09.2021</t>
  </si>
  <si>
    <t>Creșterea capacității furnizorilor publici de servicii de asistență socială pentru categoriile vulnerabile din județul Dolj de gestionare a crizei sanitare COVID-19</t>
  </si>
  <si>
    <t>Unitatea Administrativ -Teritorială Județul Dolj</t>
  </si>
  <si>
    <t>357/16.09.2020</t>
  </si>
  <si>
    <t>25.02.2020</t>
  </si>
  <si>
    <t>Implementarea de măsuri active pentru conservarea biodiversității în baza Planului de management al siturilor Natura 2000 ROSPA0093 Pădurea Bogata și ROSCI0137 Pădurea Bogății</t>
  </si>
  <si>
    <t>AGENȚIA NAȚIONALĂ PENTRU ARII NATURALE PROTEJATE</t>
  </si>
  <si>
    <t>358/18.09.2020</t>
  </si>
  <si>
    <t>07.11.2019</t>
  </si>
  <si>
    <t>31.08.2023</t>
  </si>
  <si>
    <t>Creșterea capacității de gestionare a crizei sanitare COVID-19 de către spitalele subordonate Consiliului Județean Dolj</t>
  </si>
  <si>
    <t>359/18.09.2020</t>
  </si>
  <si>
    <t>04.02.2020</t>
  </si>
  <si>
    <t>Județul Dolj</t>
  </si>
  <si>
    <t>Creșterea capacității de gestionare a crizei sanitare prin investiții necesare pentru consolidarea capacității de reacție la criza de sănătate publica cauzata de răspândirea virusului COVID-19 în Județul Harghita și în Centrele sociale rezidențiale din su</t>
  </si>
  <si>
    <t>Unitatea Administrativ Teritorială Județul Harghita</t>
  </si>
  <si>
    <t>360/21.09.2020</t>
  </si>
  <si>
    <t>Consolidarea capacității sistemului medical pubConsolidarea capacității sistemului medical public de gestionare a situației de urgență cauzată de criza COVID -1919</t>
  </si>
  <si>
    <t>SPITALUL MUNICIPAL CÂMPULUNG</t>
  </si>
  <si>
    <t>361/22.09.2020</t>
  </si>
  <si>
    <t>Creșterea capacității de diagnosticare și îngrijire a pacienților oncologici și a personalului propriu în perioada crizei sanitare COVID-19</t>
  </si>
  <si>
    <t>INSTITUTUL ONCOLOGIC PROF.DR.I.CHIRICUȚĂ CLUJ-NAPOCA</t>
  </si>
  <si>
    <t>362/23.09.2020</t>
  </si>
  <si>
    <t>Achiziţia de echipamente pentru consolidarea capacităţii sistemului medical public din Alba Iulia pentru gestionarea situaţiei de urgenţă cauzată de criza COVID - 19</t>
  </si>
  <si>
    <t>363/23.09.2020</t>
  </si>
  <si>
    <t>MUNICIPIUL ALBA IULIA</t>
  </si>
  <si>
    <t>15.04.2020</t>
  </si>
  <si>
    <t>Dotarea Spitalului Municipal Prof. Dr. Irinel Popescu Băilești cu echipamente și aparatură medicală (Spital suport pacienți COVID-19 pozitiv)</t>
  </si>
  <si>
    <t>SPITALUL MUNICIPAL "PROF. DR. IRINEL POPESCU" BĂILEȘTI</t>
  </si>
  <si>
    <t>364/23.09.2020</t>
  </si>
  <si>
    <t>Consolidarea capacității sistemului medical de gestionare a situației de urgență cauzată de criză COVID - 19, în județul Argeș</t>
  </si>
  <si>
    <t>ORAȘUL MIOVENI</t>
  </si>
  <si>
    <t>365/23.09.2020</t>
  </si>
  <si>
    <t>Consolidarea capacităţii de gestionare a crizei sanitare COVID-19 în Spitalul Clinic Judeţean Mureş</t>
  </si>
  <si>
    <t>SPITALUL CLINIC JUDEȚEAN MUREȘ</t>
  </si>
  <si>
    <t>366/23.09.2020</t>
  </si>
  <si>
    <t>Asigurarea de echipamente și materiale de protecție pentru personalul și beneficiarii serviciilor publice de asistență socială furnizate de Direcția Generală de Asistență Socială și Protecția Copilului Buzău pentru gestionarea crizei sanitare COVID-19</t>
  </si>
  <si>
    <t>JUDEȚUL BUZĂU</t>
  </si>
  <si>
    <t>367/23.09.2020</t>
  </si>
  <si>
    <t>Totul va fi bine la Spitalul de Pneumoftiziologie Câmpulung</t>
  </si>
  <si>
    <t>368/23.09.2020</t>
  </si>
  <si>
    <t>SPITALUL DE PNEUMOFTIZIOLOGIE CÂMPULUNG</t>
  </si>
  <si>
    <t>Creșterea capacității Spitalului Clinic Municipal Cluj-Napoca de gestionare a crizei sanitare COVID-19 prin achiziția de echipamente medicale și de protecție medicală</t>
  </si>
  <si>
    <t>369/23.09.2020</t>
  </si>
  <si>
    <t>MUNICIPIUL CLUJ-NAPOCA</t>
  </si>
  <si>
    <t>Întărirea capacității Spitalului Orășenesc Horezu de gestionare a crizei sanitare COVID-19</t>
  </si>
  <si>
    <t>SPITALUL ORASENESC HOREZU</t>
  </si>
  <si>
    <t>370/24.09.2020</t>
  </si>
  <si>
    <t>Consolidarea capacității de reacție a sistemului medical la criza COVID-19 - "Să fim pregătiți!”</t>
  </si>
  <si>
    <t>371/24.09.2020</t>
  </si>
  <si>
    <t>SPITALUL DE URGENȚĂ AL MINISTERULUI AFACERILOR INTERNE "PROF.DR.DIMITRIE GEROTA"</t>
  </si>
  <si>
    <t>Creşterea capacităţii de diagnostic şi tratament a pacienţilor infectaţi cu virusul SARS COV2, internati in Clinica de Cardiologie a SCJUC</t>
  </si>
  <si>
    <t>SPITALUL CLINIC JUDETEAN DE URGENTA CRAIOVA</t>
  </si>
  <si>
    <t>372/24.09.2020</t>
  </si>
  <si>
    <t>10.09.2020</t>
  </si>
  <si>
    <t>Consolidarea capacității sistemului medical public de gestionare a situației de urgență cauzată de criza Covid-19, in județul Caraș-Severin</t>
  </si>
  <si>
    <t>JUDEȚUL CARAȘ-SEVERIN</t>
  </si>
  <si>
    <t>373/25.09.2020</t>
  </si>
  <si>
    <t>23.03.2020</t>
  </si>
  <si>
    <t>Creșterea capacității de gestionare a crizei COVID-19 la nivelul serviciilor publice socio-medicale subordonate UAT Județul Vaslui</t>
  </si>
  <si>
    <t>JUDEȚUL VASLUI</t>
  </si>
  <si>
    <t>374/25.09.2020</t>
  </si>
  <si>
    <t>SPRIJIN PENTRU PREGĂTIREA APLICATIEI DE FINANŢARE ŞI A DOCUMENTAŢIILOR DE ATRIBUIRE PENTRU PROIECTULUI REGIONAL DE DEZVOLTARE A INFRASTRUCTURII DE APA SI APA UZATA DIN ZONA DE NORD VEST A JUDEŢULUI BIHOR, IN PERIOADA 2014-2020</t>
  </si>
  <si>
    <t>APĂ CANAL NORD VEST S.A.</t>
  </si>
  <si>
    <t>375/25.09.2020</t>
  </si>
  <si>
    <t>10.08.2020</t>
  </si>
  <si>
    <t>01.08.2023</t>
  </si>
  <si>
    <t>Sprijin în pregătirea aplicaţiei de finanţare precum şi a documentaţiilor de atribuire pentru proiectul ”Extinderea sistemului de management integrat al deşeurilor in Judeţul Bacău”, în perioada 2020-2023</t>
  </si>
  <si>
    <t>UAT JUDEŢUL BACĂU</t>
  </si>
  <si>
    <t>376/25.09.2020</t>
  </si>
  <si>
    <t>DIRECȚIA GENERALĂ DE ASISTENȚĂ SOCIALĂ A MUNICIPIULUI BUCUREȘTI</t>
  </si>
  <si>
    <t>377/30.09.2020</t>
  </si>
  <si>
    <t>PLATFORMA MULTIMODALA GALATI- ETAPA III - PLATFORMA MULTIMODALA</t>
  </si>
  <si>
    <t>77/11.09.2020</t>
  </si>
  <si>
    <t>Necompetitv cu depunerea continua 11.01.2018-31.12.2025</t>
  </si>
  <si>
    <t>PORT BAZINUL NOU SA</t>
  </si>
  <si>
    <t xml:space="preserve">Obiectivul general al proiectului este modernizarea, extinderea si dotarea platformei multimodale Galati la o capacitate de manipulare de 150.000 TEU/an, si corespunde cu Actiunile finantabile conform POIM, OS 1.3 „Cresterea gradului de utilizare a cailor navigabile si aporturilor situate pe reteaua TEN-T centrala” si dezvoltarea suprastructurii portuare.
Descrierea obiectivelor specifice ale proiectului
1	Crearea unei noi platforme și îmbunătățirea platformei existente cheu pentru operațiunile de depozitare și stivuire, pana in 2022.
2	Integrarea de echipamente intermodale moderne în conceptul terminalului, capabile să manipuleze unitățile de încărcare intermodale la o capacitate de 150.000 TEU/an, permițând astfel furnizarea  de servicii portuare de calitate;
3	Facilitarea transferului de mărfuri pe cele trei moduri de transport rutier,feroviar și naval, prin modernizarea si dezvoltarea interconectarii acestora in cadrul platformei, pana in 2022
4	Cresterea eficientei operationale prin digitalizarea fluxurilor de informatii </t>
  </si>
  <si>
    <t>Platformă multimodală Galați -Etapa II-Modernizarea infrastructurii rutiere din zona Platformei Multimodale pentru înlăturarea blocajelor în trafic şi relocarea unui segment de cale ferată pentru fluidizarea traficului feroviar din zona portuară</t>
  </si>
  <si>
    <t>78/23.09.2020</t>
  </si>
  <si>
    <t>Necompetitv cu depunerea continua 11.01.2018-31.12.2026</t>
  </si>
  <si>
    <t>Obiectivul general al proiectului PMG II este modernizarea portului Galati, situat pe TEN-T Central, pana in anul 2021, prin reconfigurarea si imbunatatirea infrastructurii publice rutiere si feroviare de acces in port.
Descrierea obiectivelor specifice ale proiectului
1	Modernizarea infrastructurii portuare de acces in portul Galati pana in 2022 prin modernizarea a 2.284 m de drum rutier, construirea unui sens giratoriu si crearea unui pasaj/pod peste intersectia cu calea ferata in vederea eliminarii blocajului existent ce apare in zona de acces in port
2	Imbunatatirea circulatiei in zona portuara pana in anul 2022 prin relocarea a 390 ml de cale ferata noua</t>
  </si>
  <si>
    <t>31.04.2017</t>
  </si>
  <si>
    <t>OS 9.1 Creșterea capacității de gestionare a crizei sanitare COVID-19 - LESS</t>
  </si>
  <si>
    <t>Constructia autostrazii Timisoara Lugoj si a variantei de ocolire Timisoara la standard de autostrada</t>
  </si>
  <si>
    <t>Constructia autostrazii Lugoj – Deva lot 2, lot 3 si lot 4 (sectorul Dumbrava – Deva) - FAZA 2</t>
  </si>
  <si>
    <t>Reabilitarea liniei de cale ferată Braşov – Simeria, componentă a coridorului Pan – European IV, pentru a asigura circulaţia trenurilor cu o viteză de 160 km/h, tronsonul Sighișoara – Coşlariu – FAZA II</t>
  </si>
  <si>
    <t>Reabilitarea liniei de cale ferată Braşov – Simeria, componentă a coridorului Pan – European IV, pentru a asigura circulaţia trenurilor cu o viteză de 160 km/h, tronsonul Simeria – Coşlariu – FAZA II</t>
  </si>
  <si>
    <t>Magistrala 4. Racordul 2. Sectiunea Parc Bazilescu (PS Zarea) - Straulesti _ Faza II</t>
  </si>
  <si>
    <t>Magistrala 5. SectiuneaRaul Doamnei-Eroilor (psOpera) inclusiv Valea IalomiteiFaza II</t>
  </si>
  <si>
    <t>Pasaj suprateran peste drumul de centură al municipiului Oradea în zona străzii Ciheiului, municipiul Oradea, județul Bihor- Faza II</t>
  </si>
  <si>
    <t>Reabilitare DN 6, Alexandria - Craiova (faza II)</t>
  </si>
  <si>
    <t xml:space="preserve">Reabilitare DN56, Craiova-Calafat, km 0+000 - km 84+020  – Faza II, 
</t>
  </si>
  <si>
    <t>Constructia variantei de ocolire a Municipiului Brasov, Tronson I (DN1-DN11), II (DN11-DN13) and III (DN 13-DN 1) Faza II</t>
  </si>
  <si>
    <t>Reabilitare pod Giurgiu, peste Dunăre, pe DN5 km 64+884 – Faza II</t>
  </si>
  <si>
    <t xml:space="preserve">Reabilitare DN66, Rovinari-Petrosani, km 48+900 - km 126+000  – Faza II, </t>
  </si>
  <si>
    <t>31.03.2020, act aditional in lucru la beneficiar</t>
  </si>
  <si>
    <t>31.05.2020, act aditional in lucru la beneficiar</t>
  </si>
  <si>
    <t>20.04.2020,  act aditional in lucru la beneficiar</t>
  </si>
  <si>
    <t>15.06.2020, act aditional in lucru la beneficiar</t>
  </si>
  <si>
    <t xml:space="preserve">Lucrări de reabilitare poduri, podețe și tuneluri de cale ferată –
Sucursala Regională de Căi Ferate București – Faza 2
</t>
  </si>
  <si>
    <t>Fazarea Proiectului  Sistem integrat de management al deșeurilor în județul Maramures</t>
  </si>
  <si>
    <t>Fazarea Proiectului  Sistem integrat de management al deșeurilor în județul Caras-Severin</t>
  </si>
  <si>
    <t>Fazarea Proiectului  Sistem integrat de management integrat al deșeurilor în județul Iasi</t>
  </si>
  <si>
    <t>Fazarea Proiectului  Sistem integrat de management al deșeurilor în județul Mehedinti</t>
  </si>
  <si>
    <t>Fazarea Proiectului  Sistem integrat de management al deșeurilor în județul Constanta</t>
  </si>
  <si>
    <t>Fazarea Proiectului  Sistem integrat de management al deșeurilor în județul Cluj</t>
  </si>
  <si>
    <t>Fazarea Proiectului  Sistem integrat de management al deșeurilor în județul Vaslui</t>
  </si>
  <si>
    <r>
      <t xml:space="preserve">Obiectiv general il reprezinta cresterea standardului de viata al populatiei si imbunatatirea calitatii mediului din judetul Galati, prin realizarea unui sistem durabil de gestionare al deseurilor municipale conform cu cerintele legislative nationale si europene din sector, cu prevederile pachetului economiei circulare si cu angajamente asumate prin sectorul de mediu.
</t>
    </r>
    <r>
      <rPr>
        <u/>
        <sz val="10"/>
        <color theme="1"/>
        <rFont val="Trebuchet MS"/>
        <family val="2"/>
      </rPr>
      <t>Obiectivele specifice ale proiectului</t>
    </r>
    <r>
      <rPr>
        <b/>
        <sz val="10"/>
        <color theme="1"/>
        <rFont val="Trebuchet MS"/>
        <family val="2"/>
      </rPr>
      <t xml:space="preserve">
1. Toata populatia judetului este conectata la serviciu de salubrizare – anul 2021
2. Cresterea gradului de pregatire pentru reutilizare si reciclare la: 50% din cantitatea de deseuri din hartie, metal, plastic, sticla si lemn din deseurile menajere si deseurile similare, inclusiv din servicii publice – anul 2021; 50%, 55%, 60% si respectiv 65% din cantitatea totala de deseuri municipale generate – în anii 2025, 2030, 2035 si respectiv 2040
3. Reducerea cantitatii depozitate de deseuri biodegradabile municipale la 35% din cantitatea totala, exprimata gravimetric, produsa in anul 1995 – anul 2023
4. Depozitarea deseurilor municipale este permisa numai daca acestea sunt supuse in prealabil unor operatii de tratare fezabile tehnic – anul 2023
5. Depozitarea a maxim 10% din deseurile municipale – anul 2040
6. Colectarea separata si tratarea corespunzatoare a deseurilor periculoase menajere si a deseurilor  voluminoase – anul 2021
7. Incurajarea utilizarii in agricultura a materialelor rezultate de la tratarea biodeseurilor (compostare si digestie anaeroba)
8. Colectarea separata si reciclarea la sursa a biodeseurilor – progresiv pana in 2025</t>
    </r>
  </si>
  <si>
    <t>3/11.10.2016
finalizat</t>
  </si>
  <si>
    <t>5/08.11.2016
finalizat</t>
  </si>
  <si>
    <t>11/20.12.2016
finalizat</t>
  </si>
  <si>
    <t>12/31/2019 
contract finalizat</t>
  </si>
  <si>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</si>
  <si>
    <t>21/06.02.2017 - contract finalizat</t>
  </si>
  <si>
    <t>Sprijin pentru pregătirea aplicației de finanțare și a documentațiilor de atribuire pentru proiectul regional de dezvoltare a infrastructurii de apă și apă uzată aria de operare a SC RAJA SA , CONSTANȚA în perioada 2014 - 2020</t>
  </si>
  <si>
    <t>Fazarea Proiectului Reabilitarea și modernizarea sistemului de alimentare cu apă și canalizare în regiunea Constanța-Ialomița</t>
  </si>
  <si>
    <t>106573
finalizat</t>
  </si>
  <si>
    <t>Sprijin pentru pregatirea aplicatiei de finantare si a documentatiilor de atribuire pentru proiectul regional de dezvoltare a infrastructurii de apa si apa uzata din judetul Timis, în perioada 2014-2020 Restituit avizat de DJ 2.05.2017, asteptam beneficiar pt semnare contract</t>
  </si>
  <si>
    <t>Fazarea proiectului "Extinderea si modernizarea sistemelor de apa si apa uzata în judetul Covasna"</t>
  </si>
  <si>
    <t>Modernizarea infrastructurii de apa si apa uzata in judetul Hunedoara (Valea Jiului) 2014-2020</t>
  </si>
  <si>
    <t>Sprijin pentru pregatirea aplicatiei de finantare si a documentatiilor de atribuire pentru proiectul regional de dezvoltare a infrastructurii de apa si apa uzata din judetul Valcea, în perioada 2014-2020</t>
  </si>
  <si>
    <t>SPRIJIN PENTRU PREGATIREA APLICATIEI DE FINANTARE SI A
DOCUMENTATIILOR DE ATRIBUIRE PENTRU PROIECTUL REGIONAL DE
DEZVOLTARE A INFRASTRUCTURII DE APA SI APA UZATA DIN JUDETUL
BISTRITA- NASAUD IN PERIOADA 2014-2020</t>
  </si>
  <si>
    <t>Sprijin pentru pregatirea aplicatiei de finantare si a documentatiilor de atribuire pentru proiectul regional de dezvoltare a infrastructurii de apa si apa uzata din judetul Iasi, în perioada 2014-2020</t>
  </si>
  <si>
    <t>Sprijin pentru pregatirea aplicatiei de finantare si a documentatiilor de atribuire pentru proiectul regional de dezvoltare a infrastructurii de apa si apa uzata din judetul Gorj în perioada 2014-2020</t>
  </si>
  <si>
    <t>Sprijin pentru pregătirea aplicației de finanțare și a documentațiilor de atribuire pentru proiectul regional de dezvoltare a infrastructurii de apă și apă uzată din județul Brasov/Regiunea Centru, în perioada 2014 - 2020</t>
  </si>
  <si>
    <t xml:space="preserve">Fazarea Proiectului extinderea și reabilitarea infrastructurii de apă și apă uzată în județele Sibiu și Brașov       </t>
  </si>
  <si>
    <t>106454
finalizat</t>
  </si>
  <si>
    <t>Sprijin pentru pregătirea aplicației de finanțare și a documentațiilor de atribuire pentru proiectul regional de dezvoltare a infrastructurii de apă și apă uzată din județul Dâmbovița în perioada 2014-2020</t>
  </si>
  <si>
    <t>Sprijin pentru pregatirea aplicatiei de finantare si a documentatiilor de atribuire pentru proiectul regional de dezvoltare a infrastructurii de apa si apa uzata din judetul Prahova în perioada 2014-2020</t>
  </si>
  <si>
    <t>11/30/2017 finalizat cu acordul partilor</t>
  </si>
  <si>
    <t>119028
contract finalizat</t>
  </si>
  <si>
    <t>Planificarea managementului conservării biodiversității in 2 situri Natura 2000 ROSPA0024 Confluenta Olt-Dunare si  ROSCI0044 Corabia Turnu-Magurele, incluzand aria naturala protejata de interes national B 10 Ostrovul Mare</t>
  </si>
  <si>
    <t>Realizarea managementului adecvat în scopul conservării biodiversității în aria naturală protejată ROSCI0357 Porumbeni</t>
  </si>
  <si>
    <t>Realizarea managementului biodiversității în aria naturală protejată ROSCI0383 Râul Târnava Mare între Odorheiu Secuiesc și Vânători</t>
  </si>
  <si>
    <r>
      <rPr>
        <u/>
        <sz val="10"/>
        <color theme="1"/>
        <rFont val="Trebuchet MS"/>
        <family val="2"/>
      </rPr>
      <t>Obiective</t>
    </r>
    <r>
      <rPr>
        <b/>
        <sz val="10"/>
        <color theme="1"/>
        <rFont val="Trebuchet MS"/>
        <family val="2"/>
      </rPr>
      <t xml:space="preserve">
</t>
    </r>
    <r>
      <rPr>
        <b/>
        <u/>
        <sz val="10"/>
        <color theme="1"/>
        <rFont val="Trebuchet MS"/>
        <family val="2"/>
      </rPr>
      <t>Obiectivul general</t>
    </r>
    <r>
      <rPr>
        <b/>
        <sz val="10"/>
        <color theme="1"/>
        <rFont val="Trebuchet MS"/>
        <family val="2"/>
      </rPr>
      <t xml:space="preserve">
• asigurarea unei protecþii adecvate al sitului Natura 2000 Ciomad-Balvanyos în scopul conservarii habitatelor, specimenelor de
flora si fauna de importanþa comunitara.
Obiective specifice
• elaborarea Planului de management al sitului Natura 2000 Ciomad-Balvanyos
• îmbunataþirea gradului de informare si constientizare a localnicilor precum si a factorilor interesaþi, dezvoltarea educaþiei
ecologice a elevilor din localitaþiile din jurul sitului, precum si în tot judeþul</t>
    </r>
  </si>
  <si>
    <r>
      <t xml:space="preserve">Obiectivul General al proiectului Proiectul vizeaza protecþia biodiversitaþii prin managementul durabil al implementarii reþelei Natura 2000.
</t>
    </r>
    <r>
      <rPr>
        <b/>
        <u/>
        <sz val="10"/>
        <color theme="1"/>
        <rFont val="Trebuchet MS"/>
        <family val="2"/>
      </rPr>
      <t>Obiective specifice</t>
    </r>
    <r>
      <rPr>
        <b/>
        <sz val="10"/>
        <color theme="1"/>
        <rFont val="Trebuchet MS"/>
        <family val="2"/>
      </rPr>
      <t xml:space="preserve">
1. Dezvoltarea cadrului de management si monitorizare a Lacurile de acumulare de pe Arges;
2.Protejarea Sitului Natura 2000 RO SPA 0062 prin constientizare, informare, promovare a valorilor naturale</t>
    </r>
  </si>
  <si>
    <r>
      <t xml:space="preserve">Conservarea biodiversitaþii, protecþia naturii, constientizarea si educarea publicului privind importanþa conservarii
diversitaþii biologice în aria naturala protejata ROSPA0065 Lacurile Fundata Amara.
</t>
    </r>
    <r>
      <rPr>
        <b/>
        <u/>
        <sz val="10"/>
        <color theme="1"/>
        <rFont val="Trebuchet MS"/>
        <family val="2"/>
      </rPr>
      <t>Obiective specifice:</t>
    </r>
    <r>
      <rPr>
        <b/>
        <sz val="10"/>
        <color theme="1"/>
        <rFont val="Trebuchet MS"/>
        <family val="2"/>
      </rPr>
      <t xml:space="preserve">
1. Intocmirea Planului de management în vederea asigurarii starii de conservare favorabila a speciilor de interes national si
comunitar din aria naturala protejata ROSPA0065 Lacurile Fundata Amara
2. Cresterea gradului de constientizare a populaþiei asupra capitalului natural din aria naturala protejata ROSPA0065 Lacurile
Fundata Amara, prin acþiuni de informare si educaþie ecologica
3. Întarirea capacitaþii adminstrative a custodelui al ariei naturale protejate ROSPA0065 Lacurile Fundata Amara</t>
    </r>
  </si>
  <si>
    <r>
      <t xml:space="preserve">OBIECTIVUL GENERAL : Cercetarea si cunoasterea capitalului natural avifaunistic din Defileul Oltului pentru realizarea unei baze a elaborarii si implementarii Planului de Management si a reþelei Natura 2000 în Parcul Naþional Cozia
</t>
    </r>
    <r>
      <rPr>
        <b/>
        <u/>
        <sz val="10"/>
        <color theme="1"/>
        <rFont val="Trebuchet MS"/>
        <family val="2"/>
      </rPr>
      <t>Obiective Specifice:</t>
    </r>
    <r>
      <rPr>
        <b/>
        <sz val="10"/>
        <color theme="1"/>
        <rFont val="Trebuchet MS"/>
        <family val="2"/>
      </rPr>
      <t xml:space="preserve">
Obiectivul 1.
Perfecþionarea administraþiei parcului în realizarea unei baze de date despre capitalul avifaunistic din Defileul Oltului si concretizarea acestor rezultate în realizarea de materiale stinþifice scrise si cartografice
Obiectivul 2.
O campanie de informare si constientizare publica pentru eliminarea ameninþarilor si presiunilor antropice care pot afecta în mod negativ starea de conservare a speciilor de pasari salbatice din Defileul Oltului</t>
    </r>
  </si>
  <si>
    <t>Fazarea proiectului Reabilitarea sitului poluat istoric - depozit deseuri periculoase UCT - Posta Rât (Municipiul Turda)</t>
  </si>
  <si>
    <t>01/ 02.09.2016, contract finalizat</t>
  </si>
  <si>
    <t>12/30/2019
CONTRACT FINALIZAT</t>
  </si>
  <si>
    <t>31.12.2019 CONTRACT FINALIZAT</t>
  </si>
  <si>
    <t>38/11.04.2017
contract finalizat</t>
  </si>
  <si>
    <t>OS 9.1 Creșterea capacității de gestionare a crizei sanitare COVID-19 - MORE</t>
  </si>
  <si>
    <t>MINISTERUL FONDURILOR EUROPENE-ROMANIA</t>
  </si>
  <si>
    <t>DIRECȚIA GENERALĂ PROGRAME EUROPENE INFRASTRUCTURĂ MARE</t>
  </si>
  <si>
    <t>Stadiu proiect 
(în implementare/ reziliat/ finalizat)/Project stage (in implementation/terminated/completed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</si>
</sst>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 _l_e_i_-;\-* #,##0.00\ _l_e_i_-;_-* &quot;-&quot;??\ _l_e_i_-;_-@_-"/>
    <numFmt numFmtId="165" formatCode="_-* #,##0\ _l_e_i_-;\-* #,##0\ _l_e_i_-;_-* &quot;-&quot;??\ _l_e_i_-;_-@_-"/>
    <numFmt numFmtId="166" formatCode="d\.m\.yyyy"/>
    <numFmt numFmtId="167" formatCode="dd\.mm\.yyyy"/>
    <numFmt numFmtId="168" formatCode="_(* #,##0.0000_);_(* \(#,##0.0000\);_(* &quot;-&quot;??_);_(@_)"/>
    <numFmt numFmtId="169" formatCode="mm/dd/yy;@"/>
    <numFmt numFmtId="170" formatCode="d\.m\.yy;@"/>
    <numFmt numFmtId="171" formatCode="d/m;@"/>
    <numFmt numFmtId="172" formatCode="dd/mm/yyyy"/>
  </numFmts>
  <fonts count="40"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1"/>
      <color theme="0"/>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name val="Trebuchet MS"/>
      <family val="2"/>
    </font>
    <font>
      <b/>
      <sz val="11"/>
      <color theme="1"/>
      <name val="Calibri"/>
      <family val="2"/>
      <scheme val="minor"/>
    </font>
    <font>
      <b/>
      <sz val="10"/>
      <color theme="1"/>
      <name val="Trebuchet MS"/>
      <family val="2"/>
    </font>
    <font>
      <sz val="10"/>
      <color theme="1"/>
      <name val="Trebuchet MS"/>
      <family val="2"/>
    </font>
    <font>
      <sz val="10"/>
      <name val="Trebuchet MS"/>
      <family val="2"/>
    </font>
    <font>
      <sz val="9"/>
      <color indexed="81"/>
      <name val="Tahoma"/>
      <family val="2"/>
    </font>
    <font>
      <b/>
      <sz val="9"/>
      <color indexed="81"/>
      <name val="Tahoma"/>
      <family val="2"/>
    </font>
    <font>
      <sz val="10"/>
      <name val="Arial"/>
      <family val="2"/>
      <charset val="238"/>
    </font>
    <font>
      <b/>
      <sz val="10"/>
      <color theme="1"/>
      <name val="Calibri"/>
      <family val="2"/>
      <charset val="238"/>
      <scheme val="minor"/>
    </font>
    <font>
      <sz val="11"/>
      <color theme="1"/>
      <name val="Calibri"/>
      <family val="2"/>
      <charset val="238"/>
    </font>
    <font>
      <b/>
      <sz val="10"/>
      <color theme="1"/>
      <name val="Calibri"/>
      <family val="2"/>
    </font>
    <font>
      <b/>
      <sz val="11"/>
      <color theme="1"/>
      <name val="Calibri"/>
      <family val="2"/>
    </font>
    <font>
      <sz val="11"/>
      <color theme="1"/>
      <name val="Trebuchet MS"/>
      <family val="2"/>
    </font>
    <font>
      <u/>
      <sz val="10"/>
      <color theme="1"/>
      <name val="Trebuchet MS"/>
      <family val="2"/>
    </font>
    <font>
      <b/>
      <sz val="10"/>
      <color theme="1"/>
      <name val="Segoe UI"/>
      <family val="2"/>
    </font>
    <font>
      <sz val="10"/>
      <color theme="1"/>
      <name val="Segoe UI"/>
      <family val="2"/>
    </font>
    <font>
      <b/>
      <u/>
      <sz val="10"/>
      <color theme="1"/>
      <name val="Trebuchet MS"/>
      <family val="2"/>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
      <patternFill patternType="solid">
        <fgColor theme="0"/>
        <bgColor rgb="FFF4B083"/>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10">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8" fillId="0" borderId="0"/>
    <xf numFmtId="164" fontId="1" fillId="0" borderId="0" applyFont="0" applyFill="0" applyBorder="0" applyAlignment="0" applyProtection="0"/>
    <xf numFmtId="0" fontId="30" fillId="0" borderId="0"/>
  </cellStyleXfs>
  <cellXfs count="340">
    <xf numFmtId="0" fontId="0" fillId="0" borderId="0" xfId="0"/>
    <xf numFmtId="0" fontId="2" fillId="0" borderId="0" xfId="0" applyFont="1"/>
    <xf numFmtId="0" fontId="0" fillId="0" borderId="0" xfId="0" applyFont="1" applyBorder="1"/>
    <xf numFmtId="0" fontId="0" fillId="0" borderId="0" xfId="0" applyFont="1"/>
    <xf numFmtId="0" fontId="6" fillId="0" borderId="0" xfId="0" applyFont="1"/>
    <xf numFmtId="164" fontId="2" fillId="0" borderId="0" xfId="1" applyFont="1"/>
    <xf numFmtId="4" fontId="0" fillId="0" borderId="0" xfId="0" applyNumberFormat="1" applyFont="1"/>
    <xf numFmtId="4" fontId="5" fillId="0" borderId="0" xfId="0" applyNumberFormat="1" applyFont="1" applyFill="1" applyBorder="1" applyAlignment="1">
      <alignment horizontal="center" vertical="center" wrapText="1"/>
    </xf>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2" fillId="0" borderId="0" xfId="0" applyNumberFormat="1"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5" fontId="0" fillId="0" borderId="0" xfId="0" applyNumberFormat="1" applyFont="1"/>
    <xf numFmtId="4" fontId="12" fillId="0" borderId="0" xfId="0" applyNumberFormat="1" applyFont="1" applyBorder="1"/>
    <xf numFmtId="4" fontId="14" fillId="0" borderId="0" xfId="0" applyNumberFormat="1" applyFont="1"/>
    <xf numFmtId="0" fontId="13" fillId="0" borderId="0" xfId="0" applyNumberFormat="1" applyFont="1" applyFill="1" applyBorder="1" applyAlignment="1">
      <alignment horizontal="center" vertical="center" wrapText="1"/>
    </xf>
    <xf numFmtId="0" fontId="0" fillId="0" borderId="0" xfId="0" applyFont="1" applyAlignment="1">
      <alignment horizontal="left"/>
    </xf>
    <xf numFmtId="164" fontId="15" fillId="0" borderId="0" xfId="0" applyNumberFormat="1" applyFont="1"/>
    <xf numFmtId="164" fontId="0" fillId="0" borderId="0" xfId="0" applyNumberFormat="1" applyFont="1"/>
    <xf numFmtId="49" fontId="19" fillId="9" borderId="8" xfId="7" applyNumberFormat="1" applyFont="1" applyFill="1" applyBorder="1" applyAlignment="1">
      <alignment horizontal="center" vertical="center"/>
    </xf>
    <xf numFmtId="49" fontId="20" fillId="10" borderId="1" xfId="7" applyNumberFormat="1" applyFont="1" applyFill="1" applyBorder="1" applyAlignment="1">
      <alignment horizontal="left" vertical="center"/>
    </xf>
    <xf numFmtId="49" fontId="20" fillId="11" borderId="1" xfId="7" applyNumberFormat="1" applyFont="1" applyFill="1" applyBorder="1" applyAlignment="1">
      <alignment horizontal="left" vertical="center"/>
    </xf>
    <xf numFmtId="49" fontId="21" fillId="9" borderId="8" xfId="7" applyNumberFormat="1" applyFont="1" applyFill="1" applyBorder="1" applyAlignment="1">
      <alignment horizontal="center" vertical="center"/>
    </xf>
    <xf numFmtId="1" fontId="22" fillId="10" borderId="1" xfId="7" applyNumberFormat="1" applyFont="1" applyFill="1" applyBorder="1" applyAlignment="1">
      <alignment horizontal="right" vertical="center"/>
    </xf>
    <xf numFmtId="1" fontId="22" fillId="11" borderId="1" xfId="7" applyNumberFormat="1" applyFont="1" applyFill="1" applyBorder="1" applyAlignment="1">
      <alignment horizontal="right" vertical="center"/>
    </xf>
    <xf numFmtId="164" fontId="5" fillId="0" borderId="0" xfId="1" applyFont="1" applyFill="1" applyBorder="1" applyAlignment="1">
      <alignment horizontal="center" vertical="center" wrapText="1"/>
    </xf>
    <xf numFmtId="164" fontId="0" fillId="0" borderId="0" xfId="1" applyFont="1"/>
    <xf numFmtId="164" fontId="0" fillId="0" borderId="0" xfId="1" applyFont="1" applyBorder="1"/>
    <xf numFmtId="0" fontId="16" fillId="0" borderId="0" xfId="0" applyNumberFormat="1" applyFont="1" applyFill="1" applyBorder="1" applyAlignment="1">
      <alignment horizontal="center" vertical="center" wrapText="1"/>
    </xf>
    <xf numFmtId="0" fontId="17" fillId="0" borderId="0" xfId="0" applyFont="1"/>
    <xf numFmtId="0" fontId="0" fillId="2" borderId="0" xfId="0" applyFont="1" applyFill="1"/>
    <xf numFmtId="164" fontId="24" fillId="0" borderId="0" xfId="1" applyFont="1"/>
    <xf numFmtId="164" fontId="16" fillId="0" borderId="0" xfId="1" applyFont="1" applyFill="1" applyBorder="1" applyAlignment="1">
      <alignment horizontal="center" vertical="center" wrapText="1"/>
    </xf>
    <xf numFmtId="0" fontId="25" fillId="0" borderId="0" xfId="0" applyFont="1"/>
    <xf numFmtId="0" fontId="26" fillId="0" borderId="0" xfId="0" applyFont="1"/>
    <xf numFmtId="0" fontId="25" fillId="2" borderId="0" xfId="0" applyFont="1" applyFill="1"/>
    <xf numFmtId="165" fontId="25" fillId="0" borderId="0" xfId="0" applyNumberFormat="1" applyFont="1"/>
    <xf numFmtId="4" fontId="25" fillId="0" borderId="0" xfId="0" applyNumberFormat="1" applyFont="1"/>
    <xf numFmtId="0" fontId="25" fillId="0" borderId="1" xfId="0" applyFont="1" applyBorder="1" applyAlignment="1">
      <alignment horizontal="left" vertical="top" wrapText="1"/>
    </xf>
    <xf numFmtId="0" fontId="25" fillId="3" borderId="1" xfId="0" applyFont="1" applyFill="1" applyBorder="1"/>
    <xf numFmtId="0" fontId="25" fillId="3" borderId="1" xfId="0" applyFont="1" applyFill="1" applyBorder="1" applyAlignment="1">
      <alignment horizontal="center" vertical="center"/>
    </xf>
    <xf numFmtId="0" fontId="25" fillId="3" borderId="16" xfId="0" applyFont="1" applyFill="1" applyBorder="1"/>
    <xf numFmtId="0" fontId="25" fillId="3" borderId="16" xfId="0" applyFont="1" applyFill="1" applyBorder="1" applyAlignment="1">
      <alignment horizontal="left" vertical="top"/>
    </xf>
    <xf numFmtId="4" fontId="25" fillId="3" borderId="16" xfId="1" applyNumberFormat="1" applyFont="1" applyFill="1" applyBorder="1" applyAlignment="1">
      <alignment horizontal="center" vertical="center"/>
    </xf>
    <xf numFmtId="4" fontId="23" fillId="0" borderId="0" xfId="1" applyNumberFormat="1" applyFont="1" applyFill="1" applyBorder="1" applyAlignment="1">
      <alignment horizontal="center" vertical="center" wrapText="1"/>
    </xf>
    <xf numFmtId="1" fontId="22" fillId="16" borderId="19" xfId="0" applyNumberFormat="1" applyFont="1" applyFill="1" applyBorder="1" applyAlignment="1">
      <alignment horizontal="center" vertical="center"/>
    </xf>
    <xf numFmtId="0" fontId="0" fillId="14" borderId="0" xfId="0" applyFont="1" applyFill="1"/>
    <xf numFmtId="164" fontId="17" fillId="0" borderId="0" xfId="1" applyFont="1"/>
    <xf numFmtId="4" fontId="4" fillId="0" borderId="0" xfId="0" applyNumberFormat="1" applyFont="1" applyBorder="1"/>
    <xf numFmtId="0" fontId="0" fillId="0" borderId="22" xfId="0" applyFont="1" applyBorder="1"/>
    <xf numFmtId="4" fontId="25" fillId="3" borderId="30" xfId="1" applyNumberFormat="1" applyFont="1" applyFill="1" applyBorder="1" applyAlignment="1">
      <alignment horizontal="center" vertical="center"/>
    </xf>
    <xf numFmtId="164" fontId="25" fillId="0" borderId="1" xfId="1" applyFont="1" applyBorder="1" applyAlignment="1">
      <alignment vertical="center"/>
    </xf>
    <xf numFmtId="164" fontId="25" fillId="2" borderId="1" xfId="1" applyFont="1" applyFill="1" applyBorder="1" applyAlignment="1">
      <alignment vertical="center"/>
    </xf>
    <xf numFmtId="164" fontId="25" fillId="0" borderId="1" xfId="1" applyFont="1" applyBorder="1" applyAlignment="1"/>
    <xf numFmtId="164" fontId="25" fillId="3" borderId="30" xfId="1" applyFont="1" applyFill="1" applyBorder="1" applyAlignment="1">
      <alignment horizontal="center" vertical="center"/>
    </xf>
    <xf numFmtId="164" fontId="25" fillId="0" borderId="1" xfId="1" applyFont="1" applyBorder="1" applyAlignment="1">
      <alignment horizontal="center" vertical="center"/>
    </xf>
    <xf numFmtId="164" fontId="25" fillId="3" borderId="16" xfId="1" applyFont="1" applyFill="1" applyBorder="1" applyAlignment="1">
      <alignment horizontal="center" vertical="center"/>
    </xf>
    <xf numFmtId="164" fontId="25" fillId="0" borderId="25" xfId="1" applyFont="1" applyBorder="1" applyAlignment="1"/>
    <xf numFmtId="164" fontId="25" fillId="0" borderId="22" xfId="1" applyFont="1" applyBorder="1" applyAlignment="1">
      <alignment vertical="center"/>
    </xf>
    <xf numFmtId="0" fontId="26" fillId="0" borderId="0" xfId="0" applyFont="1" applyBorder="1"/>
    <xf numFmtId="0" fontId="27" fillId="0" borderId="0" xfId="0" applyFont="1" applyBorder="1"/>
    <xf numFmtId="4" fontId="31" fillId="2" borderId="1" xfId="0" applyNumberFormat="1" applyFont="1" applyFill="1" applyBorder="1" applyAlignment="1">
      <alignment horizontal="center" vertical="center"/>
    </xf>
    <xf numFmtId="0" fontId="25" fillId="0" borderId="1" xfId="0" applyFont="1" applyBorder="1" applyAlignment="1">
      <alignment horizontal="center" vertical="center" wrapText="1"/>
    </xf>
    <xf numFmtId="0" fontId="17" fillId="0" borderId="0" xfId="0" applyNumberFormat="1" applyFont="1" applyFill="1" applyBorder="1" applyAlignment="1">
      <alignment horizontal="center" vertical="center" wrapText="1"/>
    </xf>
    <xf numFmtId="164" fontId="17" fillId="0" borderId="0" xfId="1" applyFont="1" applyFill="1" applyBorder="1" applyAlignment="1">
      <alignment horizontal="center" vertical="center" wrapText="1"/>
    </xf>
    <xf numFmtId="164" fontId="17" fillId="2" borderId="0" xfId="1" applyFont="1" applyFill="1" applyBorder="1" applyAlignment="1">
      <alignment horizontal="center" vertical="center" wrapText="1"/>
    </xf>
    <xf numFmtId="164" fontId="31" fillId="0" borderId="0" xfId="0" applyNumberFormat="1" applyFont="1"/>
    <xf numFmtId="0" fontId="25" fillId="0" borderId="0" xfId="0" applyNumberFormat="1" applyFont="1" applyFill="1" applyBorder="1" applyAlignment="1">
      <alignment vertical="center" wrapText="1"/>
    </xf>
    <xf numFmtId="0" fontId="25" fillId="12" borderId="0" xfId="0" applyNumberFormat="1" applyFont="1" applyFill="1" applyBorder="1" applyAlignment="1">
      <alignment vertical="center" wrapText="1"/>
    </xf>
    <xf numFmtId="0" fontId="31" fillId="12" borderId="0" xfId="0" applyFont="1" applyFill="1" applyAlignment="1">
      <alignment vertical="center"/>
    </xf>
    <xf numFmtId="0" fontId="25" fillId="0" borderId="0" xfId="0" applyNumberFormat="1" applyFont="1" applyFill="1" applyBorder="1" applyAlignment="1">
      <alignment horizontal="center" vertical="center" wrapText="1"/>
    </xf>
    <xf numFmtId="164" fontId="25" fillId="0" borderId="0" xfId="1" applyFont="1" applyFill="1" applyBorder="1" applyAlignment="1">
      <alignment horizontal="center" vertical="center" wrapText="1"/>
    </xf>
    <xf numFmtId="168" fontId="17" fillId="0" borderId="0" xfId="1"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3"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right" vertical="center" wrapText="1"/>
    </xf>
    <xf numFmtId="164" fontId="25" fillId="0" borderId="0" xfId="0" applyNumberFormat="1" applyFont="1"/>
    <xf numFmtId="4" fontId="25" fillId="0" borderId="16" xfId="0" applyNumberFormat="1" applyFont="1" applyFill="1" applyBorder="1" applyAlignment="1">
      <alignment horizontal="center" vertical="center" wrapText="1"/>
    </xf>
    <xf numFmtId="0" fontId="25" fillId="4" borderId="2" xfId="0" applyFont="1" applyFill="1" applyBorder="1" applyAlignment="1">
      <alignment horizontal="center" wrapText="1"/>
    </xf>
    <xf numFmtId="0" fontId="25" fillId="4" borderId="3" xfId="0" applyFont="1" applyFill="1" applyBorder="1" applyAlignment="1">
      <alignment horizontal="center" wrapText="1"/>
    </xf>
    <xf numFmtId="0" fontId="25" fillId="4" borderId="27" xfId="0" applyFont="1" applyFill="1" applyBorder="1" applyAlignment="1">
      <alignment horizontal="center" wrapText="1"/>
    </xf>
    <xf numFmtId="0" fontId="25" fillId="0" borderId="6"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left" vertical="top" wrapText="1"/>
    </xf>
    <xf numFmtId="14" fontId="25"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164" fontId="25" fillId="2" borderId="1" xfId="1" applyFont="1" applyFill="1" applyBorder="1" applyAlignment="1">
      <alignment horizontal="center" vertical="center" wrapText="1"/>
    </xf>
    <xf numFmtId="164" fontId="25" fillId="0" borderId="1" xfId="1" applyFont="1" applyFill="1" applyBorder="1" applyAlignment="1">
      <alignment horizontal="center" vertical="center" wrapText="1"/>
    </xf>
    <xf numFmtId="4" fontId="25" fillId="0" borderId="22" xfId="1" applyNumberFormat="1" applyFont="1" applyFill="1" applyBorder="1" applyAlignment="1">
      <alignment horizontal="center" vertical="center" wrapText="1"/>
    </xf>
    <xf numFmtId="4" fontId="33" fillId="0" borderId="22" xfId="0" applyNumberFormat="1" applyFont="1" applyBorder="1" applyAlignment="1">
      <alignment horizontal="center" vertical="center" wrapText="1"/>
    </xf>
    <xf numFmtId="0" fontId="25" fillId="2" borderId="6"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171" fontId="25" fillId="0" borderId="1" xfId="0" applyNumberFormat="1" applyFont="1" applyFill="1" applyBorder="1" applyAlignment="1">
      <alignment horizontal="center" vertical="center" wrapText="1"/>
    </xf>
    <xf numFmtId="0" fontId="25" fillId="2" borderId="1" xfId="0" applyNumberFormat="1" applyFont="1" applyFill="1" applyBorder="1" applyAlignment="1">
      <alignment horizontal="left" vertical="top" wrapText="1"/>
    </xf>
    <xf numFmtId="4" fontId="25" fillId="2" borderId="22" xfId="1"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14" fontId="25" fillId="10" borderId="17" xfId="0"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15" borderId="18" xfId="0" applyFont="1" applyFill="1" applyBorder="1" applyAlignment="1">
      <alignment horizontal="center" vertical="center"/>
    </xf>
    <xf numFmtId="0" fontId="34" fillId="15" borderId="18"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2" borderId="4" xfId="0" applyNumberFormat="1" applyFont="1" applyFill="1" applyBorder="1" applyAlignment="1">
      <alignment horizontal="left" vertical="top" wrapText="1"/>
    </xf>
    <xf numFmtId="14" fontId="34" fillId="15" borderId="18" xfId="0" applyNumberFormat="1" applyFont="1" applyFill="1" applyBorder="1" applyAlignment="1">
      <alignment horizontal="center" vertical="center"/>
    </xf>
    <xf numFmtId="0" fontId="34" fillId="15" borderId="18" xfId="0" applyFont="1" applyFill="1" applyBorder="1" applyAlignment="1">
      <alignment horizontal="center" vertical="center"/>
    </xf>
    <xf numFmtId="164" fontId="34" fillId="15" borderId="18" xfId="1" applyFont="1" applyFill="1" applyBorder="1" applyAlignment="1">
      <alignment horizontal="center" vertical="center"/>
    </xf>
    <xf numFmtId="0" fontId="25" fillId="15" borderId="1" xfId="0" applyFont="1" applyFill="1" applyBorder="1" applyAlignment="1">
      <alignment horizontal="center" vertical="center"/>
    </xf>
    <xf numFmtId="0" fontId="34" fillId="15" borderId="1" xfId="0" applyFont="1" applyFill="1" applyBorder="1" applyAlignment="1">
      <alignment horizontal="center" vertical="center" wrapText="1"/>
    </xf>
    <xf numFmtId="14" fontId="34" fillId="15" borderId="1" xfId="0" applyNumberFormat="1" applyFont="1" applyFill="1" applyBorder="1" applyAlignment="1">
      <alignment horizontal="center" vertical="center"/>
    </xf>
    <xf numFmtId="0" fontId="34" fillId="15" borderId="1" xfId="0" applyFont="1" applyFill="1" applyBorder="1" applyAlignment="1">
      <alignment horizontal="center" vertical="center"/>
    </xf>
    <xf numFmtId="164" fontId="34" fillId="15" borderId="1" xfId="1" applyFont="1" applyFill="1" applyBorder="1" applyAlignment="1">
      <alignment horizontal="center" vertical="center"/>
    </xf>
    <xf numFmtId="0" fontId="25" fillId="5" borderId="7"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left" vertical="top" wrapText="1"/>
    </xf>
    <xf numFmtId="164" fontId="25" fillId="5" borderId="1" xfId="1" applyFont="1" applyFill="1" applyBorder="1" applyAlignment="1">
      <alignment horizontal="center" vertical="center" wrapText="1"/>
    </xf>
    <xf numFmtId="164" fontId="25" fillId="5" borderId="22" xfId="1" applyFont="1" applyFill="1" applyBorder="1" applyAlignment="1">
      <alignment horizontal="center" vertical="center" wrapText="1"/>
    </xf>
    <xf numFmtId="164" fontId="25" fillId="0" borderId="3" xfId="1" applyFont="1" applyFill="1" applyBorder="1" applyAlignment="1">
      <alignment horizontal="center" vertical="center" wrapText="1"/>
    </xf>
    <xf numFmtId="14" fontId="25" fillId="0" borderId="1" xfId="0" applyNumberFormat="1" applyFont="1" applyBorder="1" applyAlignment="1">
      <alignment horizontal="center" vertical="center" wrapText="1"/>
    </xf>
    <xf numFmtId="4" fontId="25" fillId="5" borderId="22" xfId="1" applyNumberFormat="1"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 xfId="0" applyFont="1" applyFill="1" applyBorder="1" applyAlignment="1">
      <alignment horizontal="left" vertical="top" wrapText="1"/>
    </xf>
    <xf numFmtId="164" fontId="33" fillId="15" borderId="17" xfId="1" applyFont="1" applyFill="1" applyBorder="1" applyAlignment="1">
      <alignment horizontal="center" vertical="center" wrapText="1"/>
    </xf>
    <xf numFmtId="0" fontId="25" fillId="2" borderId="9" xfId="0" applyFont="1" applyFill="1" applyBorder="1" applyAlignment="1">
      <alignment horizontal="center" vertical="center" wrapText="1"/>
    </xf>
    <xf numFmtId="164" fontId="33" fillId="15" borderId="18" xfId="1" applyFont="1" applyFill="1" applyBorder="1" applyAlignment="1">
      <alignment horizontal="center" vertical="center" wrapText="1"/>
    </xf>
    <xf numFmtId="167" fontId="33" fillId="0" borderId="17" xfId="0" applyNumberFormat="1" applyFont="1" applyBorder="1" applyAlignment="1">
      <alignment horizontal="center" vertical="center" wrapText="1"/>
    </xf>
    <xf numFmtId="166" fontId="33" fillId="0" borderId="17" xfId="0" applyNumberFormat="1" applyFont="1" applyBorder="1" applyAlignment="1">
      <alignment horizontal="center" vertical="center" wrapText="1"/>
    </xf>
    <xf numFmtId="4" fontId="25" fillId="0" borderId="1" xfId="9" applyNumberFormat="1" applyFont="1" applyFill="1" applyBorder="1" applyAlignment="1">
      <alignment horizontal="center" vertical="center" wrapText="1"/>
    </xf>
    <xf numFmtId="164" fontId="33" fillId="15" borderId="1" xfId="1" applyFont="1" applyFill="1" applyBorder="1" applyAlignment="1">
      <alignment horizontal="center" vertical="center" wrapText="1"/>
    </xf>
    <xf numFmtId="4" fontId="25" fillId="2" borderId="1" xfId="1" applyNumberFormat="1" applyFont="1" applyFill="1" applyBorder="1" applyAlignment="1">
      <alignment horizontal="center" vertical="center" wrapText="1"/>
    </xf>
    <xf numFmtId="167" fontId="33" fillId="0" borderId="0" xfId="0" applyNumberFormat="1" applyFont="1" applyBorder="1" applyAlignment="1">
      <alignment horizontal="center" vertical="center" wrapText="1"/>
    </xf>
    <xf numFmtId="166" fontId="33" fillId="0" borderId="0" xfId="0" applyNumberFormat="1" applyFont="1" applyBorder="1" applyAlignment="1">
      <alignment horizontal="center" vertical="center" wrapText="1"/>
    </xf>
    <xf numFmtId="167" fontId="25" fillId="17" borderId="17" xfId="0" applyNumberFormat="1" applyFont="1" applyFill="1" applyBorder="1" applyAlignment="1">
      <alignment horizontal="center" vertical="center" wrapText="1"/>
    </xf>
    <xf numFmtId="167" fontId="25" fillId="17" borderId="0" xfId="0" applyNumberFormat="1" applyFont="1" applyFill="1" applyBorder="1" applyAlignment="1">
      <alignment horizontal="center" vertical="center" wrapText="1"/>
    </xf>
    <xf numFmtId="4" fontId="25" fillId="5" borderId="1" xfId="1" applyNumberFormat="1" applyFont="1" applyFill="1" applyBorder="1" applyAlignment="1">
      <alignment horizontal="center" vertical="center" wrapText="1"/>
    </xf>
    <xf numFmtId="164" fontId="25" fillId="5" borderId="22" xfId="1" applyFont="1" applyFill="1" applyBorder="1" applyAlignment="1">
      <alignment horizontal="center" wrapText="1"/>
    </xf>
    <xf numFmtId="0" fontId="25" fillId="6" borderId="7"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left" vertical="top" wrapText="1"/>
    </xf>
    <xf numFmtId="164" fontId="25" fillId="6" borderId="1" xfId="1" applyFont="1" applyFill="1" applyBorder="1" applyAlignment="1">
      <alignment horizontal="center" vertical="center" wrapText="1"/>
    </xf>
    <xf numFmtId="4" fontId="25" fillId="6" borderId="22" xfId="1" applyNumberFormat="1" applyFont="1" applyFill="1" applyBorder="1" applyAlignment="1">
      <alignment horizontal="center" vertical="center" wrapText="1"/>
    </xf>
    <xf numFmtId="164" fontId="25" fillId="6" borderId="22" xfId="1" applyFont="1" applyFill="1" applyBorder="1" applyAlignment="1">
      <alignment horizontal="center" wrapText="1"/>
    </xf>
    <xf numFmtId="0" fontId="25" fillId="4" borderId="5" xfId="0" applyFont="1" applyFill="1" applyBorder="1" applyAlignment="1">
      <alignment horizontal="center" wrapText="1"/>
    </xf>
    <xf numFmtId="0" fontId="25" fillId="4" borderId="1" xfId="0" applyFont="1" applyFill="1" applyBorder="1" applyAlignment="1">
      <alignment horizontal="center" wrapText="1"/>
    </xf>
    <xf numFmtId="0" fontId="25" fillId="4" borderId="1" xfId="0" applyFont="1" applyFill="1" applyBorder="1" applyAlignment="1">
      <alignment horizontal="left" vertical="top" wrapText="1"/>
    </xf>
    <xf numFmtId="164" fontId="25" fillId="4" borderId="1" xfId="1" applyFont="1" applyFill="1" applyBorder="1" applyAlignment="1">
      <alignment horizontal="center" wrapText="1"/>
    </xf>
    <xf numFmtId="164" fontId="25" fillId="4" borderId="1" xfId="1" applyFont="1" applyFill="1" applyBorder="1" applyAlignment="1">
      <alignment horizontal="center" vertical="center" wrapText="1"/>
    </xf>
    <xf numFmtId="4" fontId="25" fillId="4" borderId="22" xfId="1" applyNumberFormat="1" applyFont="1" applyFill="1" applyBorder="1" applyAlignment="1">
      <alignment horizontal="center" vertical="center" wrapText="1"/>
    </xf>
    <xf numFmtId="164" fontId="25" fillId="4" borderId="22" xfId="1" applyFont="1" applyFill="1" applyBorder="1" applyAlignment="1">
      <alignment horizontal="center" wrapText="1"/>
    </xf>
    <xf numFmtId="0" fontId="25" fillId="0" borderId="7" xfId="0" applyNumberFormat="1" applyFont="1" applyFill="1" applyBorder="1" applyAlignment="1">
      <alignment horizontal="center" vertical="center" wrapText="1"/>
    </xf>
    <xf numFmtId="164" fontId="25" fillId="10" borderId="17" xfId="1" applyFont="1" applyFill="1" applyBorder="1" applyAlignment="1">
      <alignment horizontal="center" vertical="center" wrapText="1"/>
    </xf>
    <xf numFmtId="14" fontId="25" fillId="17" borderId="17" xfId="0" applyNumberFormat="1" applyFont="1" applyFill="1" applyBorder="1" applyAlignment="1">
      <alignment horizontal="center" vertical="center" wrapText="1"/>
    </xf>
    <xf numFmtId="164" fontId="25" fillId="15" borderId="17" xfId="1" applyFont="1" applyFill="1" applyBorder="1" applyAlignment="1">
      <alignment horizontal="center" vertical="center" wrapText="1"/>
    </xf>
    <xf numFmtId="164" fontId="25" fillId="0" borderId="17" xfId="1" applyFont="1" applyBorder="1" applyAlignment="1">
      <alignment horizontal="center" vertical="center" wrapText="1"/>
    </xf>
    <xf numFmtId="164" fontId="33" fillId="0" borderId="17" xfId="1" applyFont="1" applyBorder="1" applyAlignment="1">
      <alignment horizontal="center" vertical="center" wrapText="1"/>
    </xf>
    <xf numFmtId="164" fontId="25" fillId="2" borderId="17" xfId="1" applyFont="1" applyFill="1" applyBorder="1" applyAlignment="1">
      <alignment horizontal="center" vertical="center" wrapText="1"/>
    </xf>
    <xf numFmtId="0" fontId="33" fillId="10" borderId="22" xfId="0" applyFont="1" applyFill="1" applyBorder="1" applyAlignment="1">
      <alignment horizontal="center" vertical="center" wrapText="1"/>
    </xf>
    <xf numFmtId="164" fontId="25" fillId="15" borderId="18" xfId="1" applyFont="1" applyFill="1" applyBorder="1" applyAlignment="1">
      <alignment horizontal="center" vertical="center" wrapText="1"/>
    </xf>
    <xf numFmtId="164" fontId="25" fillId="10" borderId="18" xfId="1" applyFont="1" applyFill="1" applyBorder="1" applyAlignment="1">
      <alignment horizontal="center" vertical="center" wrapText="1"/>
    </xf>
    <xf numFmtId="4" fontId="25" fillId="2" borderId="23" xfId="1" applyNumberFormat="1" applyFont="1" applyFill="1" applyBorder="1" applyAlignment="1">
      <alignment horizontal="center" vertical="center" wrapText="1"/>
    </xf>
    <xf numFmtId="166" fontId="33" fillId="10" borderId="17" xfId="0" applyNumberFormat="1" applyFont="1" applyFill="1" applyBorder="1" applyAlignment="1">
      <alignment horizontal="center" vertical="center" wrapText="1"/>
    </xf>
    <xf numFmtId="0" fontId="33" fillId="10" borderId="17" xfId="0" applyFont="1" applyFill="1" applyBorder="1" applyAlignment="1">
      <alignment horizontal="center" vertical="center" wrapText="1"/>
    </xf>
    <xf numFmtId="1" fontId="33" fillId="10" borderId="17" xfId="0" applyNumberFormat="1" applyFont="1" applyFill="1" applyBorder="1" applyAlignment="1">
      <alignment horizontal="center" vertical="center" wrapText="1"/>
    </xf>
    <xf numFmtId="164" fontId="25" fillId="10" borderId="1" xfId="1" applyFont="1" applyFill="1" applyBorder="1" applyAlignment="1">
      <alignment horizontal="center" vertical="center" wrapText="1"/>
    </xf>
    <xf numFmtId="164" fontId="33" fillId="10" borderId="17" xfId="1" applyFont="1" applyFill="1" applyBorder="1" applyAlignment="1">
      <alignment horizontal="center" vertical="center" wrapText="1"/>
    </xf>
    <xf numFmtId="166" fontId="33" fillId="10" borderId="18" xfId="0" applyNumberFormat="1" applyFont="1" applyFill="1" applyBorder="1" applyAlignment="1">
      <alignment horizontal="center" vertical="center" wrapText="1"/>
    </xf>
    <xf numFmtId="0" fontId="33" fillId="10" borderId="18" xfId="0" applyFont="1" applyFill="1" applyBorder="1" applyAlignment="1">
      <alignment horizontal="center" vertical="center" wrapText="1"/>
    </xf>
    <xf numFmtId="1" fontId="33" fillId="10" borderId="18" xfId="0" applyNumberFormat="1" applyFont="1" applyFill="1" applyBorder="1" applyAlignment="1">
      <alignment horizontal="center" vertical="center" wrapText="1"/>
    </xf>
    <xf numFmtId="164" fontId="25" fillId="15" borderId="1" xfId="1" applyFont="1" applyFill="1" applyBorder="1" applyAlignment="1">
      <alignment horizontal="center" vertical="center" wrapText="1"/>
    </xf>
    <xf numFmtId="166" fontId="33" fillId="10" borderId="0" xfId="0" applyNumberFormat="1" applyFont="1" applyFill="1" applyBorder="1" applyAlignment="1">
      <alignment horizontal="center" vertical="center" wrapText="1"/>
    </xf>
    <xf numFmtId="166" fontId="33" fillId="10" borderId="1" xfId="0" applyNumberFormat="1" applyFont="1" applyFill="1" applyBorder="1" applyAlignment="1">
      <alignment horizontal="center" vertical="center" wrapText="1"/>
    </xf>
    <xf numFmtId="0" fontId="33" fillId="10" borderId="1" xfId="0" applyFont="1" applyFill="1" applyBorder="1" applyAlignment="1">
      <alignment horizontal="center" vertical="center" wrapText="1"/>
    </xf>
    <xf numFmtId="1" fontId="33" fillId="10" borderId="1" xfId="0" applyNumberFormat="1" applyFont="1" applyFill="1" applyBorder="1" applyAlignment="1">
      <alignment horizontal="center" vertical="center" wrapText="1"/>
    </xf>
    <xf numFmtId="164" fontId="25" fillId="10" borderId="4" xfId="1"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1" xfId="0" applyFont="1" applyBorder="1" applyAlignment="1">
      <alignment horizontal="center" vertical="center" wrapText="1"/>
    </xf>
    <xf numFmtId="166" fontId="33" fillId="15" borderId="1" xfId="0" applyNumberFormat="1" applyFont="1" applyFill="1" applyBorder="1" applyAlignment="1">
      <alignment horizontal="center" vertical="center" wrapText="1"/>
    </xf>
    <xf numFmtId="169" fontId="33" fillId="10" borderId="1" xfId="0" applyNumberFormat="1" applyFont="1" applyFill="1" applyBorder="1" applyAlignment="1">
      <alignment horizontal="center" vertical="center" wrapText="1"/>
    </xf>
    <xf numFmtId="169" fontId="33" fillId="15" borderId="1" xfId="0" applyNumberFormat="1" applyFont="1" applyFill="1" applyBorder="1" applyAlignment="1">
      <alignment horizontal="center" vertical="center" wrapText="1"/>
    </xf>
    <xf numFmtId="166" fontId="25" fillId="0" borderId="17"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4" fontId="33" fillId="10" borderId="22" xfId="0" applyNumberFormat="1" applyFont="1" applyFill="1" applyBorder="1" applyAlignment="1">
      <alignment horizontal="center" vertical="center" wrapText="1"/>
    </xf>
    <xf numFmtId="0" fontId="33" fillId="17" borderId="17" xfId="0" applyFont="1" applyFill="1" applyBorder="1" applyAlignment="1">
      <alignment horizontal="center" vertical="center" wrapText="1"/>
    </xf>
    <xf numFmtId="0" fontId="25" fillId="0" borderId="2" xfId="0" applyFont="1" applyFill="1" applyBorder="1" applyAlignment="1">
      <alignment horizontal="center" vertical="center" wrapText="1"/>
    </xf>
    <xf numFmtId="14" fontId="25" fillId="2" borderId="4" xfId="0" applyNumberFormat="1" applyFont="1" applyFill="1" applyBorder="1" applyAlignment="1">
      <alignment horizontal="center" vertical="center" wrapText="1"/>
    </xf>
    <xf numFmtId="0" fontId="25" fillId="0" borderId="4" xfId="0" applyFont="1" applyBorder="1" applyAlignment="1">
      <alignment horizontal="center" vertical="center" wrapText="1"/>
    </xf>
    <xf numFmtId="0" fontId="33" fillId="10" borderId="0" xfId="0" applyFont="1" applyFill="1" applyBorder="1" applyAlignment="1">
      <alignment horizontal="center" vertical="center" wrapText="1"/>
    </xf>
    <xf numFmtId="172" fontId="33" fillId="10" borderId="18" xfId="0" applyNumberFormat="1" applyFont="1" applyFill="1" applyBorder="1" applyAlignment="1">
      <alignment horizontal="center" vertical="center" wrapText="1"/>
    </xf>
    <xf numFmtId="9" fontId="25" fillId="0" borderId="4" xfId="0" applyNumberFormat="1" applyFont="1" applyFill="1" applyBorder="1" applyAlignment="1">
      <alignment horizontal="center" vertical="center" wrapText="1"/>
    </xf>
    <xf numFmtId="0" fontId="25" fillId="10" borderId="1" xfId="0" applyFont="1" applyFill="1" applyBorder="1" applyAlignment="1">
      <alignment horizontal="center" vertical="center" wrapText="1"/>
    </xf>
    <xf numFmtId="172" fontId="33" fillId="10" borderId="1" xfId="0" applyNumberFormat="1" applyFont="1" applyFill="1" applyBorder="1" applyAlignment="1">
      <alignment horizontal="center" vertical="center" wrapText="1"/>
    </xf>
    <xf numFmtId="0" fontId="33" fillId="0" borderId="17" xfId="0" applyFont="1" applyBorder="1" applyAlignment="1">
      <alignment horizontal="center" vertical="center" wrapText="1"/>
    </xf>
    <xf numFmtId="0" fontId="25" fillId="10" borderId="17" xfId="0" applyFont="1" applyFill="1" applyBorder="1" applyAlignment="1">
      <alignment horizontal="center" vertical="center" wrapText="1"/>
    </xf>
    <xf numFmtId="0" fontId="33" fillId="0" borderId="17" xfId="0" applyFont="1" applyBorder="1" applyAlignment="1">
      <alignment horizontal="left" vertical="top" wrapText="1"/>
    </xf>
    <xf numFmtId="172" fontId="33" fillId="10" borderId="17" xfId="0" applyNumberFormat="1" applyFont="1" applyFill="1" applyBorder="1" applyAlignment="1">
      <alignment horizontal="center" vertical="center" wrapText="1"/>
    </xf>
    <xf numFmtId="9" fontId="33" fillId="10" borderId="17" xfId="0" applyNumberFormat="1" applyFont="1" applyFill="1" applyBorder="1" applyAlignment="1">
      <alignment horizontal="center" vertical="center" wrapText="1"/>
    </xf>
    <xf numFmtId="4" fontId="33" fillId="10" borderId="17" xfId="0" applyNumberFormat="1" applyFont="1" applyFill="1" applyBorder="1" applyAlignment="1">
      <alignment horizontal="center" vertical="center" wrapText="1"/>
    </xf>
    <xf numFmtId="9" fontId="25" fillId="5" borderId="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9" fontId="25" fillId="2" borderId="1" xfId="0" applyNumberFormat="1" applyFont="1" applyFill="1" applyBorder="1" applyAlignment="1">
      <alignment horizontal="center" vertical="center" wrapText="1"/>
    </xf>
    <xf numFmtId="164" fontId="33" fillId="2" borderId="17" xfId="1" applyFont="1" applyFill="1" applyBorder="1" applyAlignment="1">
      <alignment horizontal="center" vertical="center" wrapText="1"/>
    </xf>
    <xf numFmtId="0" fontId="25" fillId="0" borderId="2" xfId="0" applyFont="1" applyBorder="1" applyAlignment="1">
      <alignment horizontal="center" vertical="center" wrapText="1"/>
    </xf>
    <xf numFmtId="0" fontId="25" fillId="2" borderId="17" xfId="0" applyFont="1" applyFill="1" applyBorder="1" applyAlignment="1">
      <alignment horizontal="center" vertical="center" wrapText="1"/>
    </xf>
    <xf numFmtId="0" fontId="25" fillId="2" borderId="0" xfId="0" applyFont="1" applyFill="1" applyBorder="1" applyAlignment="1">
      <alignment horizontal="center" vertical="center" wrapText="1"/>
    </xf>
    <xf numFmtId="164" fontId="25" fillId="2" borderId="9" xfId="1" applyFont="1" applyFill="1" applyBorder="1" applyAlignment="1">
      <alignment horizontal="center" vertical="center" wrapText="1"/>
    </xf>
    <xf numFmtId="4" fontId="25" fillId="0" borderId="1" xfId="1" applyNumberFormat="1" applyFont="1" applyFill="1" applyBorder="1" applyAlignment="1">
      <alignment horizontal="center" vertical="center" wrapText="1"/>
    </xf>
    <xf numFmtId="4" fontId="25" fillId="2" borderId="29" xfId="1" applyNumberFormat="1" applyFont="1" applyFill="1" applyBorder="1" applyAlignment="1">
      <alignment horizontal="center" vertical="center" wrapText="1"/>
    </xf>
    <xf numFmtId="4" fontId="25" fillId="0" borderId="9" xfId="1" applyNumberFormat="1" applyFont="1" applyFill="1" applyBorder="1" applyAlignment="1">
      <alignment horizontal="center" vertical="center" wrapText="1"/>
    </xf>
    <xf numFmtId="164" fontId="25" fillId="5" borderId="7" xfId="1" applyFont="1" applyFill="1" applyBorder="1" applyAlignment="1">
      <alignment horizontal="center" vertical="center" wrapText="1"/>
    </xf>
    <xf numFmtId="4" fontId="25" fillId="5" borderId="7" xfId="0" applyNumberFormat="1" applyFont="1" applyFill="1" applyBorder="1" applyAlignment="1">
      <alignment horizontal="center" vertical="center" wrapText="1"/>
    </xf>
    <xf numFmtId="4" fontId="25" fillId="5" borderId="24" xfId="0" applyNumberFormat="1" applyFont="1" applyFill="1" applyBorder="1" applyAlignment="1">
      <alignment horizontal="center" vertical="center" wrapText="1"/>
    </xf>
    <xf numFmtId="164" fontId="25" fillId="5" borderId="24" xfId="1" applyFont="1" applyFill="1" applyBorder="1" applyAlignment="1">
      <alignment horizontal="center" wrapText="1"/>
    </xf>
    <xf numFmtId="0" fontId="25" fillId="2"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164" fontId="25" fillId="5" borderId="1" xfId="1" applyFont="1" applyFill="1" applyBorder="1" applyAlignment="1">
      <alignment horizontal="center" wrapText="1"/>
    </xf>
    <xf numFmtId="0" fontId="25" fillId="17" borderId="17" xfId="0" applyFont="1" applyFill="1" applyBorder="1" applyAlignment="1">
      <alignment horizontal="center" vertical="center" wrapText="1"/>
    </xf>
    <xf numFmtId="14" fontId="33" fillId="0" borderId="17" xfId="0" applyNumberFormat="1" applyFont="1" applyBorder="1" applyAlignment="1">
      <alignment horizontal="center" vertical="center" wrapText="1"/>
    </xf>
    <xf numFmtId="4" fontId="25" fillId="4" borderId="22" xfId="0" applyNumberFormat="1" applyFont="1" applyFill="1" applyBorder="1" applyAlignment="1">
      <alignment horizontal="center" wrapText="1"/>
    </xf>
    <xf numFmtId="14" fontId="35" fillId="0" borderId="4" xfId="0" applyNumberFormat="1" applyFont="1" applyFill="1" applyBorder="1" applyAlignment="1">
      <alignment horizontal="center" vertical="center" wrapText="1"/>
    </xf>
    <xf numFmtId="164" fontId="25" fillId="5" borderId="1" xfId="1" applyFont="1" applyFill="1" applyBorder="1" applyAlignment="1">
      <alignment horizontal="left" vertical="top" wrapText="1"/>
    </xf>
    <xf numFmtId="0" fontId="25" fillId="2" borderId="1" xfId="0" applyFont="1" applyFill="1" applyBorder="1" applyAlignment="1">
      <alignment vertical="center" wrapText="1"/>
    </xf>
    <xf numFmtId="14" fontId="32" fillId="0" borderId="1" xfId="0" applyNumberFormat="1"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64" fontId="26" fillId="2" borderId="1" xfId="1" applyFont="1" applyFill="1" applyBorder="1" applyAlignment="1">
      <alignment horizontal="center" vertical="center" wrapText="1"/>
    </xf>
    <xf numFmtId="170" fontId="35" fillId="0" borderId="1" xfId="0" applyNumberFormat="1" applyFont="1" applyFill="1" applyBorder="1" applyAlignment="1">
      <alignment horizontal="center" vertical="center" wrapText="1"/>
    </xf>
    <xf numFmtId="14" fontId="32" fillId="0" borderId="4"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14" fontId="32" fillId="0" borderId="4" xfId="0" applyNumberFormat="1" applyFont="1" applyFill="1" applyBorder="1" applyAlignment="1">
      <alignment horizontal="center" vertical="center"/>
    </xf>
    <xf numFmtId="164" fontId="25" fillId="2" borderId="3" xfId="1" applyFont="1" applyFill="1" applyBorder="1" applyAlignment="1">
      <alignment horizontal="center" vertical="center" wrapText="1"/>
    </xf>
    <xf numFmtId="43" fontId="25" fillId="2" borderId="2" xfId="0" applyNumberFormat="1" applyFont="1" applyFill="1" applyBorder="1" applyAlignment="1">
      <alignment horizontal="center" vertical="center" wrapText="1"/>
    </xf>
    <xf numFmtId="164" fontId="25" fillId="6" borderId="22" xfId="1" applyFont="1" applyFill="1" applyBorder="1" applyAlignment="1">
      <alignment horizontal="center" vertical="center" wrapText="1"/>
    </xf>
    <xf numFmtId="0" fontId="25" fillId="4" borderId="7" xfId="0" applyFont="1" applyFill="1" applyBorder="1" applyAlignment="1">
      <alignment horizontal="center" wrapText="1"/>
    </xf>
    <xf numFmtId="4" fontId="25" fillId="2" borderId="1" xfId="0" applyNumberFormat="1" applyFont="1" applyFill="1" applyBorder="1" applyAlignment="1">
      <alignment horizontal="left" vertical="top" wrapText="1"/>
    </xf>
    <xf numFmtId="0" fontId="25" fillId="0" borderId="2" xfId="0" applyNumberFormat="1" applyFont="1" applyFill="1" applyBorder="1" applyAlignment="1">
      <alignment horizontal="center" vertical="center" wrapText="1"/>
    </xf>
    <xf numFmtId="164" fontId="25" fillId="2" borderId="2" xfId="1" applyFont="1" applyFill="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vertical="top" wrapText="1"/>
    </xf>
    <xf numFmtId="0" fontId="37" fillId="0" borderId="0" xfId="0" applyFont="1" applyAlignment="1">
      <alignment horizontal="center" vertical="center" wrapText="1"/>
    </xf>
    <xf numFmtId="0" fontId="38" fillId="0" borderId="0" xfId="0" applyFont="1"/>
    <xf numFmtId="0" fontId="38" fillId="0" borderId="1" xfId="0" applyFont="1" applyBorder="1"/>
    <xf numFmtId="0" fontId="25" fillId="0" borderId="3" xfId="0" applyNumberFormat="1" applyFont="1" applyFill="1" applyBorder="1" applyAlignment="1">
      <alignment horizontal="center" vertical="center" wrapText="1"/>
    </xf>
    <xf numFmtId="164" fontId="25" fillId="0" borderId="4" xfId="1" applyFont="1" applyFill="1" applyBorder="1" applyAlignment="1">
      <alignment horizontal="center" vertical="center" wrapText="1"/>
    </xf>
    <xf numFmtId="164" fontId="25" fillId="2" borderId="4" xfId="1" applyFont="1" applyFill="1" applyBorder="1" applyAlignment="1">
      <alignment horizontal="center" vertical="center" wrapText="1"/>
    </xf>
    <xf numFmtId="164" fontId="25" fillId="0" borderId="2" xfId="1"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4" fontId="25" fillId="6" borderId="1" xfId="1" applyNumberFormat="1" applyFont="1" applyFill="1" applyBorder="1" applyAlignment="1">
      <alignment horizontal="center" vertical="center" wrapText="1"/>
    </xf>
    <xf numFmtId="4" fontId="25" fillId="4" borderId="1" xfId="0" applyNumberFormat="1" applyFont="1" applyFill="1" applyBorder="1" applyAlignment="1">
      <alignment horizontal="center" wrapText="1"/>
    </xf>
    <xf numFmtId="0" fontId="25" fillId="2" borderId="1" xfId="0" applyFont="1" applyFill="1" applyBorder="1" applyAlignment="1">
      <alignment horizontal="center" wrapText="1"/>
    </xf>
    <xf numFmtId="4" fontId="25" fillId="2" borderId="22" xfId="0" applyNumberFormat="1" applyFont="1" applyFill="1" applyBorder="1" applyAlignment="1">
      <alignment horizontal="center" wrapText="1"/>
    </xf>
    <xf numFmtId="0" fontId="25" fillId="0" borderId="3" xfId="0" applyFont="1" applyBorder="1" applyAlignment="1">
      <alignment horizontal="center" vertical="center" wrapText="1"/>
    </xf>
    <xf numFmtId="164" fontId="25" fillId="5" borderId="7" xfId="1" applyFont="1" applyFill="1" applyBorder="1" applyAlignment="1">
      <alignment vertical="center" wrapText="1"/>
    </xf>
    <xf numFmtId="164" fontId="25" fillId="5" borderId="1" xfId="1" applyFont="1" applyFill="1" applyBorder="1" applyAlignment="1">
      <alignment vertical="center" wrapText="1"/>
    </xf>
    <xf numFmtId="164" fontId="25" fillId="2" borderId="1" xfId="1" applyFont="1" applyFill="1" applyBorder="1" applyAlignment="1">
      <alignment vertical="center" wrapText="1"/>
    </xf>
    <xf numFmtId="0" fontId="25" fillId="4" borderId="22" xfId="0" applyFont="1" applyFill="1" applyBorder="1" applyAlignment="1">
      <alignment horizontal="center" wrapText="1"/>
    </xf>
    <xf numFmtId="0" fontId="25" fillId="2" borderId="22" xfId="0" applyFont="1" applyFill="1" applyBorder="1" applyAlignment="1">
      <alignment horizontal="center" wrapText="1"/>
    </xf>
    <xf numFmtId="0" fontId="25" fillId="2" borderId="2" xfId="0" applyFont="1" applyFill="1" applyBorder="1" applyAlignment="1">
      <alignment horizontal="center" wrapText="1"/>
    </xf>
    <xf numFmtId="0" fontId="25" fillId="2" borderId="20" xfId="0"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164" fontId="25" fillId="5" borderId="2" xfId="1" applyFont="1" applyFill="1" applyBorder="1" applyAlignment="1">
      <alignment horizontal="center" vertical="center" wrapText="1"/>
    </xf>
    <xf numFmtId="164" fontId="25" fillId="5" borderId="6" xfId="1" applyFont="1" applyFill="1" applyBorder="1" applyAlignment="1">
      <alignment vertical="center" wrapText="1"/>
    </xf>
    <xf numFmtId="164" fontId="25" fillId="5" borderId="2" xfId="1" applyFont="1" applyFill="1" applyBorder="1" applyAlignment="1">
      <alignment vertical="center" wrapText="1"/>
    </xf>
    <xf numFmtId="0" fontId="25" fillId="2" borderId="15" xfId="0" applyFont="1" applyFill="1" applyBorder="1" applyAlignment="1">
      <alignment horizontal="center" vertical="center" wrapText="1"/>
    </xf>
    <xf numFmtId="164" fontId="25" fillId="0" borderId="1" xfId="1" applyFont="1" applyBorder="1" applyAlignment="1">
      <alignment horizontal="center" vertical="center" wrapText="1"/>
    </xf>
    <xf numFmtId="0" fontId="25" fillId="0" borderId="22" xfId="0" applyFont="1" applyBorder="1" applyAlignment="1">
      <alignment horizontal="center" vertical="center" wrapText="1"/>
    </xf>
    <xf numFmtId="164" fontId="25" fillId="0" borderId="37" xfId="1" applyFont="1" applyFill="1" applyBorder="1" applyAlignment="1">
      <alignment horizontal="center" vertical="center" wrapText="1"/>
    </xf>
    <xf numFmtId="164" fontId="25" fillId="2" borderId="7" xfId="1" applyFont="1" applyFill="1" applyBorder="1" applyAlignment="1">
      <alignment vertical="center" wrapText="1"/>
    </xf>
    <xf numFmtId="164" fontId="25" fillId="5" borderId="22" xfId="1" applyFont="1" applyFill="1" applyBorder="1" applyAlignment="1">
      <alignment vertical="center" wrapText="1"/>
    </xf>
    <xf numFmtId="164" fontId="25" fillId="2" borderId="37" xfId="1" applyFont="1" applyFill="1" applyBorder="1" applyAlignment="1">
      <alignment horizontal="center" vertical="center" wrapText="1"/>
    </xf>
    <xf numFmtId="14" fontId="25" fillId="2" borderId="1" xfId="1" applyNumberFormat="1" applyFont="1" applyFill="1" applyBorder="1" applyAlignment="1">
      <alignment horizontal="center" vertical="center" wrapText="1"/>
    </xf>
    <xf numFmtId="164" fontId="25" fillId="2" borderId="4" xfId="1" applyFont="1" applyFill="1" applyBorder="1" applyAlignment="1">
      <alignment vertical="center" wrapText="1"/>
    </xf>
    <xf numFmtId="164" fontId="25" fillId="2" borderId="22" xfId="1" applyFont="1" applyFill="1" applyBorder="1" applyAlignment="1">
      <alignment vertical="center" wrapText="1"/>
    </xf>
    <xf numFmtId="14" fontId="25" fillId="0" borderId="4" xfId="0" applyNumberFormat="1" applyFont="1" applyFill="1" applyBorder="1" applyAlignment="1">
      <alignment horizontal="center" vertical="center" wrapText="1"/>
    </xf>
    <xf numFmtId="164" fontId="25" fillId="5" borderId="9" xfId="1" applyFont="1" applyFill="1" applyBorder="1" applyAlignment="1">
      <alignment vertical="center" wrapText="1"/>
    </xf>
    <xf numFmtId="0" fontId="25" fillId="4" borderId="21" xfId="0" applyFont="1" applyFill="1" applyBorder="1" applyAlignment="1">
      <alignment horizontal="center" wrapText="1"/>
    </xf>
    <xf numFmtId="0" fontId="25" fillId="4" borderId="4" xfId="0" applyFont="1" applyFill="1" applyBorder="1" applyAlignment="1">
      <alignment horizontal="center" wrapText="1"/>
    </xf>
    <xf numFmtId="0" fontId="25" fillId="2" borderId="4" xfId="0" applyFont="1" applyFill="1" applyBorder="1" applyAlignment="1">
      <alignment horizontal="center" wrapText="1"/>
    </xf>
    <xf numFmtId="164" fontId="25" fillId="6" borderId="7" xfId="1" applyFont="1" applyFill="1" applyBorder="1" applyAlignment="1">
      <alignment horizontal="center" vertical="center" wrapText="1"/>
    </xf>
    <xf numFmtId="164" fontId="25" fillId="6" borderId="7" xfId="0" applyNumberFormat="1" applyFont="1" applyFill="1" applyBorder="1" applyAlignment="1">
      <alignment horizontal="center" vertical="center" wrapText="1"/>
    </xf>
    <xf numFmtId="164" fontId="25" fillId="6" borderId="24" xfId="0" applyNumberFormat="1" applyFont="1" applyFill="1" applyBorder="1" applyAlignment="1">
      <alignment horizontal="center" vertical="center" wrapText="1"/>
    </xf>
    <xf numFmtId="164" fontId="25" fillId="6" borderId="24" xfId="1"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25" xfId="0" applyFont="1" applyFill="1" applyBorder="1" applyAlignment="1">
      <alignment horizontal="center" vertical="center" wrapText="1"/>
    </xf>
    <xf numFmtId="0" fontId="25" fillId="6" borderId="4" xfId="0" applyFont="1" applyFill="1" applyBorder="1" applyAlignment="1">
      <alignment horizontal="center" vertical="center" wrapText="1"/>
    </xf>
    <xf numFmtId="164" fontId="25" fillId="6" borderId="25" xfId="1" applyFont="1" applyFill="1" applyBorder="1" applyAlignment="1">
      <alignment horizontal="center" vertical="center" wrapText="1"/>
    </xf>
    <xf numFmtId="164" fontId="25" fillId="6" borderId="25" xfId="0" applyNumberFormat="1" applyFont="1" applyFill="1" applyBorder="1" applyAlignment="1">
      <alignment horizontal="center" vertical="center" wrapText="1"/>
    </xf>
    <xf numFmtId="164" fontId="25" fillId="6" borderId="1" xfId="0" applyNumberFormat="1" applyFont="1" applyFill="1" applyBorder="1" applyAlignment="1">
      <alignment horizontal="center" vertical="center" wrapText="1"/>
    </xf>
    <xf numFmtId="164" fontId="25" fillId="6" borderId="1" xfId="1" applyFont="1" applyFill="1" applyBorder="1" applyAlignment="1">
      <alignment horizontal="center" wrapText="1"/>
    </xf>
    <xf numFmtId="0" fontId="25" fillId="2" borderId="25" xfId="0" applyFont="1" applyFill="1" applyBorder="1" applyAlignment="1">
      <alignment horizontal="center" vertical="center" wrapText="1"/>
    </xf>
    <xf numFmtId="164" fontId="25" fillId="2" borderId="25" xfId="1" applyFont="1" applyFill="1" applyBorder="1" applyAlignment="1">
      <alignment horizontal="center" vertical="center" wrapText="1"/>
    </xf>
    <xf numFmtId="164" fontId="25" fillId="2" borderId="25" xfId="0" applyNumberFormat="1" applyFont="1" applyFill="1" applyBorder="1" applyAlignment="1">
      <alignment horizontal="center" vertical="center" wrapText="1"/>
    </xf>
    <xf numFmtId="164" fontId="25" fillId="2" borderId="26" xfId="0" applyNumberFormat="1" applyFont="1" applyFill="1" applyBorder="1" applyAlignment="1">
      <alignment horizontal="center" vertical="center" wrapText="1"/>
    </xf>
    <xf numFmtId="4" fontId="25" fillId="2" borderId="25" xfId="1" applyNumberFormat="1" applyFont="1" applyFill="1" applyBorder="1" applyAlignment="1">
      <alignment horizontal="center" vertical="center" wrapText="1"/>
    </xf>
    <xf numFmtId="164" fontId="25" fillId="2" borderId="25" xfId="1" applyFont="1" applyFill="1" applyBorder="1" applyAlignment="1">
      <alignment horizontal="right" vertical="center" wrapText="1"/>
    </xf>
    <xf numFmtId="164" fontId="25" fillId="2" borderId="1" xfId="0" applyNumberFormat="1" applyFont="1" applyFill="1" applyBorder="1" applyAlignment="1">
      <alignment horizontal="center" vertical="center" wrapText="1"/>
    </xf>
    <xf numFmtId="164" fontId="25" fillId="0" borderId="16" xfId="0" applyNumberFormat="1" applyFont="1" applyBorder="1" applyAlignment="1">
      <alignment horizontal="center" wrapText="1"/>
    </xf>
    <xf numFmtId="0" fontId="25" fillId="0" borderId="36" xfId="0" applyFont="1" applyBorder="1" applyAlignment="1">
      <alignment horizontal="center" wrapText="1"/>
    </xf>
    <xf numFmtId="0" fontId="25" fillId="0" borderId="38" xfId="0" applyFont="1" applyBorder="1" applyAlignment="1">
      <alignment horizontal="center" vertical="center" wrapText="1"/>
    </xf>
    <xf numFmtId="164" fontId="25" fillId="2" borderId="4" xfId="1" applyFont="1" applyFill="1" applyBorder="1" applyAlignment="1">
      <alignment horizontal="center" vertical="center" wrapText="1"/>
    </xf>
    <xf numFmtId="164" fontId="25" fillId="2" borderId="2" xfId="1"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164" fontId="25" fillId="2" borderId="3" xfId="1"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4" fontId="25" fillId="0" borderId="11"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4" fontId="25" fillId="2" borderId="11" xfId="0" applyNumberFormat="1" applyFont="1" applyFill="1" applyBorder="1" applyAlignment="1">
      <alignment horizontal="center" vertical="center" wrapText="1"/>
    </xf>
    <xf numFmtId="4" fontId="25" fillId="2" borderId="34"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34" xfId="0" applyNumberFormat="1" applyFont="1" applyFill="1" applyBorder="1" applyAlignment="1">
      <alignment horizontal="center" vertical="center" wrapText="1"/>
    </xf>
    <xf numFmtId="0" fontId="13" fillId="13" borderId="0"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3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7" fillId="0" borderId="0" xfId="0" applyFont="1" applyAlignment="1">
      <alignment horizontal="center" vertical="center" wrapText="1"/>
    </xf>
    <xf numFmtId="4" fontId="25" fillId="0" borderId="31" xfId="0" applyNumberFormat="1" applyFont="1" applyBorder="1" applyAlignment="1">
      <alignment horizontal="center" wrapText="1"/>
    </xf>
    <xf numFmtId="0" fontId="25" fillId="0" borderId="32" xfId="0" applyFont="1" applyBorder="1" applyAlignment="1">
      <alignment horizontal="center" wrapText="1"/>
    </xf>
    <xf numFmtId="0" fontId="25" fillId="0" borderId="10" xfId="0" applyNumberFormat="1" applyFont="1" applyFill="1" applyBorder="1" applyAlignment="1">
      <alignment horizontal="center" vertical="center" wrapText="1"/>
    </xf>
    <xf numFmtId="0" fontId="25" fillId="0" borderId="33" xfId="0" applyNumberFormat="1" applyFont="1" applyFill="1" applyBorder="1" applyAlignment="1">
      <alignment horizontal="center" vertical="center" wrapText="1"/>
    </xf>
    <xf numFmtId="0" fontId="25" fillId="8" borderId="11" xfId="0" applyNumberFormat="1" applyFont="1" applyFill="1" applyBorder="1" applyAlignment="1">
      <alignment horizontal="center" vertical="center" wrapText="1"/>
    </xf>
    <xf numFmtId="0" fontId="25" fillId="8" borderId="34" xfId="0" applyNumberFormat="1" applyFont="1" applyFill="1" applyBorder="1" applyAlignment="1">
      <alignment horizontal="center" vertical="center" wrapText="1"/>
    </xf>
    <xf numFmtId="4" fontId="25" fillId="2" borderId="2" xfId="0" applyNumberFormat="1" applyFont="1" applyFill="1" applyBorder="1" applyAlignment="1">
      <alignment horizontal="center" vertical="center" wrapText="1"/>
    </xf>
    <xf numFmtId="4" fontId="25" fillId="2" borderId="28" xfId="0" applyNumberFormat="1" applyFont="1" applyFill="1" applyBorder="1" applyAlignment="1">
      <alignment horizontal="center" vertical="center" wrapText="1"/>
    </xf>
    <xf numFmtId="4" fontId="25" fillId="2" borderId="35" xfId="0" applyNumberFormat="1" applyFont="1" applyFill="1" applyBorder="1" applyAlignment="1">
      <alignment horizontal="center" vertical="center" wrapText="1"/>
    </xf>
    <xf numFmtId="4" fontId="25" fillId="7" borderId="12" xfId="0" applyNumberFormat="1" applyFont="1" applyFill="1" applyBorder="1" applyAlignment="1">
      <alignment horizontal="center" vertical="center" wrapText="1"/>
    </xf>
    <xf numFmtId="4" fontId="25" fillId="7" borderId="13" xfId="0" applyNumberFormat="1" applyFont="1" applyFill="1" applyBorder="1" applyAlignment="1">
      <alignment horizontal="center" vertical="center" wrapText="1"/>
    </xf>
    <xf numFmtId="4" fontId="25" fillId="7" borderId="14" xfId="0" applyNumberFormat="1" applyFont="1" applyFill="1" applyBorder="1" applyAlignment="1">
      <alignment horizontal="center" vertical="center" wrapText="1"/>
    </xf>
  </cellXfs>
  <cellStyles count="10">
    <cellStyle name="Comma" xfId="1" builtinId="3"/>
    <cellStyle name="Comma 2" xfId="8" xr:uid="{00000000-0005-0000-0000-000001000000}"/>
    <cellStyle name="Normal" xfId="0" builtinId="0"/>
    <cellStyle name="Normal 2" xfId="7" xr:uid="{00000000-0005-0000-0000-000003000000}"/>
    <cellStyle name="Normal 26" xfId="3" xr:uid="{00000000-0005-0000-0000-000004000000}"/>
    <cellStyle name="Normal 26 2" xfId="6" xr:uid="{00000000-0005-0000-0000-000005000000}"/>
    <cellStyle name="Normal 27" xfId="5" xr:uid="{00000000-0005-0000-0000-000006000000}"/>
    <cellStyle name="Normal 29" xfId="2" xr:uid="{00000000-0005-0000-0000-000007000000}"/>
    <cellStyle name="Normal 30" xfId="4" xr:uid="{00000000-0005-0000-0000-000008000000}"/>
    <cellStyle name="Normal__Final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0-82BC-488F-BC42-1F42D8F321F9}"/>
            </c:ext>
          </c:extLst>
        </c:ser>
        <c:ser>
          <c:idx val="1"/>
          <c:order val="1"/>
          <c:invertIfNegative val="0"/>
          <c:val>
            <c:numRef>
              <c:f>'Contracte semnate'!#REF!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1-82BC-488F-BC42-1F42D8F321F9}"/>
            </c:ext>
          </c:extLst>
        </c:ser>
        <c:ser>
          <c:idx val="2"/>
          <c:order val="2"/>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2-82BC-488F-BC42-1F42D8F321F9}"/>
            </c:ext>
          </c:extLst>
        </c:ser>
        <c:ser>
          <c:idx val="3"/>
          <c:order val="3"/>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3-82BC-488F-BC42-1F42D8F321F9}"/>
            </c:ext>
          </c:extLst>
        </c:ser>
        <c:ser>
          <c:idx val="4"/>
          <c:order val="4"/>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4-82BC-488F-BC42-1F42D8F321F9}"/>
            </c:ext>
          </c:extLst>
        </c:ser>
        <c:dLbls>
          <c:showLegendKey val="0"/>
          <c:showVal val="0"/>
          <c:showCatName val="0"/>
          <c:showSerName val="0"/>
          <c:showPercent val="0"/>
          <c:showBubbleSize val="0"/>
        </c:dLbls>
        <c:gapWidth val="150"/>
        <c:axId val="67837952"/>
        <c:axId val="67839488"/>
      </c:barChart>
      <c:catAx>
        <c:axId val="67837952"/>
        <c:scaling>
          <c:orientation val="minMax"/>
        </c:scaling>
        <c:delete val="0"/>
        <c:axPos val="b"/>
        <c:numFmt formatCode="General" sourceLinked="0"/>
        <c:majorTickMark val="out"/>
        <c:minorTickMark val="none"/>
        <c:tickLblPos val="nextTo"/>
        <c:crossAx val="67839488"/>
        <c:crosses val="autoZero"/>
        <c:auto val="1"/>
        <c:lblAlgn val="ctr"/>
        <c:lblOffset val="100"/>
        <c:noMultiLvlLbl val="0"/>
      </c:catAx>
      <c:valAx>
        <c:axId val="67839488"/>
        <c:scaling>
          <c:orientation val="minMax"/>
        </c:scaling>
        <c:delete val="0"/>
        <c:axPos val="l"/>
        <c:majorGridlines/>
        <c:numFmt formatCode="General" sourceLinked="1"/>
        <c:majorTickMark val="out"/>
        <c:minorTickMark val="none"/>
        <c:tickLblPos val="nextTo"/>
        <c:crossAx val="6783795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KP%20LAPTOP%20SERVICI/Mirela%20Cosovan/POIM/POIM/COMUNICARE%20SI%20PUBLICITATE/Doc.%20trans.%20spre%20publicare/RAP.%20LUNARE/2020/AUGUST/Anexa%203%20-%20Lista%20contracte%20POIM%2031.08.2020%20DC%20(1)%20pt%20public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rela.Cosovan\Desktop\Mirela%20Cosovan\POIM\POIM\COMUNICARE%20SI%20PUBLICITATE\Doc.%20trans.%20spre%20publicare\RAP.%20LUNARE\2020\IUNIE\Anexa%203%20-%20Lista%20contracte%20POIM%2030.06.2020%20pt%20publica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niela.cirlig\Downloads\Copy%20of%20Anexa%20%203%20-%20%20Lista%20contracte%20POIM%2015.10.201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2)"/>
      <sheetName val="Sheet1"/>
    </sheetNames>
    <sheetDataSet>
      <sheetData sheetId="0" refreshError="1"/>
      <sheetData sheetId="1">
        <row r="12">
          <cell r="C12" t="str">
            <v>Axă prioritară/Prioritate de investiţii/Obiectiv specific/Priority Axis/Investment Priority/Specific Objective</v>
          </cell>
          <cell r="D12" t="str">
            <v>Titlu proiect/Project Title</v>
          </cell>
          <cell r="E12" t="str">
            <v>cod SMIS/SMIS Code</v>
          </cell>
          <cell r="F12" t="str">
            <v>Nr si data Contract de Finantare/No and date of the Financing Agreement</v>
          </cell>
          <cell r="H12" t="str">
            <v>Nume beneficiar/Beneficiary</v>
          </cell>
          <cell r="I12" t="str">
            <v>Rezumat proiect//Project Summary</v>
          </cell>
          <cell r="J12" t="str">
            <v>Data de incepere a proiectului/ Start date of the project</v>
          </cell>
          <cell r="K12" t="str">
            <v>Data de finalizare a proiectului/End date of the project</v>
          </cell>
          <cell r="L12" t="str">
            <v>Rata de cofinanțare UE/EU co-financing rate</v>
          </cell>
          <cell r="M12" t="str">
            <v>Regiune/Region</v>
          </cell>
          <cell r="N12" t="str">
            <v>Judet/County</v>
          </cell>
          <cell r="O12" t="str">
            <v>Tip Beneficiar/Beneficiary</v>
          </cell>
          <cell r="P12" t="str">
            <v>Categorie de intervenție/Category of intervention</v>
          </cell>
          <cell r="Q12" t="str">
            <v>Valoarea eligibilă a proiectului (lei)/Eligible project value</v>
          </cell>
          <cell r="R12" t="str">
            <v>Valoarea eligibilă a proiectului (lei)/Eligible project value</v>
          </cell>
          <cell r="AA12" t="str">
            <v>Plăţi către beneficiari (lei)/Payments to the beneficiaries</v>
          </cell>
        </row>
        <row r="13">
          <cell r="R13" t="str">
            <v>Fonduri UE/EU Funds</v>
          </cell>
          <cell r="S13" t="str">
            <v>Contribuția națională/National Contribution</v>
          </cell>
          <cell r="T13" t="str">
            <v>Contributia proprie a beneficiarului/Contribution of the beneficiary</v>
          </cell>
          <cell r="AA13" t="str">
            <v>Fonduri UE/EU Funds</v>
          </cell>
          <cell r="AB13" t="str">
            <v>Contribuția națională /National Contribution</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2)"/>
      <sheetName val="Sheet1"/>
    </sheetNames>
    <sheetDataSet>
      <sheetData sheetId="0" refreshError="1"/>
      <sheetData sheetId="1" refreshError="1">
        <row r="12">
          <cell r="C12" t="str">
            <v>Axă prioritară/Prioritate de investiţii/Obiectiv specific/Priority Axis/Investment Priority/Specific Objective</v>
          </cell>
          <cell r="V12" t="str">
            <v>Cheltuieli neeligibile/ Non eligible expenditure</v>
          </cell>
          <cell r="W12" t="str">
            <v>Valoarea veniturilor nete generate (NFG)/Net Generated income</v>
          </cell>
          <cell r="X12" t="str">
            <v>Total valoare proiect/Total project value</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sheetData sheetId="2">
        <row r="1">
          <cell r="A1" t="str">
            <v>CodSmis</v>
          </cell>
          <cell r="B1" t="str">
            <v>Regiune</v>
          </cell>
          <cell r="C1" t="str">
            <v>Judet</v>
          </cell>
        </row>
        <row r="2">
          <cell r="A2">
            <v>102369</v>
          </cell>
          <cell r="B2" t="str">
            <v>Regiunea 7 Centru</v>
          </cell>
          <cell r="C2" t="str">
            <v>Alba</v>
          </cell>
        </row>
        <row r="3">
          <cell r="A3">
            <v>110847</v>
          </cell>
          <cell r="B3" t="str">
            <v>Regiunea 7 Centru</v>
          </cell>
          <cell r="C3" t="str">
            <v>Alba</v>
          </cell>
        </row>
        <row r="4">
          <cell r="A4">
            <v>101985</v>
          </cell>
          <cell r="B4" t="str">
            <v>Regiunea 7 Centru</v>
          </cell>
          <cell r="C4" t="str">
            <v>Alba</v>
          </cell>
        </row>
        <row r="5">
          <cell r="A5">
            <v>106678</v>
          </cell>
          <cell r="B5" t="str">
            <v>Regiunea 7 Centru</v>
          </cell>
          <cell r="C5" t="str">
            <v>Alba</v>
          </cell>
        </row>
        <row r="6">
          <cell r="A6">
            <v>106374</v>
          </cell>
          <cell r="B6" t="str">
            <v>Regiunea 7 Centru</v>
          </cell>
          <cell r="C6" t="str">
            <v>Alba</v>
          </cell>
        </row>
        <row r="7">
          <cell r="A7">
            <v>104677</v>
          </cell>
          <cell r="B7" t="str">
            <v>Regiunea 1 Nord-Est,Regiunea 2 Sud-Est,Regiunea 3 Sud Muntenia,Regiunea 4 Sud-Vest,Regiunea 5 Vest,Regiunea 6 Nord-Vest,Regiunea 7 Centru,Regiunea 8 Bucureşti-Ilfov</v>
          </cell>
          <cell r="C7"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8">
          <cell r="A8">
            <v>102606</v>
          </cell>
          <cell r="B8" t="str">
            <v>Regiunea 1 Nord-Est,Regiunea 2 Sud-Est,Regiunea 3 Sud Muntenia,Regiunea 4 Sud-Vest,Regiunea 5 Vest,Regiunea 6 Nord-Vest,Regiunea 7 Centru,Regiunea 8 Bucureşti-Ilfov</v>
          </cell>
          <cell r="C8"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9">
          <cell r="A9">
            <v>117138</v>
          </cell>
          <cell r="B9" t="str">
            <v>Regiunea 1 Nord-Est,Regiunea 2 Sud-Est,Regiunea 3 Sud Muntenia,Regiunea 4 Sud-Vest,Regiunea 5 Vest,Regiunea 6 Nord-Vest,Regiunea 7 Centru,Regiunea 8 Bucureşti-Ilfov</v>
          </cell>
          <cell r="C9" t="str">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ell>
        </row>
        <row r="10">
          <cell r="A10">
            <v>111814</v>
          </cell>
          <cell r="B10" t="str">
            <v>Regiunea 1 Nord-Est,Regiunea 2 Sud-Est,Regiunea 3 Sud Muntenia,Regiunea 4 Sud-Vest,Regiunea 5 Vest,Regiunea 6 Nord-Vest</v>
          </cell>
          <cell r="C10" t="str">
            <v>Alba,Arges,Bihor,Bistrita Nasaud,Buzau,Caras Severin,Cluj,Constanta,Dambovita,Giurgiu,Gorj,Hunedoara,Iasi,Maramures,Olt,Prahova,Salaj,Timis,Vaslui</v>
          </cell>
        </row>
        <row r="11">
          <cell r="A11">
            <v>118317</v>
          </cell>
          <cell r="B11" t="str">
            <v>Regiunea 6 Nord-Vest,Regiunea 7 Centru</v>
          </cell>
          <cell r="C11" t="str">
            <v>Alba,Cluj</v>
          </cell>
        </row>
        <row r="12">
          <cell r="A12">
            <v>102378</v>
          </cell>
          <cell r="B12" t="str">
            <v>Regiunea 5 Vest,Regiunea 7 Centru</v>
          </cell>
          <cell r="C12" t="str">
            <v>Alba,Hunedoara</v>
          </cell>
        </row>
        <row r="13">
          <cell r="A13">
            <v>102769</v>
          </cell>
          <cell r="B13" t="str">
            <v>Regiunea 5 Vest,Regiunea 7 Centru</v>
          </cell>
          <cell r="C13" t="str">
            <v>Alba,Hunedoara</v>
          </cell>
        </row>
        <row r="14">
          <cell r="A14">
            <v>111298</v>
          </cell>
          <cell r="B14" t="str">
            <v>Regiunea 5 Vest,Regiunea 7 Centru</v>
          </cell>
          <cell r="C14" t="str">
            <v>Alba,Hunedoara</v>
          </cell>
        </row>
        <row r="15">
          <cell r="A15">
            <v>110706</v>
          </cell>
          <cell r="B15" t="str">
            <v>Regiunea 7 Centru</v>
          </cell>
          <cell r="C15" t="str">
            <v>Alba,Mures,Sibiu</v>
          </cell>
        </row>
        <row r="16">
          <cell r="A16">
            <v>102674</v>
          </cell>
          <cell r="B16" t="str">
            <v>Regiunea 7 Centru</v>
          </cell>
          <cell r="C16" t="str">
            <v>Alba,Sibiu</v>
          </cell>
        </row>
        <row r="17">
          <cell r="A17">
            <v>106581</v>
          </cell>
          <cell r="B17" t="str">
            <v>Regiunea 5 Vest</v>
          </cell>
          <cell r="C17" t="str">
            <v>Arad</v>
          </cell>
        </row>
        <row r="18">
          <cell r="A18">
            <v>106397</v>
          </cell>
          <cell r="B18" t="str">
            <v>Regiunea 5 Vest</v>
          </cell>
          <cell r="C18" t="str">
            <v>Arad</v>
          </cell>
        </row>
        <row r="19">
          <cell r="A19">
            <v>106974</v>
          </cell>
          <cell r="B19" t="str">
            <v>Regiunea 5 Vest</v>
          </cell>
          <cell r="C19" t="str">
            <v>Arad</v>
          </cell>
        </row>
        <row r="20">
          <cell r="A20">
            <v>115216</v>
          </cell>
          <cell r="B20" t="str">
            <v>Regiunea 1 Nord-Est,Regiunea 2 Sud-Est,Regiunea 3 Sud Muntenia,Regiunea 4 Sud-Vest,Regiunea 5 Vest,Regiunea 8 Bucureşti-Ilfov</v>
          </cell>
          <cell r="C20" t="str">
            <v>Arad,Bacau,Bucuresti,Calarasi,Caras Severin,Constanta,Dolj,Giurgiu,Ialomita,Iasi,Ilfov,Mehedinti,Neamt,Olt,Prahova,Teleorman,Timis,Vrancea</v>
          </cell>
        </row>
        <row r="21">
          <cell r="A21">
            <v>112112</v>
          </cell>
          <cell r="B21" t="str">
            <v>Regiunea 4 Sud-Vest</v>
          </cell>
          <cell r="C21" t="str">
            <v>Arad,Bihor,Hunedoara</v>
          </cell>
        </row>
        <row r="22">
          <cell r="A22">
            <v>117677</v>
          </cell>
          <cell r="B22" t="str">
            <v>Regiunea 5 Vest</v>
          </cell>
          <cell r="C22" t="str">
            <v>Arad,Hunedoara</v>
          </cell>
        </row>
        <row r="23">
          <cell r="A23">
            <v>101992</v>
          </cell>
          <cell r="B23" t="str">
            <v>Regiunea 4 Sud-Vest</v>
          </cell>
          <cell r="C23" t="str">
            <v>Arad,Timis</v>
          </cell>
        </row>
        <row r="24">
          <cell r="A24">
            <v>105668</v>
          </cell>
          <cell r="B24" t="str">
            <v>Regiunea 3 Sud Muntenia</v>
          </cell>
          <cell r="C24" t="str">
            <v>Arges</v>
          </cell>
        </row>
        <row r="25">
          <cell r="A25">
            <v>105621</v>
          </cell>
          <cell r="B25" t="str">
            <v>Regiunea 3 Sud Muntenia</v>
          </cell>
          <cell r="C25" t="str">
            <v>Arges</v>
          </cell>
        </row>
        <row r="26">
          <cell r="A26">
            <v>104101</v>
          </cell>
          <cell r="B26" t="str">
            <v>Regiunea 3 Sud Muntenia</v>
          </cell>
          <cell r="C26" t="str">
            <v>Arges</v>
          </cell>
        </row>
        <row r="27">
          <cell r="A27">
            <v>102086</v>
          </cell>
          <cell r="B27" t="str">
            <v>Regiunea 3 Sud Muntenia,Regiunea 7 Centru</v>
          </cell>
          <cell r="C27" t="str">
            <v>Arges,Brasov</v>
          </cell>
        </row>
        <row r="28">
          <cell r="A28">
            <v>106161</v>
          </cell>
          <cell r="B28" t="str">
            <v>Regiunea 1 Nord-Est</v>
          </cell>
          <cell r="C28" t="str">
            <v>Bacau</v>
          </cell>
        </row>
        <row r="29">
          <cell r="A29">
            <v>106130</v>
          </cell>
          <cell r="B29" t="str">
            <v>Regiunea 1 Nord-Est</v>
          </cell>
          <cell r="C29" t="str">
            <v>Bacau</v>
          </cell>
        </row>
        <row r="30">
          <cell r="A30">
            <v>114060</v>
          </cell>
          <cell r="B30" t="str">
            <v>Regiunea 1 Nord-Est</v>
          </cell>
          <cell r="C30" t="str">
            <v>Bacau,Iasi,Suceava</v>
          </cell>
        </row>
        <row r="31">
          <cell r="A31">
            <v>115371</v>
          </cell>
          <cell r="B31" t="str">
            <v>Regiunea 6 Nord-Vest</v>
          </cell>
          <cell r="C31" t="str">
            <v>Bihor</v>
          </cell>
        </row>
        <row r="32">
          <cell r="A32">
            <v>113310</v>
          </cell>
          <cell r="B32" t="str">
            <v>Regiunea 6 Nord-Vest</v>
          </cell>
          <cell r="C32" t="str">
            <v>Bihor</v>
          </cell>
        </row>
        <row r="33">
          <cell r="A33">
            <v>111438</v>
          </cell>
          <cell r="B33" t="str">
            <v>Regiunea 6 Nord-Vest</v>
          </cell>
          <cell r="C33" t="str">
            <v>Bihor</v>
          </cell>
        </row>
        <row r="34">
          <cell r="A34">
            <v>108460</v>
          </cell>
          <cell r="B34" t="str">
            <v>Regiunea 6 Nord-Vest</v>
          </cell>
          <cell r="C34" t="str">
            <v>Bihor</v>
          </cell>
        </row>
        <row r="35">
          <cell r="A35">
            <v>106554</v>
          </cell>
          <cell r="B35" t="str">
            <v>Regiunea 6 Nord-Vest</v>
          </cell>
          <cell r="C35" t="str">
            <v>Bihor</v>
          </cell>
        </row>
        <row r="36">
          <cell r="A36">
            <v>105894</v>
          </cell>
          <cell r="B36" t="str">
            <v>Regiunea 6 Nord-Vest</v>
          </cell>
          <cell r="C36" t="str">
            <v>Bihor,Cluj</v>
          </cell>
        </row>
        <row r="37">
          <cell r="A37">
            <v>116916</v>
          </cell>
          <cell r="B37" t="str">
            <v>Regiunea 6 Nord-Vest</v>
          </cell>
          <cell r="C37" t="str">
            <v>Bihor,Satu Mare</v>
          </cell>
        </row>
        <row r="38">
          <cell r="A38">
            <v>117803</v>
          </cell>
          <cell r="B38" t="str">
            <v>Regiunea 6 Nord-Vest</v>
          </cell>
          <cell r="C38" t="str">
            <v>Bistrita Nasaud</v>
          </cell>
        </row>
        <row r="39">
          <cell r="A39">
            <v>109456</v>
          </cell>
          <cell r="B39" t="str">
            <v>Regiunea 6 Nord-Vest</v>
          </cell>
          <cell r="C39" t="str">
            <v>Bistrita Nasaud</v>
          </cell>
        </row>
        <row r="40">
          <cell r="A40">
            <v>104855</v>
          </cell>
          <cell r="B40" t="str">
            <v>Regiunea 6 Nord-Vest</v>
          </cell>
          <cell r="C40" t="str">
            <v>Bistrita Nasaud</v>
          </cell>
        </row>
        <row r="41">
          <cell r="A41">
            <v>102066</v>
          </cell>
          <cell r="B41" t="str">
            <v>Regiunea 1 Nord-Est</v>
          </cell>
          <cell r="C41" t="str">
            <v>Botosani</v>
          </cell>
        </row>
        <row r="42">
          <cell r="A42">
            <v>105146</v>
          </cell>
          <cell r="B42" t="str">
            <v>Regiunea 1 Nord-Est</v>
          </cell>
          <cell r="C42" t="str">
            <v>Botosani</v>
          </cell>
        </row>
        <row r="43">
          <cell r="A43">
            <v>102415</v>
          </cell>
          <cell r="B43" t="str">
            <v>Regiunea 2 Sud-Est</v>
          </cell>
          <cell r="C43" t="str">
            <v>Braila</v>
          </cell>
        </row>
        <row r="44">
          <cell r="A44">
            <v>103731</v>
          </cell>
          <cell r="B44" t="str">
            <v>Regiunea 2 Sud-Est</v>
          </cell>
          <cell r="C44" t="str">
            <v>Braila</v>
          </cell>
        </row>
        <row r="45">
          <cell r="A45">
            <v>102258</v>
          </cell>
          <cell r="B45" t="str">
            <v>Regiunea 2 Sud-Est</v>
          </cell>
          <cell r="C45" t="str">
            <v>Braila,Buzau</v>
          </cell>
        </row>
        <row r="46">
          <cell r="A46">
            <v>102540</v>
          </cell>
          <cell r="B46" t="str">
            <v>Regiunea 1 Nord-Est,Regiunea 2 Sud-Est,Regiunea 3 Sud Muntenia</v>
          </cell>
          <cell r="C46" t="str">
            <v>Braila,Calarasi,Constanta,Ialomita,Suceava</v>
          </cell>
        </row>
        <row r="47">
          <cell r="A47">
            <v>111081</v>
          </cell>
          <cell r="B47" t="str">
            <v>Regiunea 7 Centru</v>
          </cell>
          <cell r="C47" t="str">
            <v>Brasov</v>
          </cell>
        </row>
        <row r="48">
          <cell r="A48">
            <v>106938</v>
          </cell>
          <cell r="B48" t="str">
            <v>Regiunea 7 Centru</v>
          </cell>
          <cell r="C48" t="str">
            <v>Brasov</v>
          </cell>
        </row>
        <row r="49">
          <cell r="A49">
            <v>107617</v>
          </cell>
          <cell r="B49" t="str">
            <v>Regiunea 7 Centru</v>
          </cell>
          <cell r="C49" t="str">
            <v>Brasov</v>
          </cell>
        </row>
        <row r="50">
          <cell r="A50">
            <v>110707</v>
          </cell>
          <cell r="B50" t="str">
            <v>Regiunea 7 Centru</v>
          </cell>
          <cell r="C50" t="str">
            <v>Brasov,Harghita,Mures</v>
          </cell>
        </row>
        <row r="51">
          <cell r="A51">
            <v>106454</v>
          </cell>
          <cell r="B51" t="str">
            <v>Regiunea 7 Centru</v>
          </cell>
          <cell r="C51" t="str">
            <v>Brasov,Sibiu</v>
          </cell>
        </row>
        <row r="52">
          <cell r="A52">
            <v>118443</v>
          </cell>
          <cell r="B52" t="str">
            <v>Regiunea 8 Bucureşti-Ilfov</v>
          </cell>
          <cell r="C52" t="str">
            <v>Bucuresti</v>
          </cell>
        </row>
        <row r="53">
          <cell r="A53">
            <v>111879</v>
          </cell>
          <cell r="B53" t="str">
            <v>Regiunea 8 Bucureşti-Ilfov</v>
          </cell>
          <cell r="C53" t="str">
            <v>Bucuresti</v>
          </cell>
        </row>
        <row r="54">
          <cell r="A54">
            <v>111687</v>
          </cell>
          <cell r="B54" t="str">
            <v>Regiunea 1 Nord-Est</v>
          </cell>
          <cell r="C54" t="str">
            <v>Bucuresti</v>
          </cell>
        </row>
        <row r="55">
          <cell r="A55">
            <v>111325</v>
          </cell>
          <cell r="B55" t="str">
            <v>Regiunea 1 Nord-Est</v>
          </cell>
          <cell r="C55" t="str">
            <v>Bucuresti</v>
          </cell>
        </row>
        <row r="56">
          <cell r="A56">
            <v>102050</v>
          </cell>
          <cell r="B56" t="str">
            <v>Regiunea 8 Bucureşti-Ilfov</v>
          </cell>
          <cell r="C56" t="str">
            <v>Bucuresti</v>
          </cell>
        </row>
        <row r="57">
          <cell r="A57">
            <v>111951</v>
          </cell>
          <cell r="B57" t="str">
            <v>Regiunea 3 Sud Muntenia,Regiunea 8 Bucureşti-Ilfov</v>
          </cell>
          <cell r="C57" t="str">
            <v>Bucuresti,Giurgiu,Ilfov</v>
          </cell>
        </row>
        <row r="58">
          <cell r="A58">
            <v>114234</v>
          </cell>
          <cell r="B58" t="str">
            <v>Regiunea 8 Bucureşti-Ilfov</v>
          </cell>
          <cell r="C58" t="str">
            <v>Bucuresti,Prahova</v>
          </cell>
        </row>
        <row r="59">
          <cell r="A59">
            <v>102541</v>
          </cell>
          <cell r="B59" t="str">
            <v>Regiunea 3 Sud Muntenia</v>
          </cell>
          <cell r="C59" t="str">
            <v>Buzau</v>
          </cell>
        </row>
        <row r="60">
          <cell r="A60">
            <v>116919</v>
          </cell>
          <cell r="B60" t="str">
            <v>Regiunea 2 Sud-Est,Regiunea 3 Sud Muntenia</v>
          </cell>
          <cell r="C60" t="str">
            <v>Buzau,Ialomita,Prahova</v>
          </cell>
        </row>
        <row r="61">
          <cell r="A61">
            <v>102123</v>
          </cell>
          <cell r="B61" t="str">
            <v>Regiunea 8 Bucureşti-Ilfov</v>
          </cell>
          <cell r="C61" t="str">
            <v>Calarasi</v>
          </cell>
        </row>
        <row r="62">
          <cell r="A62">
            <v>108040</v>
          </cell>
          <cell r="B62" t="str">
            <v>Regiunea 3 Sud Muntenia</v>
          </cell>
          <cell r="C62" t="str">
            <v>Calarasi</v>
          </cell>
        </row>
        <row r="63">
          <cell r="A63">
            <v>103605</v>
          </cell>
          <cell r="B63" t="str">
            <v>Regiunea 2 Sud-Est</v>
          </cell>
          <cell r="C63" t="str">
            <v>Calarasi</v>
          </cell>
        </row>
        <row r="64">
          <cell r="A64">
            <v>102023</v>
          </cell>
          <cell r="B64" t="str">
            <v>Regiunea 3 Sud Muntenia</v>
          </cell>
          <cell r="C64" t="str">
            <v>Calarasi,Giurgiu,Teleorman</v>
          </cell>
        </row>
        <row r="65">
          <cell r="A65">
            <v>116918</v>
          </cell>
          <cell r="B65" t="str">
            <v>Regiunea 3 Sud Muntenia</v>
          </cell>
          <cell r="C65" t="str">
            <v>Calarasi,Ialomita</v>
          </cell>
        </row>
        <row r="66">
          <cell r="A66">
            <v>105956</v>
          </cell>
          <cell r="B66" t="str">
            <v>Regiunea 4 Sud-Vest</v>
          </cell>
          <cell r="C66" t="str">
            <v>Caras Severin</v>
          </cell>
        </row>
        <row r="67">
          <cell r="A67">
            <v>106647</v>
          </cell>
          <cell r="B67" t="str">
            <v>Regiunea 5 Vest</v>
          </cell>
          <cell r="C67" t="str">
            <v>Caras Severin</v>
          </cell>
        </row>
        <row r="68">
          <cell r="A68">
            <v>116950</v>
          </cell>
          <cell r="B68" t="str">
            <v>Regiunea 4 Sud-Vest,Regiunea 5 Vest</v>
          </cell>
          <cell r="C68" t="str">
            <v>Caras Severin,Gorj,Hunedoara</v>
          </cell>
        </row>
        <row r="69">
          <cell r="A69">
            <v>111698</v>
          </cell>
          <cell r="B69" t="str">
            <v>Regiunea 5 Vest</v>
          </cell>
          <cell r="C69" t="str">
            <v>Caras Severin,Hunedoara,Timis</v>
          </cell>
        </row>
        <row r="70">
          <cell r="A70">
            <v>105740</v>
          </cell>
          <cell r="B70" t="str">
            <v>Regiunea 7 Centru</v>
          </cell>
          <cell r="C70" t="str">
            <v>Cluj</v>
          </cell>
        </row>
        <row r="71">
          <cell r="A71">
            <v>118679</v>
          </cell>
          <cell r="B71" t="str">
            <v>Regiunea 6 Nord-Vest</v>
          </cell>
          <cell r="C71" t="str">
            <v>Cluj</v>
          </cell>
        </row>
        <row r="72">
          <cell r="A72">
            <v>103698</v>
          </cell>
          <cell r="B72" t="str">
            <v>Regiunea 6 Nord-Vest</v>
          </cell>
          <cell r="C72" t="str">
            <v>Cluj</v>
          </cell>
        </row>
        <row r="73">
          <cell r="A73">
            <v>112718</v>
          </cell>
          <cell r="B73" t="str">
            <v>Regiunea 6 Nord-Vest</v>
          </cell>
          <cell r="C73" t="str">
            <v>Cluj</v>
          </cell>
        </row>
        <row r="74">
          <cell r="A74">
            <v>110570</v>
          </cell>
          <cell r="B74" t="str">
            <v>Regiunea 6 Nord-Vest</v>
          </cell>
          <cell r="C74" t="str">
            <v>Cluj</v>
          </cell>
        </row>
        <row r="75">
          <cell r="A75">
            <v>101692</v>
          </cell>
          <cell r="B75" t="str">
            <v>Regiunea 6 Nord-Vest</v>
          </cell>
          <cell r="C75" t="str">
            <v>Cluj</v>
          </cell>
        </row>
        <row r="76">
          <cell r="A76">
            <v>109815</v>
          </cell>
          <cell r="B76" t="str">
            <v>Regiunea 7 Centru</v>
          </cell>
          <cell r="C76" t="str">
            <v>Cluj</v>
          </cell>
        </row>
        <row r="77">
          <cell r="A77">
            <v>115748</v>
          </cell>
          <cell r="B77" t="str">
            <v>Regiunea 6 Nord-Vest,Regiunea 7 Centru</v>
          </cell>
          <cell r="C77" t="str">
            <v>Cluj,Mures</v>
          </cell>
        </row>
        <row r="78">
          <cell r="A78">
            <v>110923</v>
          </cell>
          <cell r="B78" t="str">
            <v>Regiunea 2 Sud-Est</v>
          </cell>
          <cell r="C78" t="str">
            <v>Constanta</v>
          </cell>
        </row>
        <row r="79">
          <cell r="A79">
            <v>108227</v>
          </cell>
          <cell r="B79" t="str">
            <v>Regiunea 2 Sud-Est</v>
          </cell>
          <cell r="C79" t="str">
            <v>Constanta</v>
          </cell>
        </row>
        <row r="80">
          <cell r="A80">
            <v>110880</v>
          </cell>
          <cell r="B80" t="str">
            <v>Regiunea 2 Sud-Est</v>
          </cell>
          <cell r="C80" t="str">
            <v>Constanta</v>
          </cell>
        </row>
        <row r="81">
          <cell r="A81">
            <v>106573</v>
          </cell>
          <cell r="B81" t="str">
            <v>Regiunea 2 Sud-Est</v>
          </cell>
          <cell r="C81" t="str">
            <v>Constanta</v>
          </cell>
        </row>
        <row r="82">
          <cell r="A82">
            <v>106556</v>
          </cell>
          <cell r="B82" t="str">
            <v>Regiunea 2 Sud-Est</v>
          </cell>
          <cell r="C82" t="str">
            <v>Constanta</v>
          </cell>
        </row>
        <row r="83">
          <cell r="A83">
            <v>104845</v>
          </cell>
          <cell r="B83" t="str">
            <v>Regiunea 7 Centru</v>
          </cell>
          <cell r="C83" t="str">
            <v>Covasna</v>
          </cell>
        </row>
        <row r="84">
          <cell r="A84">
            <v>103186</v>
          </cell>
          <cell r="B84" t="str">
            <v>Regiunea 7 Centru</v>
          </cell>
          <cell r="C84" t="str">
            <v>Covasna</v>
          </cell>
        </row>
        <row r="85">
          <cell r="A85">
            <v>105180</v>
          </cell>
          <cell r="B85" t="str">
            <v>Regiunea 7 Centru</v>
          </cell>
          <cell r="C85" t="str">
            <v>Covasna,Harghita</v>
          </cell>
        </row>
        <row r="86">
          <cell r="A86">
            <v>114059</v>
          </cell>
          <cell r="B86" t="str">
            <v>Regiunea 7 Centru</v>
          </cell>
          <cell r="C86" t="str">
            <v>Covasna,Mures</v>
          </cell>
        </row>
        <row r="87">
          <cell r="A87">
            <v>114394</v>
          </cell>
          <cell r="B87" t="str">
            <v>Regiunea 3 Sud Muntenia</v>
          </cell>
          <cell r="C87" t="str">
            <v>Dambovita</v>
          </cell>
        </row>
        <row r="88">
          <cell r="A88">
            <v>101989</v>
          </cell>
          <cell r="B88" t="str">
            <v>Regiunea 3 Sud Muntenia</v>
          </cell>
          <cell r="C88" t="str">
            <v>Dambovita</v>
          </cell>
        </row>
        <row r="89">
          <cell r="A89">
            <v>106221</v>
          </cell>
          <cell r="B89" t="str">
            <v>Regiunea 3 Sud Muntenia</v>
          </cell>
          <cell r="C89" t="str">
            <v>Dambovita</v>
          </cell>
        </row>
        <row r="90">
          <cell r="A90">
            <v>114790</v>
          </cell>
          <cell r="B90" t="str">
            <v>Regiunea 4 Sud-Vest</v>
          </cell>
          <cell r="C90" t="str">
            <v>Dolj</v>
          </cell>
        </row>
        <row r="91">
          <cell r="A91">
            <v>102122</v>
          </cell>
          <cell r="B91" t="str">
            <v>Regiunea 4 Sud-Vest</v>
          </cell>
          <cell r="C91" t="str">
            <v>Dolj</v>
          </cell>
        </row>
        <row r="92">
          <cell r="A92">
            <v>112553</v>
          </cell>
          <cell r="B92" t="str">
            <v>Regiunea 4 Sud-Vest</v>
          </cell>
          <cell r="C92" t="str">
            <v>Dolj</v>
          </cell>
        </row>
        <row r="93">
          <cell r="A93">
            <v>110638</v>
          </cell>
          <cell r="B93" t="str">
            <v>Regiunea 4 Sud-Vest</v>
          </cell>
          <cell r="C93" t="str">
            <v>Dolj</v>
          </cell>
        </row>
        <row r="94">
          <cell r="A94">
            <v>103839</v>
          </cell>
          <cell r="B94" t="str">
            <v>Regiunea 4 Sud-Vest</v>
          </cell>
          <cell r="C94" t="str">
            <v>Dolj</v>
          </cell>
        </row>
        <row r="95">
          <cell r="A95">
            <v>111085</v>
          </cell>
          <cell r="B95" t="str">
            <v>Regiunea 3 Sud Muntenia,Regiunea 4 Sud-Vest</v>
          </cell>
          <cell r="C95" t="str">
            <v>Dolj,Olt,Teleorman</v>
          </cell>
        </row>
        <row r="96">
          <cell r="A96">
            <v>108495</v>
          </cell>
          <cell r="B96" t="str">
            <v>Regiunea 2 Sud-Est</v>
          </cell>
          <cell r="C96" t="str">
            <v>Galati</v>
          </cell>
        </row>
        <row r="97">
          <cell r="A97">
            <v>103707</v>
          </cell>
          <cell r="B97" t="str">
            <v>Regiunea 2 Sud-Est</v>
          </cell>
          <cell r="C97" t="str">
            <v>Galati</v>
          </cell>
        </row>
        <row r="98">
          <cell r="A98">
            <v>101054</v>
          </cell>
          <cell r="B98" t="str">
            <v>Regiunea 2 Sud-Est</v>
          </cell>
          <cell r="C98" t="str">
            <v>Galati</v>
          </cell>
        </row>
        <row r="99">
          <cell r="A99">
            <v>112855</v>
          </cell>
          <cell r="B99" t="str">
            <v>Regiunea 3 Sud Muntenia</v>
          </cell>
          <cell r="C99" t="str">
            <v>Giurgiu</v>
          </cell>
        </row>
        <row r="100">
          <cell r="A100">
            <v>111428</v>
          </cell>
          <cell r="B100" t="str">
            <v>Regiunea 3 Sud Muntenia</v>
          </cell>
          <cell r="C100" t="str">
            <v>Giurgiu,Teleorman</v>
          </cell>
        </row>
        <row r="101">
          <cell r="A101">
            <v>107498</v>
          </cell>
          <cell r="B101" t="str">
            <v>Regiunea 4 Sud-Vest</v>
          </cell>
          <cell r="C101" t="str">
            <v>Gorj</v>
          </cell>
        </row>
        <row r="102">
          <cell r="A102">
            <v>111429</v>
          </cell>
          <cell r="B102" t="str">
            <v>Regiunea 4 Sud-Vest</v>
          </cell>
          <cell r="C102" t="str">
            <v>Gorj</v>
          </cell>
        </row>
        <row r="103">
          <cell r="A103">
            <v>107600</v>
          </cell>
          <cell r="B103" t="str">
            <v>Regiunea 4 Sud-Vest</v>
          </cell>
          <cell r="C103" t="str">
            <v>Gorj</v>
          </cell>
        </row>
        <row r="104">
          <cell r="A104">
            <v>105336</v>
          </cell>
          <cell r="B104" t="str">
            <v>Regiunea 4 Sud-Vest</v>
          </cell>
          <cell r="C104" t="str">
            <v>Gorj</v>
          </cell>
        </row>
        <row r="105">
          <cell r="A105">
            <v>110661</v>
          </cell>
          <cell r="B105" t="str">
            <v>Regiunea 3 Sud Muntenia</v>
          </cell>
          <cell r="C105" t="str">
            <v>Gorj,Hunedoara</v>
          </cell>
        </row>
        <row r="106">
          <cell r="A106">
            <v>106311</v>
          </cell>
          <cell r="B106" t="str">
            <v>Regiunea 7 Centru</v>
          </cell>
          <cell r="C106" t="str">
            <v>Harghita</v>
          </cell>
        </row>
        <row r="107">
          <cell r="A107">
            <v>101066</v>
          </cell>
          <cell r="B107" t="str">
            <v>Regiunea 7 Centru</v>
          </cell>
          <cell r="C107" t="str">
            <v>Harghita</v>
          </cell>
        </row>
        <row r="108">
          <cell r="A108">
            <v>104941</v>
          </cell>
          <cell r="B108" t="str">
            <v>Regiunea 7 Centru</v>
          </cell>
          <cell r="C108" t="str">
            <v>Harghita,Mures</v>
          </cell>
        </row>
        <row r="109">
          <cell r="A109">
            <v>101984</v>
          </cell>
          <cell r="B109" t="str">
            <v>Regiunea 7 Centru</v>
          </cell>
          <cell r="C109" t="str">
            <v>Harghita,Mures</v>
          </cell>
        </row>
        <row r="110">
          <cell r="A110">
            <v>108100</v>
          </cell>
          <cell r="B110" t="str">
            <v>Regiunea 7 Centru</v>
          </cell>
          <cell r="C110" t="str">
            <v>Hunedoara</v>
          </cell>
        </row>
        <row r="111">
          <cell r="A111">
            <v>102578</v>
          </cell>
          <cell r="B111" t="str">
            <v>Regiunea 5 Vest</v>
          </cell>
          <cell r="C111" t="str">
            <v>Hunedoara</v>
          </cell>
        </row>
        <row r="112">
          <cell r="A112">
            <v>102021</v>
          </cell>
          <cell r="B112" t="str">
            <v>Regiunea 5 Vest</v>
          </cell>
          <cell r="C112" t="str">
            <v>Hunedoara</v>
          </cell>
        </row>
        <row r="113">
          <cell r="A113">
            <v>114831</v>
          </cell>
          <cell r="B113" t="str">
            <v>Regiunea 5 Vest</v>
          </cell>
          <cell r="C113" t="str">
            <v>Hunedoara,Timis</v>
          </cell>
        </row>
        <row r="114">
          <cell r="A114">
            <v>110562</v>
          </cell>
          <cell r="B114" t="str">
            <v>Regiunea 5 Vest</v>
          </cell>
          <cell r="C114" t="str">
            <v>Hunedoara,Timis</v>
          </cell>
        </row>
        <row r="115">
          <cell r="A115">
            <v>105731</v>
          </cell>
          <cell r="B115" t="str">
            <v>Regiunea 1 Nord-Est</v>
          </cell>
          <cell r="C115" t="str">
            <v>Iasi</v>
          </cell>
        </row>
        <row r="116">
          <cell r="A116">
            <v>109717</v>
          </cell>
          <cell r="B116" t="str">
            <v>Regiunea 1 Nord-Est</v>
          </cell>
          <cell r="C116" t="str">
            <v>Iasi</v>
          </cell>
        </row>
        <row r="117">
          <cell r="A117">
            <v>115253</v>
          </cell>
          <cell r="B117" t="str">
            <v>Regiunea 1 Nord-Est</v>
          </cell>
          <cell r="C117" t="str">
            <v>Iasi</v>
          </cell>
        </row>
        <row r="118">
          <cell r="A118">
            <v>107857</v>
          </cell>
          <cell r="B118" t="str">
            <v>Regiunea 1 Nord-Est</v>
          </cell>
          <cell r="C118" t="str">
            <v>Iasi</v>
          </cell>
        </row>
        <row r="119">
          <cell r="A119">
            <v>101991</v>
          </cell>
          <cell r="B119" t="str">
            <v>Regiunea 8 Bucureşti-Ilfov</v>
          </cell>
          <cell r="C119" t="str">
            <v>Iasi</v>
          </cell>
        </row>
        <row r="120">
          <cell r="A120">
            <v>108339</v>
          </cell>
          <cell r="B120" t="str">
            <v>Regiunea 1 Nord-Est</v>
          </cell>
          <cell r="C120" t="str">
            <v>Iasi</v>
          </cell>
        </row>
        <row r="121">
          <cell r="A121">
            <v>116963</v>
          </cell>
          <cell r="B121" t="str">
            <v>Regiunea 1 Nord-Est</v>
          </cell>
          <cell r="C121" t="str">
            <v>Iasi,Neamt</v>
          </cell>
        </row>
        <row r="122">
          <cell r="A122">
            <v>119028</v>
          </cell>
          <cell r="B122" t="str">
            <v>Regiunea 1 Nord-Est</v>
          </cell>
          <cell r="C122" t="str">
            <v>Ilfov</v>
          </cell>
        </row>
        <row r="123">
          <cell r="A123">
            <v>108771</v>
          </cell>
          <cell r="B123" t="str">
            <v>Regiunea 1 Nord-Est</v>
          </cell>
          <cell r="C123" t="str">
            <v>Ilfov</v>
          </cell>
        </row>
        <row r="124">
          <cell r="A124">
            <v>105593</v>
          </cell>
          <cell r="B124" t="str">
            <v>Regiunea 8 Bucureşti-Ilfov</v>
          </cell>
          <cell r="C124" t="str">
            <v>Ilfov</v>
          </cell>
        </row>
        <row r="125">
          <cell r="A125">
            <v>106208</v>
          </cell>
          <cell r="B125" t="str">
            <v>Regiunea 8 Bucureşti-Ilfov</v>
          </cell>
          <cell r="C125" t="str">
            <v>Ilfov</v>
          </cell>
        </row>
        <row r="126">
          <cell r="A126">
            <v>106394</v>
          </cell>
          <cell r="B126" t="str">
            <v>Regiunea 6 Nord-Vest</v>
          </cell>
          <cell r="C126" t="str">
            <v>Maramures</v>
          </cell>
        </row>
        <row r="127">
          <cell r="A127">
            <v>105327</v>
          </cell>
          <cell r="B127" t="str">
            <v>Regiunea 6 Nord-Vest</v>
          </cell>
          <cell r="C127" t="str">
            <v>Maramures</v>
          </cell>
        </row>
        <row r="128">
          <cell r="A128">
            <v>102055</v>
          </cell>
          <cell r="B128" t="str">
            <v>Regiunea 4 Sud-Vest</v>
          </cell>
          <cell r="C128" t="str">
            <v>Mehedinti</v>
          </cell>
        </row>
        <row r="129">
          <cell r="A129">
            <v>106365</v>
          </cell>
          <cell r="B129" t="str">
            <v>Regiunea 4 Sud-Vest</v>
          </cell>
          <cell r="C129" t="str">
            <v>Mehedinti</v>
          </cell>
        </row>
        <row r="130">
          <cell r="A130">
            <v>102011</v>
          </cell>
          <cell r="B130" t="str">
            <v>Regiunea 4 Sud-Vest</v>
          </cell>
          <cell r="C130" t="str">
            <v>Mehedinti</v>
          </cell>
        </row>
        <row r="131">
          <cell r="A131">
            <v>103033</v>
          </cell>
          <cell r="B131" t="str">
            <v>Regiunea 4 Sud-Vest</v>
          </cell>
          <cell r="C131" t="str">
            <v>Mehedinti</v>
          </cell>
        </row>
        <row r="132">
          <cell r="A132">
            <v>107113</v>
          </cell>
          <cell r="B132" t="str">
            <v>Regiunea 7 Centru</v>
          </cell>
          <cell r="C132" t="str">
            <v>Mures</v>
          </cell>
        </row>
        <row r="133">
          <cell r="A133">
            <v>109910</v>
          </cell>
          <cell r="B133" t="str">
            <v>Regiunea 7 Centru</v>
          </cell>
          <cell r="C133" t="str">
            <v>Mures</v>
          </cell>
        </row>
        <row r="134">
          <cell r="A134">
            <v>106373</v>
          </cell>
          <cell r="B134" t="str">
            <v>Regiunea 7 Centru</v>
          </cell>
          <cell r="C134" t="str">
            <v>Mures</v>
          </cell>
        </row>
        <row r="135">
          <cell r="A135">
            <v>116745</v>
          </cell>
          <cell r="B135" t="str">
            <v>Regiunea 1 Nord-Est</v>
          </cell>
          <cell r="C135" t="str">
            <v>Neamt</v>
          </cell>
        </row>
        <row r="136">
          <cell r="A136">
            <v>113150</v>
          </cell>
          <cell r="B136" t="str">
            <v>Regiunea 2 Sud-Est</v>
          </cell>
          <cell r="C136" t="str">
            <v>Olt</v>
          </cell>
        </row>
        <row r="137">
          <cell r="A137">
            <v>110595</v>
          </cell>
          <cell r="B137" t="str">
            <v>Regiunea 2 Sud-Est</v>
          </cell>
          <cell r="C137" t="str">
            <v>Olt</v>
          </cell>
        </row>
        <row r="138">
          <cell r="A138">
            <v>106283</v>
          </cell>
          <cell r="B138" t="str">
            <v>Regiunea 4 Sud-Vest</v>
          </cell>
          <cell r="C138" t="str">
            <v>Olt</v>
          </cell>
        </row>
        <row r="139">
          <cell r="A139">
            <v>102491</v>
          </cell>
          <cell r="B139" t="str">
            <v>Regiunea 3 Sud Muntenia,Regiunea 4 Sud-Vest</v>
          </cell>
          <cell r="C139" t="str">
            <v>Olt,Teleorman</v>
          </cell>
        </row>
        <row r="140">
          <cell r="A140">
            <v>102844</v>
          </cell>
          <cell r="B140" t="str">
            <v>Regiunea 3 Sud Muntenia,Regiunea 4 Sud-Vest</v>
          </cell>
          <cell r="C140" t="str">
            <v>Olt,Teleorman,Valcea</v>
          </cell>
        </row>
        <row r="141">
          <cell r="A141">
            <v>112630</v>
          </cell>
          <cell r="B141" t="str">
            <v>Regiunea 3 Sud Muntenia</v>
          </cell>
          <cell r="C141" t="str">
            <v>Prahova</v>
          </cell>
        </row>
        <row r="142">
          <cell r="A142">
            <v>101987</v>
          </cell>
          <cell r="B142" t="str">
            <v>Regiunea 3 Sud Muntenia</v>
          </cell>
          <cell r="C142" t="str">
            <v>Prahova</v>
          </cell>
        </row>
        <row r="143">
          <cell r="A143">
            <v>110387</v>
          </cell>
          <cell r="B143" t="str">
            <v>Regiunea 3 Sud Muntenia</v>
          </cell>
          <cell r="C143" t="str">
            <v>Prahova</v>
          </cell>
        </row>
        <row r="144">
          <cell r="A144">
            <v>104337</v>
          </cell>
          <cell r="B144" t="str">
            <v>Regiunea 3 Sud Muntenia</v>
          </cell>
          <cell r="C144" t="str">
            <v>Prahova</v>
          </cell>
        </row>
        <row r="145">
          <cell r="A145">
            <v>111193</v>
          </cell>
          <cell r="B145" t="str">
            <v>Regiunea 6 Nord-Vest</v>
          </cell>
          <cell r="C145" t="str">
            <v>Satu Mare</v>
          </cell>
        </row>
        <row r="146">
          <cell r="A146">
            <v>105422</v>
          </cell>
          <cell r="B146" t="str">
            <v>Regiunea 6 Nord-Vest</v>
          </cell>
          <cell r="C146" t="str">
            <v>Satu Mare</v>
          </cell>
        </row>
        <row r="147">
          <cell r="A147">
            <v>109955</v>
          </cell>
          <cell r="B147" t="str">
            <v>Regiunea 7 Centru</v>
          </cell>
          <cell r="C147" t="str">
            <v>Sibiu</v>
          </cell>
        </row>
        <row r="148">
          <cell r="A148">
            <v>106707</v>
          </cell>
          <cell r="B148" t="str">
            <v>Regiunea 7 Centru</v>
          </cell>
          <cell r="C148" t="str">
            <v>Sibiu</v>
          </cell>
        </row>
        <row r="149">
          <cell r="A149">
            <v>108911</v>
          </cell>
          <cell r="B149" t="str">
            <v>Regiunea 1 Nord-Est</v>
          </cell>
          <cell r="C149" t="str">
            <v>Suceava</v>
          </cell>
        </row>
        <row r="150">
          <cell r="A150">
            <v>106355</v>
          </cell>
          <cell r="B150" t="str">
            <v>Regiunea 1 Nord-Est</v>
          </cell>
          <cell r="C150" t="str">
            <v>Suceava</v>
          </cell>
        </row>
        <row r="151">
          <cell r="A151">
            <v>114439</v>
          </cell>
          <cell r="B151" t="str">
            <v>Regiunea 3 Sud Muntenia</v>
          </cell>
          <cell r="C151" t="str">
            <v>Teleorman</v>
          </cell>
        </row>
        <row r="152">
          <cell r="A152">
            <v>107453</v>
          </cell>
          <cell r="B152" t="str">
            <v>Regiunea 3 Sud Muntenia</v>
          </cell>
          <cell r="C152" t="str">
            <v>Teleorman</v>
          </cell>
        </row>
        <row r="153">
          <cell r="A153">
            <v>116222</v>
          </cell>
          <cell r="B153" t="str">
            <v>Regiunea 5 Vest</v>
          </cell>
          <cell r="C153" t="str">
            <v>Timis</v>
          </cell>
        </row>
        <row r="154">
          <cell r="A154">
            <v>110647</v>
          </cell>
          <cell r="B154" t="str">
            <v>Regiunea 6 Nord-Vest</v>
          </cell>
          <cell r="C154" t="str">
            <v>Timis</v>
          </cell>
        </row>
        <row r="155">
          <cell r="A155">
            <v>101584</v>
          </cell>
          <cell r="B155" t="str">
            <v>Regiunea 4 Sud-Vest</v>
          </cell>
          <cell r="C155" t="str">
            <v>Timis</v>
          </cell>
        </row>
        <row r="156">
          <cell r="A156">
            <v>101996</v>
          </cell>
          <cell r="B156" t="str">
            <v>Regiunea 5 Vest</v>
          </cell>
          <cell r="C156" t="str">
            <v>Timis</v>
          </cell>
        </row>
        <row r="157">
          <cell r="A157">
            <v>104740</v>
          </cell>
          <cell r="B157" t="str">
            <v>Regiunea 5 Vest</v>
          </cell>
          <cell r="C157" t="str">
            <v>Timis</v>
          </cell>
        </row>
        <row r="158">
          <cell r="A158">
            <v>107170</v>
          </cell>
          <cell r="B158" t="str">
            <v>Regiunea 2 Sud-Est</v>
          </cell>
          <cell r="C158" t="str">
            <v>Tulcea</v>
          </cell>
        </row>
        <row r="159">
          <cell r="A159">
            <v>105537</v>
          </cell>
          <cell r="B159" t="str">
            <v>Regiunea 2 Sud-Est</v>
          </cell>
          <cell r="C159" t="str">
            <v>Tulcea</v>
          </cell>
        </row>
        <row r="160">
          <cell r="A160">
            <v>101628</v>
          </cell>
          <cell r="B160" t="str">
            <v>Regiunea 2 Sud-Est</v>
          </cell>
          <cell r="C160" t="str">
            <v>Tulcea</v>
          </cell>
        </row>
        <row r="161">
          <cell r="A161">
            <v>106965</v>
          </cell>
          <cell r="B161" t="str">
            <v>Regiunea 4 Sud-Vest</v>
          </cell>
          <cell r="C161" t="str">
            <v>Valcea</v>
          </cell>
        </row>
        <row r="162">
          <cell r="A162">
            <v>106359</v>
          </cell>
          <cell r="B162" t="str">
            <v>Regiunea 4 Sud-Vest</v>
          </cell>
          <cell r="C162" t="str">
            <v>Valcea</v>
          </cell>
        </row>
        <row r="163">
          <cell r="A163">
            <v>107537</v>
          </cell>
          <cell r="B163" t="str">
            <v>Regiunea 4 Sud-Vest</v>
          </cell>
          <cell r="C163" t="str">
            <v>Valcea</v>
          </cell>
        </row>
        <row r="164">
          <cell r="A164">
            <v>106204</v>
          </cell>
          <cell r="B164" t="str">
            <v>Regiunea 3 Sud Muntenia</v>
          </cell>
          <cell r="C164" t="str">
            <v>Valcea</v>
          </cell>
        </row>
        <row r="165">
          <cell r="A165">
            <v>115475</v>
          </cell>
          <cell r="B165" t="str">
            <v>Regiunea 1 Nord-Est</v>
          </cell>
          <cell r="C165" t="str">
            <v>Vaslui</v>
          </cell>
        </row>
        <row r="166">
          <cell r="A166">
            <v>115962</v>
          </cell>
          <cell r="B166" t="str">
            <v>Regiunea 1 Nord-Est</v>
          </cell>
          <cell r="C166" t="str">
            <v>Vaslui</v>
          </cell>
        </row>
        <row r="167">
          <cell r="A167">
            <v>106400</v>
          </cell>
          <cell r="B167" t="str">
            <v>Regiunea 1 Nord-Est</v>
          </cell>
          <cell r="C167" t="str">
            <v>Vaslui</v>
          </cell>
        </row>
        <row r="168">
          <cell r="A168">
            <v>103967</v>
          </cell>
          <cell r="B168" t="str">
            <v>Regiunea 1 Nord-Est</v>
          </cell>
          <cell r="C168" t="str">
            <v>Vaslui</v>
          </cell>
        </row>
        <row r="169">
          <cell r="A169">
            <v>118939</v>
          </cell>
          <cell r="B169" t="str">
            <v>Regiunea 2 Sud-Est</v>
          </cell>
          <cell r="C169" t="str">
            <v>Vrancea</v>
          </cell>
        </row>
        <row r="170">
          <cell r="A170">
            <v>116917</v>
          </cell>
          <cell r="B170" t="str">
            <v>Regiunea 2 Sud-Est</v>
          </cell>
          <cell r="C170" t="str">
            <v>Vrancea</v>
          </cell>
        </row>
        <row r="171">
          <cell r="A171">
            <v>109845</v>
          </cell>
          <cell r="B171" t="str">
            <v>Regiunea 2 Sud-Est</v>
          </cell>
          <cell r="C171" t="str">
            <v>Vrancea</v>
          </cell>
        </row>
        <row r="172">
          <cell r="A172">
            <v>110838</v>
          </cell>
          <cell r="B172" t="str">
            <v>Regiunea 2 Sud-Est</v>
          </cell>
          <cell r="C172" t="str">
            <v>Vrancea</v>
          </cell>
        </row>
        <row r="173">
          <cell r="A173">
            <v>102581</v>
          </cell>
          <cell r="B173" t="str">
            <v>Regiunea 2 Sud-Est</v>
          </cell>
          <cell r="C173" t="str">
            <v>Vrancea</v>
          </cell>
        </row>
        <row r="174">
          <cell r="A174">
            <v>102760</v>
          </cell>
          <cell r="B174" t="str">
            <v>Regiunea 2 Sud-Est</v>
          </cell>
          <cell r="C174" t="str">
            <v>Vrancea</v>
          </cell>
        </row>
        <row r="175">
          <cell r="A175">
            <v>102329</v>
          </cell>
          <cell r="B175" t="str">
            <v>Regiunea 2 Sud-Est</v>
          </cell>
          <cell r="C175" t="str">
            <v>Vrancea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O467"/>
  <sheetViews>
    <sheetView tabSelected="1" view="pageBreakPreview" topLeftCell="A8" zoomScale="70" zoomScaleNormal="80" zoomScaleSheetLayoutView="70" workbookViewId="0">
      <pane xSplit="3" ySplit="7" topLeftCell="J450" activePane="bottomRight" state="frozen"/>
      <selection activeCell="A8" sqref="A8"/>
      <selection pane="topRight" activeCell="D8" sqref="D8"/>
      <selection pane="bottomLeft" activeCell="A15" sqref="A15"/>
      <selection pane="bottomRight" activeCell="B402" sqref="B402:B452"/>
    </sheetView>
  </sheetViews>
  <sheetFormatPr defaultColWidth="9.140625" defaultRowHeight="15.75" x14ac:dyDescent="0.3"/>
  <cols>
    <col min="1" max="1" width="4.85546875" style="3" customWidth="1"/>
    <col min="2" max="2" width="8.7109375" style="3" customWidth="1"/>
    <col min="3" max="3" width="25.5703125" style="3" customWidth="1"/>
    <col min="4" max="4" width="26.28515625" style="3" customWidth="1"/>
    <col min="5" max="5" width="15.7109375" style="39" customWidth="1"/>
    <col min="6" max="6" width="23.140625" style="3" customWidth="1"/>
    <col min="7" max="7" width="38.140625" style="3" hidden="1" customWidth="1"/>
    <col min="8" max="8" width="27" style="3" customWidth="1"/>
    <col min="9" max="9" width="58.140625" style="3" customWidth="1"/>
    <col min="10" max="10" width="25.7109375" style="3" customWidth="1"/>
    <col min="11" max="11" width="18.85546875" style="3" customWidth="1"/>
    <col min="12" max="12" width="15.140625" style="3" customWidth="1"/>
    <col min="13" max="13" width="29.7109375" style="3" customWidth="1"/>
    <col min="14" max="14" width="33.85546875" style="3" customWidth="1"/>
    <col min="15" max="15" width="33.140625" style="3" customWidth="1"/>
    <col min="16" max="16" width="21.140625" style="3" customWidth="1"/>
    <col min="17" max="18" width="29.85546875" style="3" customWidth="1"/>
    <col min="19" max="19" width="27.42578125" style="3" customWidth="1"/>
    <col min="20" max="20" width="31.5703125" style="3" customWidth="1"/>
    <col min="21" max="21" width="21" style="3" hidden="1" customWidth="1"/>
    <col min="22" max="22" width="28" style="3" customWidth="1"/>
    <col min="23" max="23" width="24.5703125" style="3" customWidth="1"/>
    <col min="24" max="24" width="29.140625" style="3" customWidth="1"/>
    <col min="25" max="25" width="18.28515625" style="3" customWidth="1"/>
    <col min="26" max="26" width="20.42578125" style="3" hidden="1" customWidth="1"/>
    <col min="27" max="27" width="23" style="3" customWidth="1"/>
    <col min="28" max="28" width="25.85546875" style="3" customWidth="1"/>
    <col min="29" max="29" width="25.140625" style="3" customWidth="1"/>
    <col min="30" max="30" width="23.140625" style="3" customWidth="1"/>
    <col min="31" max="16384" width="9.140625" style="3"/>
  </cols>
  <sheetData>
    <row r="1" spans="1:29" hidden="1" x14ac:dyDescent="0.3">
      <c r="A1" s="3">
        <v>44134</v>
      </c>
      <c r="F1" s="3">
        <f ca="1">F:O</f>
        <v>0</v>
      </c>
    </row>
    <row r="2" spans="1:29" hidden="1" x14ac:dyDescent="0.3"/>
    <row r="3" spans="1:29" hidden="1" x14ac:dyDescent="0.3">
      <c r="D3" s="21"/>
      <c r="Q3" s="31"/>
      <c r="S3" s="36"/>
      <c r="T3" s="36"/>
    </row>
    <row r="4" spans="1:29" ht="15.75" hidden="1" customHeight="1" x14ac:dyDescent="0.3">
      <c r="A4" s="2"/>
      <c r="Q4" s="31"/>
    </row>
    <row r="5" spans="1:29" ht="39.75" hidden="1" customHeight="1" x14ac:dyDescent="0.3">
      <c r="A5" s="2"/>
      <c r="B5" s="11"/>
      <c r="C5" s="7"/>
      <c r="F5" s="49"/>
      <c r="G5" s="321" t="s">
        <v>53</v>
      </c>
      <c r="H5" s="321"/>
      <c r="I5" s="321"/>
      <c r="J5" s="10"/>
      <c r="K5" s="11"/>
      <c r="L5" s="50">
        <v>101054</v>
      </c>
      <c r="M5" s="30"/>
      <c r="N5" s="30"/>
      <c r="O5" s="30"/>
      <c r="P5" s="11"/>
      <c r="Q5" s="31"/>
      <c r="R5" s="31"/>
      <c r="S5" s="30"/>
      <c r="T5" s="13"/>
      <c r="V5" s="30"/>
      <c r="W5" s="11"/>
      <c r="X5" s="30"/>
      <c r="Y5" s="20"/>
      <c r="Z5" s="20"/>
      <c r="AA5" s="4"/>
    </row>
    <row r="6" spans="1:29" ht="42.75" hidden="1" customHeight="1" x14ac:dyDescent="0.3">
      <c r="A6" s="2"/>
      <c r="B6" s="11"/>
      <c r="C6" s="10"/>
      <c r="F6" s="11"/>
      <c r="G6" s="11"/>
      <c r="H6" s="11"/>
      <c r="I6" s="11"/>
      <c r="J6" s="11"/>
      <c r="K6" s="11"/>
      <c r="L6" s="11"/>
      <c r="M6" s="11"/>
      <c r="N6" s="11"/>
      <c r="O6" s="11"/>
      <c r="P6" s="11"/>
      <c r="Q6" s="31"/>
      <c r="R6" s="37">
        <f>+R385+S385</f>
        <v>28259780.870000001</v>
      </c>
      <c r="S6" s="37"/>
      <c r="T6" s="23"/>
      <c r="U6" s="6"/>
      <c r="W6" s="11"/>
      <c r="X6" s="11"/>
      <c r="Y6" s="4"/>
      <c r="Z6" s="4"/>
      <c r="AA6" s="12"/>
    </row>
    <row r="7" spans="1:29" ht="15.75" hidden="1" customHeight="1" x14ac:dyDescent="0.3">
      <c r="A7" s="2"/>
      <c r="B7" s="33"/>
      <c r="C7" s="33"/>
      <c r="F7" s="33"/>
      <c r="G7" s="33"/>
      <c r="I7" s="33"/>
      <c r="J7" s="33"/>
      <c r="K7" s="33"/>
      <c r="L7" s="33"/>
      <c r="M7" s="33"/>
      <c r="N7" s="33"/>
      <c r="O7" s="33"/>
      <c r="P7" s="37"/>
      <c r="Q7" s="7"/>
      <c r="R7" s="7"/>
      <c r="S7" s="30"/>
      <c r="T7" s="30"/>
      <c r="U7" s="34"/>
      <c r="V7" s="33"/>
      <c r="W7" s="33"/>
      <c r="X7" s="33"/>
      <c r="Y7" s="33"/>
      <c r="Z7" s="33"/>
      <c r="AA7" s="22"/>
      <c r="AB7" s="1"/>
      <c r="AC7" s="1"/>
    </row>
    <row r="8" spans="1:29" ht="15.75" customHeight="1" x14ac:dyDescent="0.3">
      <c r="A8" s="2"/>
      <c r="B8" s="33"/>
      <c r="C8" s="33"/>
      <c r="F8" s="33"/>
      <c r="G8" s="33"/>
      <c r="I8" s="33"/>
      <c r="J8" s="33"/>
      <c r="K8" s="33"/>
      <c r="L8" s="33"/>
      <c r="M8" s="33"/>
      <c r="N8" s="33"/>
      <c r="O8" s="33"/>
      <c r="P8" s="37"/>
      <c r="Q8" s="7"/>
      <c r="R8" s="7"/>
      <c r="S8" s="30"/>
      <c r="T8" s="30"/>
      <c r="U8" s="34"/>
      <c r="V8" s="33"/>
      <c r="W8" s="33"/>
      <c r="X8" s="33"/>
      <c r="Y8" s="33"/>
      <c r="Z8" s="33"/>
      <c r="AA8" s="22"/>
      <c r="AB8" s="1"/>
      <c r="AC8" s="1"/>
    </row>
    <row r="9" spans="1:29" ht="53.25" customHeight="1" thickBot="1" x14ac:dyDescent="0.35">
      <c r="A9" s="2"/>
      <c r="B9" s="33"/>
      <c r="C9" s="33"/>
      <c r="F9" s="33"/>
      <c r="G9" s="33"/>
      <c r="I9" s="327" t="s">
        <v>2223</v>
      </c>
      <c r="J9" s="327"/>
      <c r="K9" s="33"/>
      <c r="L9" s="33"/>
      <c r="M9" s="303" t="s">
        <v>53</v>
      </c>
      <c r="N9" s="303"/>
      <c r="O9" s="303"/>
      <c r="P9" s="37"/>
      <c r="Q9" s="66"/>
      <c r="R9" s="37"/>
      <c r="S9" s="37"/>
      <c r="T9" s="37"/>
      <c r="U9" s="52"/>
      <c r="V9" s="33"/>
      <c r="W9" s="37"/>
      <c r="X9" s="37"/>
      <c r="Y9" s="37"/>
      <c r="Z9" s="33"/>
      <c r="AA9" s="22"/>
      <c r="AB9" s="1"/>
      <c r="AC9" s="1"/>
    </row>
    <row r="10" spans="1:29" ht="39.75" customHeight="1" x14ac:dyDescent="0.3">
      <c r="A10" s="2"/>
      <c r="B10" s="68"/>
      <c r="C10" s="68"/>
      <c r="F10" s="68"/>
      <c r="G10" s="68"/>
      <c r="I10" s="327" t="s">
        <v>2224</v>
      </c>
      <c r="J10" s="327"/>
      <c r="K10" s="68"/>
      <c r="L10" s="68"/>
      <c r="M10" s="68"/>
      <c r="N10" s="68"/>
      <c r="O10" s="68"/>
      <c r="P10" s="69"/>
      <c r="Q10" s="70"/>
      <c r="R10" s="69"/>
      <c r="S10" s="69"/>
      <c r="T10" s="69"/>
      <c r="U10" s="52"/>
      <c r="V10" s="68"/>
      <c r="W10" s="68"/>
      <c r="X10" s="68"/>
      <c r="Y10" s="68"/>
      <c r="Z10" s="68"/>
      <c r="AA10" s="71"/>
      <c r="AB10" s="1"/>
      <c r="AC10" s="1"/>
    </row>
    <row r="11" spans="1:29" ht="26.45" customHeight="1" thickBot="1" x14ac:dyDescent="0.35">
      <c r="A11" s="2"/>
      <c r="B11" s="72"/>
      <c r="C11" s="73" t="s">
        <v>926</v>
      </c>
      <c r="F11" s="74">
        <v>4.8440000000000003</v>
      </c>
      <c r="G11" s="75"/>
      <c r="H11" s="75"/>
      <c r="I11" s="75"/>
      <c r="J11" s="75"/>
      <c r="K11" s="75"/>
      <c r="L11" s="75"/>
      <c r="M11" s="75"/>
      <c r="N11" s="76"/>
      <c r="O11" s="76"/>
      <c r="P11" s="75"/>
      <c r="Q11" s="31"/>
      <c r="R11" s="69"/>
      <c r="S11" s="77"/>
      <c r="T11" s="69"/>
      <c r="U11" s="76"/>
      <c r="V11" s="78"/>
      <c r="W11" s="79"/>
      <c r="X11" s="75" t="s">
        <v>318</v>
      </c>
      <c r="Y11" s="80"/>
      <c r="Z11" s="80"/>
      <c r="AA11" s="81"/>
      <c r="AB11" s="38"/>
      <c r="AC11" s="38"/>
    </row>
    <row r="12" spans="1:29" ht="65.25" customHeight="1" x14ac:dyDescent="0.3">
      <c r="B12" s="330" t="s">
        <v>2023</v>
      </c>
      <c r="C12" s="322" t="str">
        <f>'[1]Contracte semnate (2)'!C12</f>
        <v>Axă prioritară/Prioritate de investiţii/Obiectiv specific/Priority Axis/Investment Priority/Specific Objective</v>
      </c>
      <c r="D12" s="322" t="str">
        <f>'[1]Contracte semnate (2)'!D12</f>
        <v>Titlu proiect/Project Title</v>
      </c>
      <c r="E12" s="322" t="str">
        <f>'[1]Contracte semnate (2)'!E12</f>
        <v>cod SMIS/SMIS Code</v>
      </c>
      <c r="F12" s="322" t="str">
        <f>'[1]Contracte semnate (2)'!F12</f>
        <v>Nr si data Contract de Finantare/No and date of the Financing Agreement</v>
      </c>
      <c r="G12" s="322" t="s">
        <v>195</v>
      </c>
      <c r="H12" s="322" t="str">
        <f>'[1]Contracte semnate (2)'!H12</f>
        <v>Nume beneficiar/Beneficiary</v>
      </c>
      <c r="I12" s="319" t="str">
        <f>'[1]Contracte semnate (2)'!I12</f>
        <v>Rezumat proiect//Project Summary</v>
      </c>
      <c r="J12" s="319" t="str">
        <f>'[1]Contracte semnate (2)'!J12</f>
        <v>Data de incepere a proiectului/ Start date of the project</v>
      </c>
      <c r="K12" s="319" t="str">
        <f>'[1]Contracte semnate (2)'!K12</f>
        <v>Data de finalizare a proiectului/End date of the project</v>
      </c>
      <c r="L12" s="322" t="str">
        <f>'[1]Contracte semnate (2)'!L12</f>
        <v>Rata de cofinanțare UE/EU co-financing rate</v>
      </c>
      <c r="M12" s="332" t="str">
        <f>'[1]Contracte semnate (2)'!M12</f>
        <v>Regiune/Region</v>
      </c>
      <c r="N12" s="332" t="str">
        <f>'[1]Contracte semnate (2)'!N12</f>
        <v>Judet/County</v>
      </c>
      <c r="O12" s="322" t="str">
        <f>'[1]Contracte semnate (2)'!O12</f>
        <v>Tip Beneficiar/Beneficiary</v>
      </c>
      <c r="P12" s="319" t="str">
        <f>'[1]Contracte semnate (2)'!P12</f>
        <v>Categorie de intervenție/Category of intervention</v>
      </c>
      <c r="Q12" s="322" t="str">
        <f>'[1]Contracte semnate (2)'!Q12</f>
        <v>Valoarea eligibilă a proiectului (lei)/Eligible project value</v>
      </c>
      <c r="R12" s="337" t="str">
        <f>'[1]Contracte semnate (2)'!$R$12</f>
        <v>Valoarea eligibilă a proiectului (lei)/Eligible project value</v>
      </c>
      <c r="S12" s="338"/>
      <c r="T12" s="338"/>
      <c r="U12" s="339"/>
      <c r="V12" s="315" t="str">
        <f>'[2]Contracte semnate (2)'!V12</f>
        <v>Cheltuieli neeligibile/ Non eligible expenditure</v>
      </c>
      <c r="W12" s="315" t="str">
        <f>'[2]Contracte semnate (2)'!W12</f>
        <v>Valoarea veniturilor nete generate (NFG)/Net Generated income</v>
      </c>
      <c r="X12" s="317" t="str">
        <f>'[2]Contracte semnate (2)'!X12</f>
        <v>Total valoare proiect/Total project value</v>
      </c>
      <c r="Y12" s="317" t="s">
        <v>2225</v>
      </c>
      <c r="Z12" s="335" t="s">
        <v>366</v>
      </c>
      <c r="AA12" s="328" t="str">
        <f>'[1]Contracte semnate (2)'!$AA$12</f>
        <v>Plăţi către beneficiari (lei)/Payments to the beneficiaries</v>
      </c>
      <c r="AB12" s="329"/>
      <c r="AC12" s="39"/>
    </row>
    <row r="13" spans="1:29" ht="88.5" customHeight="1" thickBot="1" x14ac:dyDescent="0.35">
      <c r="B13" s="331"/>
      <c r="C13" s="323"/>
      <c r="D13" s="323"/>
      <c r="E13" s="323"/>
      <c r="F13" s="323"/>
      <c r="G13" s="323"/>
      <c r="H13" s="323"/>
      <c r="I13" s="320"/>
      <c r="J13" s="320"/>
      <c r="K13" s="320"/>
      <c r="L13" s="323"/>
      <c r="M13" s="333"/>
      <c r="N13" s="333"/>
      <c r="O13" s="323"/>
      <c r="P13" s="320"/>
      <c r="Q13" s="323"/>
      <c r="R13" s="82" t="str">
        <f>'[1]Contracte semnate (2)'!R13</f>
        <v>Fonduri UE/EU Funds</v>
      </c>
      <c r="S13" s="82" t="str">
        <f>'[1]Contracte semnate (2)'!S13</f>
        <v>Contribuția națională/National Contribution</v>
      </c>
      <c r="T13" s="82" t="str">
        <f>'[1]Contracte semnate (2)'!T13</f>
        <v>Contributia proprie a beneficiarului/Contribution of the beneficiary</v>
      </c>
      <c r="U13" s="82" t="s">
        <v>367</v>
      </c>
      <c r="V13" s="316"/>
      <c r="W13" s="316"/>
      <c r="X13" s="318"/>
      <c r="Y13" s="334"/>
      <c r="Z13" s="336"/>
      <c r="AA13" s="301" t="str">
        <f>'[1]Contracte semnate (2)'!AA13</f>
        <v>Fonduri UE/EU Funds</v>
      </c>
      <c r="AB13" s="302" t="str">
        <f>'[1]Contracte semnate (2)'!AB13</f>
        <v>Contribuția națională /National Contribution</v>
      </c>
      <c r="AC13" s="39"/>
    </row>
    <row r="14" spans="1:29" ht="22.7" customHeight="1" x14ac:dyDescent="0.3">
      <c r="B14" s="83"/>
      <c r="C14" s="84" t="s">
        <v>148</v>
      </c>
      <c r="D14" s="84"/>
      <c r="E14" s="84"/>
      <c r="F14" s="84"/>
      <c r="G14" s="84"/>
      <c r="H14" s="84"/>
      <c r="I14" s="84"/>
      <c r="J14" s="84"/>
      <c r="K14" s="84"/>
      <c r="L14" s="84"/>
      <c r="M14" s="84"/>
      <c r="N14" s="84"/>
      <c r="O14" s="84"/>
      <c r="P14" s="84"/>
      <c r="Q14" s="84"/>
      <c r="R14" s="84"/>
      <c r="S14" s="84"/>
      <c r="T14" s="84"/>
      <c r="U14" s="84"/>
      <c r="V14" s="84"/>
      <c r="W14" s="84"/>
      <c r="X14" s="84"/>
      <c r="Y14" s="84"/>
      <c r="Z14" s="85"/>
      <c r="AA14" s="85"/>
      <c r="AB14" s="85"/>
      <c r="AC14" s="39"/>
    </row>
    <row r="15" spans="1:29" ht="65.25" customHeight="1" x14ac:dyDescent="0.3">
      <c r="B15" s="86">
        <v>1</v>
      </c>
      <c r="C15" s="311" t="s">
        <v>1185</v>
      </c>
      <c r="D15" s="87" t="s">
        <v>2162</v>
      </c>
      <c r="E15" s="67">
        <v>110647</v>
      </c>
      <c r="F15" s="88" t="s">
        <v>204</v>
      </c>
      <c r="G15" s="306" t="s">
        <v>201</v>
      </c>
      <c r="H15" s="89" t="s">
        <v>146</v>
      </c>
      <c r="I15" s="90" t="s">
        <v>399</v>
      </c>
      <c r="J15" s="91" t="s">
        <v>400</v>
      </c>
      <c r="K15" s="88" t="s">
        <v>382</v>
      </c>
      <c r="L15" s="92">
        <f>+R15/Q15</f>
        <v>0.84999999990206343</v>
      </c>
      <c r="M15" s="93" t="str">
        <f>VLOOKUP($E15,[3]Sheet1!$A:$C,2,FALSE)</f>
        <v>Regiunea 6 Nord-Vest</v>
      </c>
      <c r="N15" s="93" t="str">
        <f>VLOOKUP($E15,[3]Sheet1!$A:$C,3,FALSE)</f>
        <v>Timis</v>
      </c>
      <c r="O15" s="89" t="s">
        <v>368</v>
      </c>
      <c r="P15" s="89" t="s">
        <v>670</v>
      </c>
      <c r="Q15" s="94">
        <f>+R15+S15+T15+U15</f>
        <v>51053473.5</v>
      </c>
      <c r="R15" s="95">
        <v>43395452.469999999</v>
      </c>
      <c r="S15" s="95">
        <v>0</v>
      </c>
      <c r="T15" s="95">
        <v>7658021.0300000003</v>
      </c>
      <c r="U15" s="95">
        <v>0</v>
      </c>
      <c r="V15" s="94">
        <v>26763442.050000001</v>
      </c>
      <c r="W15" s="94">
        <v>0</v>
      </c>
      <c r="X15" s="95">
        <f>R15+S15+T15+V15+W15</f>
        <v>77816915.549999997</v>
      </c>
      <c r="Y15" s="96" t="s">
        <v>371</v>
      </c>
      <c r="Z15" s="97" t="s">
        <v>1747</v>
      </c>
      <c r="AA15" s="56">
        <v>0</v>
      </c>
      <c r="AB15" s="56">
        <v>0</v>
      </c>
      <c r="AC15" s="38"/>
    </row>
    <row r="16" spans="1:29" ht="134.44999999999999" customHeight="1" x14ac:dyDescent="0.3">
      <c r="B16" s="98">
        <v>2</v>
      </c>
      <c r="C16" s="312"/>
      <c r="D16" s="87" t="s">
        <v>2163</v>
      </c>
      <c r="E16" s="99">
        <v>110562</v>
      </c>
      <c r="F16" s="88" t="s">
        <v>205</v>
      </c>
      <c r="G16" s="307"/>
      <c r="H16" s="89" t="s">
        <v>146</v>
      </c>
      <c r="I16" s="90" t="s">
        <v>386</v>
      </c>
      <c r="J16" s="100" t="s">
        <v>1006</v>
      </c>
      <c r="K16" s="91" t="s">
        <v>1305</v>
      </c>
      <c r="L16" s="92">
        <f>+R16/Q16</f>
        <v>0.85000000000351961</v>
      </c>
      <c r="M16" s="93" t="str">
        <f>VLOOKUP($E16,[3]Sheet1!$A:$C,2,FALSE)</f>
        <v>Regiunea 5 Vest</v>
      </c>
      <c r="N16" s="93" t="str">
        <f>VLOOKUP($E16,[3]Sheet1!$A:$C,3,FALSE)</f>
        <v>Hunedoara,Timis</v>
      </c>
      <c r="O16" s="89" t="s">
        <v>368</v>
      </c>
      <c r="P16" s="89" t="s">
        <v>670</v>
      </c>
      <c r="Q16" s="94">
        <f t="shared" ref="Q16:Q32" si="0">+R16+S16+T16+U16</f>
        <v>1988825344.78</v>
      </c>
      <c r="R16" s="95">
        <v>1690501543.0699999</v>
      </c>
      <c r="S16" s="95">
        <v>0</v>
      </c>
      <c r="T16" s="95">
        <v>298323801.70999998</v>
      </c>
      <c r="U16" s="95">
        <v>0</v>
      </c>
      <c r="V16" s="94">
        <v>500194109.66000003</v>
      </c>
      <c r="W16" s="94">
        <v>0</v>
      </c>
      <c r="X16" s="95">
        <f t="shared" ref="X16:X40" si="1">R16+S16+T16+V16+W16</f>
        <v>2489019454.4400001</v>
      </c>
      <c r="Y16" s="96" t="s">
        <v>371</v>
      </c>
      <c r="Z16" s="97" t="s">
        <v>1493</v>
      </c>
      <c r="AA16" s="56">
        <v>647835266.63</v>
      </c>
      <c r="AB16" s="56">
        <v>214566982.42000002</v>
      </c>
      <c r="AC16" s="38"/>
    </row>
    <row r="17" spans="1:67" ht="191.65" customHeight="1" x14ac:dyDescent="0.3">
      <c r="B17" s="86">
        <v>3</v>
      </c>
      <c r="C17" s="312"/>
      <c r="D17" s="87" t="s">
        <v>684</v>
      </c>
      <c r="E17" s="99">
        <v>115748</v>
      </c>
      <c r="F17" s="88" t="s">
        <v>685</v>
      </c>
      <c r="G17" s="308"/>
      <c r="H17" s="89" t="s">
        <v>146</v>
      </c>
      <c r="I17" s="101" t="s">
        <v>712</v>
      </c>
      <c r="J17" s="91" t="s">
        <v>686</v>
      </c>
      <c r="K17" s="88" t="s">
        <v>1797</v>
      </c>
      <c r="L17" s="92">
        <f>R17/Q17</f>
        <v>0.85000000000826137</v>
      </c>
      <c r="M17" s="93" t="str">
        <f>VLOOKUP($E17,[3]Sheet1!$A:$C,2,FALSE)</f>
        <v>Regiunea 6 Nord-Vest,Regiunea 7 Centru</v>
      </c>
      <c r="N17" s="93" t="str">
        <f>VLOOKUP($E17,[3]Sheet1!$A:$C,3,FALSE)</f>
        <v>Cluj,Mures</v>
      </c>
      <c r="O17" s="89" t="s">
        <v>368</v>
      </c>
      <c r="P17" s="89" t="s">
        <v>670</v>
      </c>
      <c r="Q17" s="94">
        <f t="shared" si="0"/>
        <v>1513061739.95</v>
      </c>
      <c r="R17" s="95">
        <v>1286102478.97</v>
      </c>
      <c r="S17" s="95">
        <v>0</v>
      </c>
      <c r="T17" s="95">
        <v>226959260.97999999</v>
      </c>
      <c r="U17" s="95">
        <v>0</v>
      </c>
      <c r="V17" s="95">
        <v>310668934.99000001</v>
      </c>
      <c r="W17" s="95">
        <v>0</v>
      </c>
      <c r="X17" s="95">
        <f t="shared" si="1"/>
        <v>1823730674.9400001</v>
      </c>
      <c r="Y17" s="96" t="s">
        <v>371</v>
      </c>
      <c r="Z17" s="97" t="s">
        <v>1748</v>
      </c>
      <c r="AA17" s="56">
        <v>693554937.13</v>
      </c>
      <c r="AB17" s="56">
        <v>200056924.41</v>
      </c>
      <c r="AC17" s="38"/>
    </row>
    <row r="18" spans="1:67" ht="177.75" customHeight="1" x14ac:dyDescent="0.3">
      <c r="B18" s="98">
        <v>4</v>
      </c>
      <c r="C18" s="312"/>
      <c r="D18" s="87" t="s">
        <v>901</v>
      </c>
      <c r="E18" s="99">
        <v>119750</v>
      </c>
      <c r="F18" s="88" t="s">
        <v>902</v>
      </c>
      <c r="G18" s="67"/>
      <c r="H18" s="89" t="s">
        <v>146</v>
      </c>
      <c r="I18" s="101" t="s">
        <v>903</v>
      </c>
      <c r="J18" s="91" t="s">
        <v>1823</v>
      </c>
      <c r="K18" s="88" t="s">
        <v>1148</v>
      </c>
      <c r="L18" s="92">
        <f>R18/Q18</f>
        <v>0.84999999970970253</v>
      </c>
      <c r="M18" s="93" t="s">
        <v>904</v>
      </c>
      <c r="N18" s="93" t="s">
        <v>905</v>
      </c>
      <c r="O18" s="89" t="s">
        <v>368</v>
      </c>
      <c r="P18" s="89" t="s">
        <v>906</v>
      </c>
      <c r="Q18" s="94">
        <v>1722370.93</v>
      </c>
      <c r="R18" s="94">
        <v>1464015.29</v>
      </c>
      <c r="S18" s="95">
        <v>0</v>
      </c>
      <c r="T18" s="95">
        <f>Q18*0.15</f>
        <v>258355.63949999999</v>
      </c>
      <c r="U18" s="95">
        <v>0</v>
      </c>
      <c r="V18" s="95">
        <v>308219.51</v>
      </c>
      <c r="W18" s="95">
        <v>0</v>
      </c>
      <c r="X18" s="95">
        <f t="shared" si="1"/>
        <v>2030590.4395000001</v>
      </c>
      <c r="Y18" s="96" t="s">
        <v>371</v>
      </c>
      <c r="Z18" s="97" t="s">
        <v>1492</v>
      </c>
      <c r="AA18" s="56">
        <v>0</v>
      </c>
      <c r="AB18" s="56">
        <v>0</v>
      </c>
      <c r="AC18" s="38"/>
    </row>
    <row r="19" spans="1:67" ht="78" customHeight="1" x14ac:dyDescent="0.3">
      <c r="B19" s="86">
        <v>5</v>
      </c>
      <c r="C19" s="312"/>
      <c r="D19" s="87" t="s">
        <v>1037</v>
      </c>
      <c r="E19" s="99">
        <v>116393</v>
      </c>
      <c r="F19" s="88" t="s">
        <v>1042</v>
      </c>
      <c r="G19" s="67"/>
      <c r="H19" s="89" t="s">
        <v>146</v>
      </c>
      <c r="I19" s="101" t="s">
        <v>1038</v>
      </c>
      <c r="J19" s="91" t="s">
        <v>1006</v>
      </c>
      <c r="K19" s="91" t="s">
        <v>488</v>
      </c>
      <c r="L19" s="92">
        <f>R19/Q19</f>
        <v>0.8500000000466843</v>
      </c>
      <c r="M19" s="93" t="s">
        <v>1039</v>
      </c>
      <c r="N19" s="93" t="s">
        <v>1040</v>
      </c>
      <c r="O19" s="89" t="s">
        <v>368</v>
      </c>
      <c r="P19" s="89" t="s">
        <v>1041</v>
      </c>
      <c r="Q19" s="94">
        <f t="shared" si="0"/>
        <v>310597540.63</v>
      </c>
      <c r="R19" s="95">
        <v>264007909.55000001</v>
      </c>
      <c r="S19" s="95">
        <v>0</v>
      </c>
      <c r="T19" s="95">
        <v>46589631.079999998</v>
      </c>
      <c r="U19" s="95">
        <v>0</v>
      </c>
      <c r="V19" s="94">
        <v>79635497.930000007</v>
      </c>
      <c r="W19" s="95">
        <v>0</v>
      </c>
      <c r="X19" s="95">
        <f t="shared" si="1"/>
        <v>390233038.56</v>
      </c>
      <c r="Y19" s="96" t="s">
        <v>371</v>
      </c>
      <c r="Z19" s="96" t="s">
        <v>372</v>
      </c>
      <c r="AA19" s="56">
        <v>27826292.290000003</v>
      </c>
      <c r="AB19" s="56">
        <v>9258217.1100000013</v>
      </c>
      <c r="AC19" s="38"/>
    </row>
    <row r="20" spans="1:67" s="35" customFormat="1" ht="79.5" customHeight="1" x14ac:dyDescent="0.3">
      <c r="B20" s="98">
        <v>6</v>
      </c>
      <c r="C20" s="313"/>
      <c r="D20" s="99" t="s">
        <v>1082</v>
      </c>
      <c r="E20" s="99">
        <v>123462</v>
      </c>
      <c r="F20" s="88" t="s">
        <v>1083</v>
      </c>
      <c r="G20" s="99"/>
      <c r="H20" s="93" t="s">
        <v>146</v>
      </c>
      <c r="I20" s="101" t="s">
        <v>1084</v>
      </c>
      <c r="J20" s="88" t="s">
        <v>1824</v>
      </c>
      <c r="K20" s="91" t="s">
        <v>488</v>
      </c>
      <c r="L20" s="92">
        <f t="shared" ref="L20" si="2">+R20/Q20</f>
        <v>0.85000000109846752</v>
      </c>
      <c r="M20" s="93" t="s">
        <v>1085</v>
      </c>
      <c r="N20" s="93" t="s">
        <v>1086</v>
      </c>
      <c r="O20" s="93" t="s">
        <v>368</v>
      </c>
      <c r="P20" s="93" t="s">
        <v>1041</v>
      </c>
      <c r="Q20" s="94">
        <f t="shared" si="0"/>
        <v>4096616.43</v>
      </c>
      <c r="R20" s="94">
        <v>3482123.97</v>
      </c>
      <c r="S20" s="94">
        <v>0</v>
      </c>
      <c r="T20" s="94">
        <v>614492.46</v>
      </c>
      <c r="U20" s="94">
        <v>0</v>
      </c>
      <c r="V20" s="94">
        <v>1181172.6599999999</v>
      </c>
      <c r="W20" s="94">
        <v>0</v>
      </c>
      <c r="X20" s="95">
        <f t="shared" si="1"/>
        <v>5277789.09</v>
      </c>
      <c r="Y20" s="102" t="s">
        <v>371</v>
      </c>
      <c r="Z20" s="102" t="s">
        <v>372</v>
      </c>
      <c r="AA20" s="57">
        <v>0</v>
      </c>
      <c r="AB20" s="57">
        <v>0</v>
      </c>
      <c r="AC20" s="40"/>
    </row>
    <row r="21" spans="1:67" s="35" customFormat="1" ht="159.75" customHeight="1" x14ac:dyDescent="0.3">
      <c r="B21" s="86">
        <v>7</v>
      </c>
      <c r="C21" s="103"/>
      <c r="D21" s="99" t="s">
        <v>1107</v>
      </c>
      <c r="E21" s="99">
        <v>120919</v>
      </c>
      <c r="F21" s="88" t="s">
        <v>1108</v>
      </c>
      <c r="G21" s="99"/>
      <c r="H21" s="93" t="s">
        <v>146</v>
      </c>
      <c r="I21" s="101" t="s">
        <v>1109</v>
      </c>
      <c r="J21" s="88" t="s">
        <v>1611</v>
      </c>
      <c r="K21" s="104" t="s">
        <v>382</v>
      </c>
      <c r="L21" s="92">
        <f>R21/Q21</f>
        <v>0.85000015984297028</v>
      </c>
      <c r="M21" s="93" t="s">
        <v>1110</v>
      </c>
      <c r="N21" s="93" t="s">
        <v>1111</v>
      </c>
      <c r="O21" s="93" t="s">
        <v>368</v>
      </c>
      <c r="P21" s="93">
        <v>28</v>
      </c>
      <c r="Q21" s="94">
        <f t="shared" si="0"/>
        <v>37536.839999999997</v>
      </c>
      <c r="R21" s="94">
        <v>31906.32</v>
      </c>
      <c r="S21" s="94">
        <v>0</v>
      </c>
      <c r="T21" s="94">
        <v>5630.52</v>
      </c>
      <c r="U21" s="94">
        <v>0</v>
      </c>
      <c r="V21" s="94">
        <v>7132</v>
      </c>
      <c r="W21" s="94">
        <v>0</v>
      </c>
      <c r="X21" s="95">
        <f t="shared" si="1"/>
        <v>44668.84</v>
      </c>
      <c r="Y21" s="102" t="s">
        <v>371</v>
      </c>
      <c r="Z21" s="102" t="s">
        <v>1749</v>
      </c>
      <c r="AA21" s="57">
        <v>25616.32</v>
      </c>
      <c r="AB21" s="57">
        <v>4520.5200000000004</v>
      </c>
      <c r="AC21" s="40"/>
    </row>
    <row r="22" spans="1:67" s="35" customFormat="1" ht="159.75" customHeight="1" x14ac:dyDescent="0.3">
      <c r="B22" s="98">
        <v>8</v>
      </c>
      <c r="C22" s="103"/>
      <c r="D22" s="105" t="s">
        <v>1106</v>
      </c>
      <c r="E22" s="99">
        <v>118545</v>
      </c>
      <c r="F22" s="88" t="s">
        <v>1116</v>
      </c>
      <c r="G22" s="99"/>
      <c r="H22" s="93" t="s">
        <v>146</v>
      </c>
      <c r="I22" s="101" t="s">
        <v>1112</v>
      </c>
      <c r="J22" s="88" t="s">
        <v>1006</v>
      </c>
      <c r="K22" s="88" t="s">
        <v>1113</v>
      </c>
      <c r="L22" s="92">
        <f>R22/Q22</f>
        <v>0.85000000015805199</v>
      </c>
      <c r="M22" s="93" t="s">
        <v>1114</v>
      </c>
      <c r="N22" s="93" t="s">
        <v>1115</v>
      </c>
      <c r="O22" s="93" t="s">
        <v>368</v>
      </c>
      <c r="P22" s="93">
        <v>28</v>
      </c>
      <c r="Q22" s="94">
        <f t="shared" si="0"/>
        <v>142358256.75</v>
      </c>
      <c r="R22" s="94">
        <v>121004518.26000001</v>
      </c>
      <c r="S22" s="94">
        <v>0</v>
      </c>
      <c r="T22" s="94">
        <v>21353738.489999998</v>
      </c>
      <c r="U22" s="94">
        <v>0</v>
      </c>
      <c r="V22" s="94">
        <v>28332890.670000002</v>
      </c>
      <c r="W22" s="94">
        <v>0</v>
      </c>
      <c r="X22" s="95">
        <f t="shared" si="1"/>
        <v>170691147.42000002</v>
      </c>
      <c r="Y22" s="102" t="s">
        <v>371</v>
      </c>
      <c r="Z22" s="102" t="s">
        <v>372</v>
      </c>
      <c r="AA22" s="57">
        <v>90816270.090000004</v>
      </c>
      <c r="AB22" s="57">
        <v>29868828.300000001</v>
      </c>
      <c r="AC22" s="40"/>
    </row>
    <row r="23" spans="1:67" s="35" customFormat="1" ht="159.75" customHeight="1" x14ac:dyDescent="0.3">
      <c r="B23" s="86">
        <v>9</v>
      </c>
      <c r="C23" s="103"/>
      <c r="D23" s="105" t="s">
        <v>1194</v>
      </c>
      <c r="E23" s="99">
        <v>122606</v>
      </c>
      <c r="F23" s="88" t="s">
        <v>1203</v>
      </c>
      <c r="G23" s="99"/>
      <c r="H23" s="93" t="s">
        <v>146</v>
      </c>
      <c r="I23" s="101" t="s">
        <v>1196</v>
      </c>
      <c r="J23" s="88" t="s">
        <v>1197</v>
      </c>
      <c r="K23" s="88" t="s">
        <v>382</v>
      </c>
      <c r="L23" s="92">
        <f>R23/Q23</f>
        <v>0.84999999476303001</v>
      </c>
      <c r="M23" s="93" t="s">
        <v>1195</v>
      </c>
      <c r="N23" s="93" t="s">
        <v>600</v>
      </c>
      <c r="O23" s="93" t="s">
        <v>368</v>
      </c>
      <c r="P23" s="93">
        <v>28</v>
      </c>
      <c r="Q23" s="94">
        <f t="shared" si="0"/>
        <v>763800.44</v>
      </c>
      <c r="R23" s="94">
        <v>649230.37</v>
      </c>
      <c r="S23" s="94">
        <v>0</v>
      </c>
      <c r="T23" s="94">
        <v>114570.07</v>
      </c>
      <c r="U23" s="94">
        <v>0</v>
      </c>
      <c r="V23" s="94">
        <v>186651.7</v>
      </c>
      <c r="W23" s="94">
        <v>0</v>
      </c>
      <c r="X23" s="95">
        <f t="shared" si="1"/>
        <v>950452.1399999999</v>
      </c>
      <c r="Y23" s="102" t="s">
        <v>371</v>
      </c>
      <c r="Z23" s="102" t="s">
        <v>1750</v>
      </c>
      <c r="AA23" s="57">
        <v>249460.27</v>
      </c>
      <c r="AB23" s="57">
        <v>83153.42</v>
      </c>
      <c r="AC23" s="40"/>
    </row>
    <row r="24" spans="1:67" s="35" customFormat="1" ht="159.75" customHeight="1" x14ac:dyDescent="0.3">
      <c r="B24" s="98">
        <v>10</v>
      </c>
      <c r="C24" s="103"/>
      <c r="D24" s="105" t="s">
        <v>1225</v>
      </c>
      <c r="E24" s="99">
        <v>120234</v>
      </c>
      <c r="F24" s="88" t="s">
        <v>1226</v>
      </c>
      <c r="G24" s="99"/>
      <c r="H24" s="93" t="s">
        <v>146</v>
      </c>
      <c r="I24" s="101" t="s">
        <v>1227</v>
      </c>
      <c r="J24" s="88" t="s">
        <v>1226</v>
      </c>
      <c r="K24" s="88" t="s">
        <v>1148</v>
      </c>
      <c r="L24" s="92">
        <f t="shared" ref="L24:L30" si="3">R24/Q24</f>
        <v>0.84999999999981413</v>
      </c>
      <c r="M24" s="93" t="s">
        <v>1229</v>
      </c>
      <c r="N24" s="93" t="s">
        <v>619</v>
      </c>
      <c r="O24" s="93" t="s">
        <v>368</v>
      </c>
      <c r="P24" s="93">
        <v>28</v>
      </c>
      <c r="Q24" s="94">
        <f t="shared" si="0"/>
        <v>5378993924.46</v>
      </c>
      <c r="R24" s="94">
        <v>4572144835.79</v>
      </c>
      <c r="S24" s="94">
        <v>0</v>
      </c>
      <c r="T24" s="94">
        <v>806849088.66999996</v>
      </c>
      <c r="U24" s="94"/>
      <c r="V24" s="94">
        <v>1506602333.2</v>
      </c>
      <c r="W24" s="94">
        <v>0</v>
      </c>
      <c r="X24" s="95">
        <f t="shared" si="1"/>
        <v>6885596257.6599998</v>
      </c>
      <c r="Y24" s="102" t="s">
        <v>371</v>
      </c>
      <c r="Z24" s="102" t="s">
        <v>1751</v>
      </c>
      <c r="AA24" s="57">
        <v>153361478.14000002</v>
      </c>
      <c r="AB24" s="57">
        <v>38842929.82</v>
      </c>
      <c r="AC24" s="40"/>
    </row>
    <row r="25" spans="1:67" s="35" customFormat="1" ht="159.75" customHeight="1" x14ac:dyDescent="0.3">
      <c r="B25" s="86">
        <v>11</v>
      </c>
      <c r="C25" s="103"/>
      <c r="D25" s="105" t="s">
        <v>1308</v>
      </c>
      <c r="E25" s="99">
        <v>118697</v>
      </c>
      <c r="F25" s="88" t="s">
        <v>1309</v>
      </c>
      <c r="G25" s="99"/>
      <c r="H25" s="93" t="s">
        <v>146</v>
      </c>
      <c r="I25" s="101" t="s">
        <v>1310</v>
      </c>
      <c r="J25" s="88" t="s">
        <v>1825</v>
      </c>
      <c r="K25" s="88" t="s">
        <v>1301</v>
      </c>
      <c r="L25" s="92">
        <f t="shared" si="3"/>
        <v>0.84999999994485631</v>
      </c>
      <c r="M25" s="93" t="s">
        <v>1311</v>
      </c>
      <c r="N25" s="93" t="s">
        <v>1312</v>
      </c>
      <c r="O25" s="93" t="s">
        <v>368</v>
      </c>
      <c r="P25" s="93">
        <v>28</v>
      </c>
      <c r="Q25" s="94">
        <f t="shared" si="0"/>
        <v>18134453.66</v>
      </c>
      <c r="R25" s="94">
        <v>15414285.609999999</v>
      </c>
      <c r="S25" s="94">
        <v>0</v>
      </c>
      <c r="T25" s="94">
        <v>2720168.05</v>
      </c>
      <c r="U25" s="94">
        <v>0</v>
      </c>
      <c r="V25" s="94">
        <v>3288699.4</v>
      </c>
      <c r="W25" s="94">
        <v>0</v>
      </c>
      <c r="X25" s="95">
        <f t="shared" si="1"/>
        <v>21423153.059999999</v>
      </c>
      <c r="Y25" s="102" t="s">
        <v>371</v>
      </c>
      <c r="Z25" s="102"/>
      <c r="AA25" s="57">
        <v>1511317.66</v>
      </c>
      <c r="AB25" s="57">
        <v>266703.12000000005</v>
      </c>
      <c r="AC25" s="40"/>
    </row>
    <row r="26" spans="1:67" s="51" customFormat="1" ht="131.44999999999999" customHeight="1" x14ac:dyDescent="0.3">
      <c r="A26" s="35"/>
      <c r="B26" s="98">
        <v>12</v>
      </c>
      <c r="C26" s="103"/>
      <c r="D26" s="105" t="s">
        <v>1442</v>
      </c>
      <c r="E26" s="106">
        <v>127920</v>
      </c>
      <c r="F26" s="107" t="s">
        <v>1443</v>
      </c>
      <c r="G26" s="108"/>
      <c r="H26" s="109" t="s">
        <v>146</v>
      </c>
      <c r="I26" s="110" t="s">
        <v>1444</v>
      </c>
      <c r="J26" s="111" t="s">
        <v>1826</v>
      </c>
      <c r="K26" s="88" t="s">
        <v>1158</v>
      </c>
      <c r="L26" s="92">
        <f t="shared" si="3"/>
        <v>0.85000000010448429</v>
      </c>
      <c r="M26" s="93" t="s">
        <v>1445</v>
      </c>
      <c r="N26" s="93" t="s">
        <v>1446</v>
      </c>
      <c r="O26" s="93" t="s">
        <v>368</v>
      </c>
      <c r="P26" s="112">
        <v>28</v>
      </c>
      <c r="Q26" s="94">
        <f t="shared" si="0"/>
        <v>19141630.280000001</v>
      </c>
      <c r="R26" s="113">
        <v>16270385.74</v>
      </c>
      <c r="S26" s="94">
        <v>0</v>
      </c>
      <c r="T26" s="113">
        <v>2871244.54</v>
      </c>
      <c r="U26" s="94">
        <v>0</v>
      </c>
      <c r="V26" s="113">
        <v>3440897.31</v>
      </c>
      <c r="W26" s="94">
        <v>0</v>
      </c>
      <c r="X26" s="95">
        <f t="shared" si="1"/>
        <v>22582527.59</v>
      </c>
      <c r="Y26" s="102" t="s">
        <v>371</v>
      </c>
      <c r="Z26" s="102"/>
      <c r="AA26" s="57">
        <v>2161245.39</v>
      </c>
      <c r="AB26" s="57">
        <v>381396.25</v>
      </c>
      <c r="AC26" s="40"/>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row>
    <row r="27" spans="1:67" s="51" customFormat="1" ht="159.75" customHeight="1" x14ac:dyDescent="0.3">
      <c r="A27" s="35"/>
      <c r="B27" s="86">
        <v>13</v>
      </c>
      <c r="C27" s="103"/>
      <c r="D27" s="105" t="s">
        <v>1455</v>
      </c>
      <c r="E27" s="114">
        <v>126414</v>
      </c>
      <c r="F27" s="115" t="s">
        <v>1456</v>
      </c>
      <c r="G27" s="99"/>
      <c r="H27" s="93" t="s">
        <v>146</v>
      </c>
      <c r="I27" s="101" t="s">
        <v>1457</v>
      </c>
      <c r="J27" s="116" t="s">
        <v>1827</v>
      </c>
      <c r="K27" s="88" t="s">
        <v>1392</v>
      </c>
      <c r="L27" s="92">
        <f t="shared" si="3"/>
        <v>0.85000000049436431</v>
      </c>
      <c r="M27" s="93" t="s">
        <v>1458</v>
      </c>
      <c r="N27" s="93" t="s">
        <v>585</v>
      </c>
      <c r="O27" s="93" t="s">
        <v>368</v>
      </c>
      <c r="P27" s="117">
        <v>28</v>
      </c>
      <c r="Q27" s="94">
        <f>+R27+T27+S27</f>
        <v>9102599.4299999997</v>
      </c>
      <c r="R27" s="118">
        <v>7737209.5199999996</v>
      </c>
      <c r="S27" s="35"/>
      <c r="T27" s="94">
        <v>1365389.91</v>
      </c>
      <c r="U27" s="94">
        <v>0</v>
      </c>
      <c r="V27" s="118">
        <v>2288018.4700000002</v>
      </c>
      <c r="W27" s="94">
        <v>0</v>
      </c>
      <c r="X27" s="95">
        <f t="shared" si="1"/>
        <v>11390617.9</v>
      </c>
      <c r="Y27" s="102" t="s">
        <v>371</v>
      </c>
      <c r="Z27" s="102"/>
      <c r="AA27" s="57">
        <v>0</v>
      </c>
      <c r="AB27" s="57">
        <v>0</v>
      </c>
      <c r="AC27" s="40"/>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row>
    <row r="28" spans="1:67" s="51" customFormat="1" ht="159.75" customHeight="1" x14ac:dyDescent="0.3">
      <c r="A28" s="35"/>
      <c r="B28" s="98">
        <v>14</v>
      </c>
      <c r="C28" s="103"/>
      <c r="D28" s="105" t="s">
        <v>1528</v>
      </c>
      <c r="E28" s="114">
        <v>126715</v>
      </c>
      <c r="F28" s="115" t="s">
        <v>1530</v>
      </c>
      <c r="G28" s="99"/>
      <c r="H28" s="93" t="s">
        <v>146</v>
      </c>
      <c r="I28" s="101" t="s">
        <v>1532</v>
      </c>
      <c r="J28" s="116">
        <v>44013</v>
      </c>
      <c r="K28" s="88">
        <v>44834</v>
      </c>
      <c r="L28" s="92">
        <f t="shared" si="3"/>
        <v>0.84999999963105588</v>
      </c>
      <c r="M28" s="93" t="s">
        <v>1380</v>
      </c>
      <c r="N28" s="93" t="s">
        <v>612</v>
      </c>
      <c r="O28" s="93" t="s">
        <v>368</v>
      </c>
      <c r="P28" s="117">
        <v>28</v>
      </c>
      <c r="Q28" s="94">
        <f t="shared" si="0"/>
        <v>13552186.1</v>
      </c>
      <c r="R28" s="118">
        <v>11519358.18</v>
      </c>
      <c r="S28" s="94">
        <v>0</v>
      </c>
      <c r="T28" s="118">
        <v>2032827.92</v>
      </c>
      <c r="U28" s="94">
        <v>0</v>
      </c>
      <c r="V28" s="118">
        <v>2487101.15</v>
      </c>
      <c r="W28" s="94">
        <v>0</v>
      </c>
      <c r="X28" s="95">
        <f t="shared" si="1"/>
        <v>16039287.25</v>
      </c>
      <c r="Y28" s="102" t="s">
        <v>371</v>
      </c>
      <c r="Z28" s="102"/>
      <c r="AA28" s="57">
        <v>0</v>
      </c>
      <c r="AB28" s="57">
        <v>0</v>
      </c>
      <c r="AC28" s="40"/>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row>
    <row r="29" spans="1:67" s="51" customFormat="1" ht="159.75" customHeight="1" x14ac:dyDescent="0.3">
      <c r="A29" s="35"/>
      <c r="B29" s="86">
        <v>15</v>
      </c>
      <c r="C29" s="103"/>
      <c r="D29" s="105" t="s">
        <v>1529</v>
      </c>
      <c r="E29" s="114">
        <v>126714</v>
      </c>
      <c r="F29" s="115" t="s">
        <v>1531</v>
      </c>
      <c r="G29" s="99"/>
      <c r="H29" s="93" t="s">
        <v>146</v>
      </c>
      <c r="I29" s="101" t="s">
        <v>1533</v>
      </c>
      <c r="J29" s="116">
        <v>44013</v>
      </c>
      <c r="K29" s="88" t="s">
        <v>1798</v>
      </c>
      <c r="L29" s="92">
        <f t="shared" si="3"/>
        <v>0.85000000012601717</v>
      </c>
      <c r="M29" s="93" t="s">
        <v>1380</v>
      </c>
      <c r="N29" s="93" t="s">
        <v>1534</v>
      </c>
      <c r="O29" s="93" t="s">
        <v>368</v>
      </c>
      <c r="P29" s="117">
        <v>28</v>
      </c>
      <c r="Q29" s="94">
        <f t="shared" si="0"/>
        <v>15870851.48</v>
      </c>
      <c r="R29" s="118">
        <v>13490223.76</v>
      </c>
      <c r="S29" s="94">
        <v>0</v>
      </c>
      <c r="T29" s="118">
        <v>2380627.7200000002</v>
      </c>
      <c r="U29" s="94">
        <v>0</v>
      </c>
      <c r="V29" s="118">
        <v>2892885.73</v>
      </c>
      <c r="W29" s="94">
        <v>0</v>
      </c>
      <c r="X29" s="95">
        <f t="shared" si="1"/>
        <v>18763737.210000001</v>
      </c>
      <c r="Y29" s="102" t="s">
        <v>371</v>
      </c>
      <c r="Z29" s="102"/>
      <c r="AA29" s="57">
        <v>0</v>
      </c>
      <c r="AB29" s="57">
        <v>0</v>
      </c>
      <c r="AC29" s="40"/>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row>
    <row r="30" spans="1:67" s="51" customFormat="1" ht="251.45" customHeight="1" x14ac:dyDescent="0.3">
      <c r="A30" s="35"/>
      <c r="B30" s="98">
        <v>16</v>
      </c>
      <c r="C30" s="103"/>
      <c r="D30" s="105" t="s">
        <v>1567</v>
      </c>
      <c r="E30" s="114">
        <v>128749</v>
      </c>
      <c r="F30" s="115" t="s">
        <v>1568</v>
      </c>
      <c r="G30" s="99"/>
      <c r="H30" s="93" t="s">
        <v>146</v>
      </c>
      <c r="I30" s="101" t="s">
        <v>1569</v>
      </c>
      <c r="J30" s="116">
        <v>42171</v>
      </c>
      <c r="K30" s="88" t="s">
        <v>1148</v>
      </c>
      <c r="L30" s="92">
        <f t="shared" si="3"/>
        <v>0.85000000000496156</v>
      </c>
      <c r="M30" s="93" t="s">
        <v>1570</v>
      </c>
      <c r="N30" s="93" t="s">
        <v>1571</v>
      </c>
      <c r="O30" s="93" t="s">
        <v>368</v>
      </c>
      <c r="P30" s="117">
        <v>28</v>
      </c>
      <c r="Q30" s="94">
        <f t="shared" si="0"/>
        <v>4736435374.8899994</v>
      </c>
      <c r="R30" s="118">
        <v>4025970068.6799998</v>
      </c>
      <c r="S30" s="94"/>
      <c r="T30" s="118">
        <v>710465306.21000004</v>
      </c>
      <c r="U30" s="118"/>
      <c r="V30" s="118">
        <v>1414657162.46</v>
      </c>
      <c r="W30" s="94"/>
      <c r="X30" s="95">
        <f t="shared" si="1"/>
        <v>6151092537.3499994</v>
      </c>
      <c r="Y30" s="102" t="s">
        <v>371</v>
      </c>
      <c r="Z30" s="102"/>
      <c r="AA30" s="57">
        <v>60268063.049999997</v>
      </c>
      <c r="AB30" s="57">
        <v>10635540.539999999</v>
      </c>
      <c r="AC30" s="40"/>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row>
    <row r="31" spans="1:67" s="51" customFormat="1" ht="302.25" customHeight="1" x14ac:dyDescent="0.3">
      <c r="A31" s="35"/>
      <c r="B31" s="86">
        <v>17</v>
      </c>
      <c r="C31" s="103"/>
      <c r="D31" s="105" t="s">
        <v>1589</v>
      </c>
      <c r="E31" s="114">
        <v>120235</v>
      </c>
      <c r="F31" s="115" t="s">
        <v>1587</v>
      </c>
      <c r="G31" s="99"/>
      <c r="H31" s="93" t="s">
        <v>146</v>
      </c>
      <c r="I31" s="101" t="s">
        <v>1588</v>
      </c>
      <c r="J31" s="116">
        <v>41640</v>
      </c>
      <c r="K31" s="88" t="s">
        <v>1148</v>
      </c>
      <c r="L31" s="92">
        <v>0.85</v>
      </c>
      <c r="M31" s="93" t="s">
        <v>1311</v>
      </c>
      <c r="N31" s="93" t="s">
        <v>849</v>
      </c>
      <c r="O31" s="93" t="s">
        <v>368</v>
      </c>
      <c r="P31" s="117">
        <v>28</v>
      </c>
      <c r="Q31" s="94">
        <f t="shared" si="0"/>
        <v>811102174.82000005</v>
      </c>
      <c r="R31" s="118">
        <v>689436848.61000001</v>
      </c>
      <c r="S31" s="118">
        <v>0</v>
      </c>
      <c r="T31" s="118">
        <v>121665326.20999999</v>
      </c>
      <c r="U31" s="118">
        <v>0</v>
      </c>
      <c r="V31" s="118">
        <v>157679588.52000001</v>
      </c>
      <c r="W31" s="118">
        <v>0</v>
      </c>
      <c r="X31" s="95">
        <f t="shared" si="1"/>
        <v>968781763.34000003</v>
      </c>
      <c r="Y31" s="102" t="s">
        <v>371</v>
      </c>
      <c r="Z31" s="102"/>
      <c r="AA31" s="57">
        <v>329509821.38000005</v>
      </c>
      <c r="AB31" s="57">
        <v>58148792.019999996</v>
      </c>
      <c r="AC31" s="40"/>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row>
    <row r="32" spans="1:67" s="51" customFormat="1" ht="251.45" customHeight="1" x14ac:dyDescent="0.3">
      <c r="A32" s="35"/>
      <c r="B32" s="98">
        <v>18</v>
      </c>
      <c r="C32" s="103"/>
      <c r="D32" s="105" t="s">
        <v>1668</v>
      </c>
      <c r="E32" s="114">
        <v>119142</v>
      </c>
      <c r="F32" s="115" t="s">
        <v>1669</v>
      </c>
      <c r="G32" s="99"/>
      <c r="H32" s="93" t="s">
        <v>146</v>
      </c>
      <c r="I32" s="101" t="s">
        <v>1670</v>
      </c>
      <c r="J32" s="116">
        <v>43405</v>
      </c>
      <c r="K32" s="88" t="s">
        <v>1688</v>
      </c>
      <c r="L32" s="92">
        <v>0.85</v>
      </c>
      <c r="M32" s="93" t="s">
        <v>1276</v>
      </c>
      <c r="N32" s="93" t="s">
        <v>585</v>
      </c>
      <c r="O32" s="93" t="s">
        <v>368</v>
      </c>
      <c r="P32" s="117">
        <v>28</v>
      </c>
      <c r="Q32" s="94">
        <f t="shared" si="0"/>
        <v>342719312.96999997</v>
      </c>
      <c r="R32" s="118">
        <v>291311416.02999997</v>
      </c>
      <c r="S32" s="94">
        <v>0</v>
      </c>
      <c r="T32" s="118">
        <v>51407896.939999998</v>
      </c>
      <c r="U32" s="118">
        <v>0</v>
      </c>
      <c r="V32" s="118">
        <v>58401093.609999999</v>
      </c>
      <c r="W32" s="118">
        <v>0</v>
      </c>
      <c r="X32" s="95">
        <f t="shared" si="1"/>
        <v>401120406.57999998</v>
      </c>
      <c r="Y32" s="102" t="s">
        <v>371</v>
      </c>
      <c r="Z32" s="102"/>
      <c r="AA32" s="57">
        <v>57106411.449999996</v>
      </c>
      <c r="AB32" s="57">
        <v>10077602.020000001</v>
      </c>
      <c r="AC32" s="40"/>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row>
    <row r="33" spans="1:67" s="51" customFormat="1" ht="251.45" customHeight="1" x14ac:dyDescent="0.3">
      <c r="A33" s="35"/>
      <c r="B33" s="86">
        <v>19</v>
      </c>
      <c r="C33" s="103"/>
      <c r="D33" s="105" t="s">
        <v>1972</v>
      </c>
      <c r="E33" s="114">
        <v>129996</v>
      </c>
      <c r="F33" s="115" t="s">
        <v>1973</v>
      </c>
      <c r="G33" s="99"/>
      <c r="H33" s="93" t="s">
        <v>146</v>
      </c>
      <c r="I33" s="101" t="s">
        <v>1974</v>
      </c>
      <c r="J33" s="116">
        <v>43983</v>
      </c>
      <c r="K33" s="88">
        <v>44561</v>
      </c>
      <c r="L33" s="92">
        <v>0.85</v>
      </c>
      <c r="M33" s="93" t="s">
        <v>1975</v>
      </c>
      <c r="N33" s="93" t="s">
        <v>545</v>
      </c>
      <c r="O33" s="93" t="s">
        <v>368</v>
      </c>
      <c r="P33" s="117">
        <v>30</v>
      </c>
      <c r="Q33" s="94">
        <v>4022828.59</v>
      </c>
      <c r="R33" s="118">
        <v>3419404.3</v>
      </c>
      <c r="S33" s="94">
        <v>0</v>
      </c>
      <c r="T33" s="118">
        <v>603424.29</v>
      </c>
      <c r="U33" s="118"/>
      <c r="V33" s="118">
        <v>706609.74</v>
      </c>
      <c r="W33" s="118">
        <v>0</v>
      </c>
      <c r="X33" s="95">
        <f t="shared" si="1"/>
        <v>4729438.33</v>
      </c>
      <c r="Y33" s="102" t="s">
        <v>371</v>
      </c>
      <c r="Z33" s="102"/>
      <c r="AA33" s="57">
        <v>0</v>
      </c>
      <c r="AB33" s="57">
        <v>0</v>
      </c>
      <c r="AC33" s="40"/>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row>
    <row r="34" spans="1:67" ht="21.2" customHeight="1" x14ac:dyDescent="0.3">
      <c r="B34" s="119"/>
      <c r="C34" s="120" t="s">
        <v>150</v>
      </c>
      <c r="D34" s="120"/>
      <c r="E34" s="120"/>
      <c r="F34" s="120"/>
      <c r="G34" s="120"/>
      <c r="H34" s="120"/>
      <c r="I34" s="121"/>
      <c r="J34" s="120"/>
      <c r="K34" s="120"/>
      <c r="L34" s="120"/>
      <c r="M34" s="120"/>
      <c r="N34" s="120"/>
      <c r="O34" s="120"/>
      <c r="P34" s="120"/>
      <c r="Q34" s="122">
        <f t="shared" ref="Q34:U34" si="4">SUM(Q15:Q33)</f>
        <v>15361592016.929998</v>
      </c>
      <c r="R34" s="122">
        <f t="shared" si="4"/>
        <v>13057353214.490002</v>
      </c>
      <c r="S34" s="122">
        <f t="shared" si="4"/>
        <v>0</v>
      </c>
      <c r="T34" s="122">
        <f t="shared" si="4"/>
        <v>2304238802.4394999</v>
      </c>
      <c r="U34" s="122">
        <f t="shared" si="4"/>
        <v>0</v>
      </c>
      <c r="V34" s="122">
        <f>SUM(V15:V33)</f>
        <v>4099722440.7599998</v>
      </c>
      <c r="W34" s="122">
        <f>SUM(W15:W33)</f>
        <v>0</v>
      </c>
      <c r="X34" s="122">
        <f>SUM(X15:X33)</f>
        <v>19461314457.689503</v>
      </c>
      <c r="Y34" s="122">
        <f>SUM(Y15:Y32)</f>
        <v>0</v>
      </c>
      <c r="Z34" s="123">
        <f>SUM(Z15:Z32)</f>
        <v>0</v>
      </c>
      <c r="AA34" s="122">
        <f>SUM(AA15:AA33)</f>
        <v>2064226179.8000002</v>
      </c>
      <c r="AB34" s="122">
        <f>SUM(AB15:AB33)</f>
        <v>572191589.95000005</v>
      </c>
      <c r="AC34" s="38"/>
    </row>
    <row r="35" spans="1:67" ht="104.25" customHeight="1" x14ac:dyDescent="0.3">
      <c r="B35" s="86">
        <v>20</v>
      </c>
      <c r="C35" s="311" t="s">
        <v>1186</v>
      </c>
      <c r="D35" s="99" t="s">
        <v>2164</v>
      </c>
      <c r="E35" s="99">
        <v>110706</v>
      </c>
      <c r="F35" s="88" t="s">
        <v>206</v>
      </c>
      <c r="G35" s="311" t="s">
        <v>201</v>
      </c>
      <c r="H35" s="89" t="s">
        <v>152</v>
      </c>
      <c r="I35" s="90" t="s">
        <v>1080</v>
      </c>
      <c r="J35" s="91" t="s">
        <v>401</v>
      </c>
      <c r="K35" s="88" t="s">
        <v>1834</v>
      </c>
      <c r="L35" s="92">
        <f>R35/Q35</f>
        <v>0.84999999999580622</v>
      </c>
      <c r="M35" s="93" t="str">
        <f>VLOOKUP($E35,[3]Sheet1!$A:$C,2,FALSE)</f>
        <v>Regiunea 7 Centru</v>
      </c>
      <c r="N35" s="93" t="str">
        <f>VLOOKUP($E35,[3]Sheet1!$A:$C,3,FALSE)</f>
        <v>Alba,Mures,Sibiu</v>
      </c>
      <c r="O35" s="89" t="s">
        <v>368</v>
      </c>
      <c r="P35" s="89" t="s">
        <v>670</v>
      </c>
      <c r="Q35" s="95">
        <f>+R35+S35+T35+U35</f>
        <v>1192268701.9000001</v>
      </c>
      <c r="R35" s="95">
        <v>1013428396.61</v>
      </c>
      <c r="S35" s="95">
        <v>0</v>
      </c>
      <c r="T35" s="95">
        <v>178840305.28999999</v>
      </c>
      <c r="U35" s="95">
        <v>0</v>
      </c>
      <c r="V35" s="94">
        <v>356998667.54000002</v>
      </c>
      <c r="W35" s="124">
        <v>34850176.140000001</v>
      </c>
      <c r="X35" s="95">
        <f t="shared" si="1"/>
        <v>1584117545.5800002</v>
      </c>
      <c r="Y35" s="96" t="s">
        <v>371</v>
      </c>
      <c r="Z35" s="96" t="s">
        <v>1616</v>
      </c>
      <c r="AA35" s="56">
        <v>501206994.08999997</v>
      </c>
      <c r="AB35" s="56">
        <v>157781469.87</v>
      </c>
      <c r="AC35" s="41">
        <f>+AC34*D7</f>
        <v>0</v>
      </c>
      <c r="AD35" s="17"/>
    </row>
    <row r="36" spans="1:67" ht="102.2" customHeight="1" x14ac:dyDescent="0.3">
      <c r="B36" s="98">
        <v>21</v>
      </c>
      <c r="C36" s="312"/>
      <c r="D36" s="99" t="s">
        <v>2165</v>
      </c>
      <c r="E36" s="99">
        <v>111298</v>
      </c>
      <c r="F36" s="125" t="s">
        <v>207</v>
      </c>
      <c r="G36" s="312"/>
      <c r="H36" s="89" t="s">
        <v>152</v>
      </c>
      <c r="I36" s="90" t="s">
        <v>387</v>
      </c>
      <c r="J36" s="91">
        <v>41726</v>
      </c>
      <c r="K36" s="88" t="s">
        <v>488</v>
      </c>
      <c r="L36" s="92">
        <f t="shared" ref="L36:L40" si="5">R36/Q36</f>
        <v>0.84999999999303832</v>
      </c>
      <c r="M36" s="93" t="str">
        <f>VLOOKUP($E36,[3]Sheet1!$A:$C,2,FALSE)</f>
        <v>Regiunea 5 Vest,Regiunea 7 Centru</v>
      </c>
      <c r="N36" s="93" t="str">
        <f>VLOOKUP($E36,[3]Sheet1!$A:$C,3,FALSE)</f>
        <v>Alba,Hunedoara</v>
      </c>
      <c r="O36" s="89" t="s">
        <v>368</v>
      </c>
      <c r="P36" s="89" t="s">
        <v>670</v>
      </c>
      <c r="Q36" s="94">
        <v>1149164362.6800001</v>
      </c>
      <c r="R36" s="94">
        <v>976789708.26999998</v>
      </c>
      <c r="S36" s="95">
        <v>0</v>
      </c>
      <c r="T36" s="95">
        <f>Q36*0.15</f>
        <v>172374654.40200001</v>
      </c>
      <c r="U36" s="95">
        <v>0</v>
      </c>
      <c r="V36" s="94">
        <v>653008227.76999998</v>
      </c>
      <c r="W36" s="94">
        <v>35907858.469999999</v>
      </c>
      <c r="X36" s="95">
        <f t="shared" si="1"/>
        <v>1838080448.9119999</v>
      </c>
      <c r="Y36" s="96" t="s">
        <v>371</v>
      </c>
      <c r="Z36" s="96" t="s">
        <v>1617</v>
      </c>
      <c r="AA36" s="56">
        <v>605664270.11000001</v>
      </c>
      <c r="AB36" s="56">
        <v>184517748.31</v>
      </c>
      <c r="AC36" s="38"/>
    </row>
    <row r="37" spans="1:67" ht="131.25" customHeight="1" x14ac:dyDescent="0.3">
      <c r="B37" s="86">
        <v>22</v>
      </c>
      <c r="C37" s="312"/>
      <c r="D37" s="99" t="s">
        <v>633</v>
      </c>
      <c r="E37" s="99">
        <v>110923</v>
      </c>
      <c r="F37" s="125" t="s">
        <v>645</v>
      </c>
      <c r="G37" s="312"/>
      <c r="H37" s="89" t="s">
        <v>152</v>
      </c>
      <c r="I37" s="101" t="s">
        <v>668</v>
      </c>
      <c r="J37" s="67" t="s">
        <v>647</v>
      </c>
      <c r="K37" s="91" t="s">
        <v>1799</v>
      </c>
      <c r="L37" s="92">
        <f t="shared" si="5"/>
        <v>0.85000000040781187</v>
      </c>
      <c r="M37" s="93" t="str">
        <f>VLOOKUP($E37,[3]Sheet1!$A:$C,2,FALSE)</f>
        <v>Regiunea 2 Sud-Est</v>
      </c>
      <c r="N37" s="93" t="str">
        <f>VLOOKUP($E37,[3]Sheet1!$A:$C,3,FALSE)</f>
        <v>Constanta</v>
      </c>
      <c r="O37" s="89" t="s">
        <v>368</v>
      </c>
      <c r="P37" s="89" t="s">
        <v>670</v>
      </c>
      <c r="Q37" s="95">
        <f>+R37+S37+T37+U37</f>
        <v>60076712.030000001</v>
      </c>
      <c r="R37" s="94">
        <v>51065205.25</v>
      </c>
      <c r="S37" s="94">
        <v>0</v>
      </c>
      <c r="T37" s="94">
        <v>9011506.7799999993</v>
      </c>
      <c r="U37" s="95">
        <v>0</v>
      </c>
      <c r="V37" s="94">
        <v>14820035.029999999</v>
      </c>
      <c r="W37" s="94">
        <v>0</v>
      </c>
      <c r="X37" s="95">
        <f t="shared" si="1"/>
        <v>74896747.060000002</v>
      </c>
      <c r="Y37" s="96" t="s">
        <v>371</v>
      </c>
      <c r="Z37" s="96" t="s">
        <v>1491</v>
      </c>
      <c r="AA37" s="56">
        <v>40508432.229999997</v>
      </c>
      <c r="AB37" s="56">
        <v>13469463.91</v>
      </c>
      <c r="AC37" s="38"/>
    </row>
    <row r="38" spans="1:67" ht="133.5" customHeight="1" x14ac:dyDescent="0.3">
      <c r="B38" s="98">
        <v>23</v>
      </c>
      <c r="C38" s="313"/>
      <c r="D38" s="99" t="s">
        <v>637</v>
      </c>
      <c r="E38" s="67">
        <v>117677</v>
      </c>
      <c r="F38" s="125" t="s">
        <v>649</v>
      </c>
      <c r="G38" s="313"/>
      <c r="H38" s="89" t="s">
        <v>152</v>
      </c>
      <c r="I38" s="101" t="s">
        <v>669</v>
      </c>
      <c r="J38" s="67" t="s">
        <v>648</v>
      </c>
      <c r="K38" s="91" t="s">
        <v>1300</v>
      </c>
      <c r="L38" s="92">
        <f t="shared" si="5"/>
        <v>0.85000000000343257</v>
      </c>
      <c r="M38" s="93" t="str">
        <f>VLOOKUP($E38,[3]Sheet1!$A:$C,2,FALSE)</f>
        <v>Regiunea 5 Vest</v>
      </c>
      <c r="N38" s="93" t="str">
        <f>VLOOKUP($E38,[3]Sheet1!$A:$C,3,FALSE)</f>
        <v>Arad,Hunedoara</v>
      </c>
      <c r="O38" s="89" t="s">
        <v>368</v>
      </c>
      <c r="P38" s="89" t="s">
        <v>670</v>
      </c>
      <c r="Q38" s="95">
        <f>+R38+S38+T38+U38</f>
        <v>8011449721.6500006</v>
      </c>
      <c r="R38" s="94">
        <v>6809732263.4300003</v>
      </c>
      <c r="S38" s="94">
        <v>0</v>
      </c>
      <c r="T38" s="94">
        <v>1201717458.22</v>
      </c>
      <c r="U38" s="95">
        <v>0</v>
      </c>
      <c r="V38" s="94">
        <v>1515317429.51</v>
      </c>
      <c r="W38" s="95">
        <v>0</v>
      </c>
      <c r="X38" s="95">
        <f t="shared" si="1"/>
        <v>9526767151.1599998</v>
      </c>
      <c r="Y38" s="96" t="s">
        <v>371</v>
      </c>
      <c r="Z38" s="96" t="s">
        <v>1618</v>
      </c>
      <c r="AA38" s="56">
        <v>2305441293.7499995</v>
      </c>
      <c r="AB38" s="56">
        <v>567411280.59000003</v>
      </c>
      <c r="AC38" s="38"/>
    </row>
    <row r="39" spans="1:67" ht="118.5" customHeight="1" x14ac:dyDescent="0.3">
      <c r="B39" s="86">
        <v>24</v>
      </c>
      <c r="C39" s="103"/>
      <c r="D39" s="99" t="s">
        <v>1410</v>
      </c>
      <c r="E39" s="99">
        <v>128854</v>
      </c>
      <c r="F39" s="125" t="s">
        <v>1411</v>
      </c>
      <c r="G39" s="99"/>
      <c r="H39" s="89" t="s">
        <v>152</v>
      </c>
      <c r="I39" s="101" t="s">
        <v>1412</v>
      </c>
      <c r="J39" s="67" t="s">
        <v>1413</v>
      </c>
      <c r="K39" s="91" t="s">
        <v>1835</v>
      </c>
      <c r="L39" s="92">
        <f t="shared" si="5"/>
        <v>0.85</v>
      </c>
      <c r="M39" s="93" t="s">
        <v>1414</v>
      </c>
      <c r="N39" s="93" t="s">
        <v>1415</v>
      </c>
      <c r="O39" s="89" t="s">
        <v>368</v>
      </c>
      <c r="P39" s="89" t="s">
        <v>1163</v>
      </c>
      <c r="Q39" s="95">
        <f>+R39+S39+T39+U39</f>
        <v>8029500</v>
      </c>
      <c r="R39" s="94">
        <v>6825075</v>
      </c>
      <c r="S39" s="94">
        <v>0</v>
      </c>
      <c r="T39" s="94">
        <v>1204425</v>
      </c>
      <c r="U39" s="95">
        <v>0</v>
      </c>
      <c r="V39" s="94">
        <v>1510500</v>
      </c>
      <c r="W39" s="95">
        <v>0</v>
      </c>
      <c r="X39" s="95">
        <f t="shared" si="1"/>
        <v>9540000</v>
      </c>
      <c r="Y39" s="96" t="s">
        <v>371</v>
      </c>
      <c r="Z39" s="96"/>
      <c r="AA39" s="56">
        <v>3716625</v>
      </c>
      <c r="AB39" s="56">
        <v>655875</v>
      </c>
      <c r="AC39" s="38"/>
    </row>
    <row r="40" spans="1:67" ht="155.25" customHeight="1" x14ac:dyDescent="0.3">
      <c r="B40" s="98">
        <v>25</v>
      </c>
      <c r="C40" s="103"/>
      <c r="D40" s="99" t="s">
        <v>1425</v>
      </c>
      <c r="E40" s="99">
        <v>129483</v>
      </c>
      <c r="F40" s="88" t="s">
        <v>1426</v>
      </c>
      <c r="G40" s="99"/>
      <c r="H40" s="89" t="s">
        <v>152</v>
      </c>
      <c r="I40" s="101" t="s">
        <v>1427</v>
      </c>
      <c r="J40" s="67" t="s">
        <v>1428</v>
      </c>
      <c r="K40" s="91" t="s">
        <v>1800</v>
      </c>
      <c r="L40" s="92">
        <f t="shared" si="5"/>
        <v>0.85</v>
      </c>
      <c r="M40" s="93" t="s">
        <v>1429</v>
      </c>
      <c r="N40" s="93" t="s">
        <v>1115</v>
      </c>
      <c r="O40" s="89" t="s">
        <v>368</v>
      </c>
      <c r="P40" s="89" t="s">
        <v>1335</v>
      </c>
      <c r="Q40" s="94">
        <v>2525000</v>
      </c>
      <c r="R40" s="94">
        <f>Q40*0.85</f>
        <v>2146250</v>
      </c>
      <c r="S40" s="94">
        <v>0</v>
      </c>
      <c r="T40" s="94">
        <f>Q40*0.15</f>
        <v>378750</v>
      </c>
      <c r="U40" s="95">
        <v>0</v>
      </c>
      <c r="V40" s="94">
        <v>475000</v>
      </c>
      <c r="W40" s="95">
        <v>0</v>
      </c>
      <c r="X40" s="95">
        <f t="shared" si="1"/>
        <v>3000000</v>
      </c>
      <c r="Y40" s="96" t="s">
        <v>371</v>
      </c>
      <c r="Z40" s="96"/>
      <c r="AA40" s="56">
        <v>1211250</v>
      </c>
      <c r="AB40" s="56">
        <v>213750</v>
      </c>
      <c r="AC40" s="38"/>
    </row>
    <row r="41" spans="1:67" ht="25.5" customHeight="1" x14ac:dyDescent="0.3">
      <c r="B41" s="119"/>
      <c r="C41" s="120" t="s">
        <v>151</v>
      </c>
      <c r="D41" s="120"/>
      <c r="E41" s="120"/>
      <c r="F41" s="120"/>
      <c r="G41" s="120"/>
      <c r="H41" s="120"/>
      <c r="I41" s="121"/>
      <c r="J41" s="120"/>
      <c r="K41" s="120"/>
      <c r="L41" s="120"/>
      <c r="M41" s="120"/>
      <c r="N41" s="120"/>
      <c r="O41" s="120"/>
      <c r="P41" s="120"/>
      <c r="Q41" s="122">
        <f>SUM(Q35:Q40)</f>
        <v>10423513998.26</v>
      </c>
      <c r="R41" s="122">
        <f>SUM(R35:R40)</f>
        <v>8859986898.5600014</v>
      </c>
      <c r="S41" s="122">
        <f t="shared" ref="S41:T41" si="6">SUM(S35:S40)</f>
        <v>0</v>
      </c>
      <c r="T41" s="122">
        <f t="shared" si="6"/>
        <v>1563527099.6919999</v>
      </c>
      <c r="U41" s="122">
        <f>SUM(U35:U40)</f>
        <v>0</v>
      </c>
      <c r="V41" s="122">
        <f>SUM(V35:V40)</f>
        <v>2542129859.8499999</v>
      </c>
      <c r="W41" s="122">
        <f>SUM(W35:W40)</f>
        <v>70758034.609999999</v>
      </c>
      <c r="X41" s="122">
        <f>SUM(X35:X40)</f>
        <v>13036401892.712</v>
      </c>
      <c r="Y41" s="126"/>
      <c r="Z41" s="126"/>
      <c r="AA41" s="123">
        <f>SUM(AA35:AA40)</f>
        <v>3457748865.1799994</v>
      </c>
      <c r="AB41" s="123">
        <f>SUM(AB35:AB40)</f>
        <v>924049587.68000007</v>
      </c>
      <c r="AC41" s="38"/>
    </row>
    <row r="42" spans="1:67" ht="60" customHeight="1" x14ac:dyDescent="0.3">
      <c r="B42" s="127">
        <v>26</v>
      </c>
      <c r="C42" s="311" t="s">
        <v>1187</v>
      </c>
      <c r="D42" s="99" t="s">
        <v>907</v>
      </c>
      <c r="E42" s="99">
        <v>121106</v>
      </c>
      <c r="F42" s="99" t="s">
        <v>908</v>
      </c>
      <c r="G42" s="99" t="s">
        <v>909</v>
      </c>
      <c r="H42" s="99" t="s">
        <v>910</v>
      </c>
      <c r="I42" s="128" t="s">
        <v>911</v>
      </c>
      <c r="J42" s="99" t="s">
        <v>912</v>
      </c>
      <c r="K42" s="99" t="s">
        <v>913</v>
      </c>
      <c r="L42" s="92">
        <f>R42/Q42</f>
        <v>0.85000000000706744</v>
      </c>
      <c r="M42" s="99" t="s">
        <v>914</v>
      </c>
      <c r="N42" s="99" t="s">
        <v>465</v>
      </c>
      <c r="O42" s="99" t="s">
        <v>368</v>
      </c>
      <c r="P42" s="99" t="s">
        <v>670</v>
      </c>
      <c r="Q42" s="129">
        <f t="shared" ref="Q42:Q46" si="7">+R42+S42+T42+U42</f>
        <v>353734274.55000001</v>
      </c>
      <c r="R42" s="94">
        <v>300674133.37</v>
      </c>
      <c r="S42" s="94">
        <v>0</v>
      </c>
      <c r="T42" s="94">
        <v>53060141.18</v>
      </c>
      <c r="U42" s="94">
        <v>0</v>
      </c>
      <c r="V42" s="94">
        <v>86832349.220000014</v>
      </c>
      <c r="W42" s="94">
        <v>106557559.61</v>
      </c>
      <c r="X42" s="94">
        <f t="shared" ref="X42:X47" si="8">R42+S42+T42+V42+W42</f>
        <v>547124183.38</v>
      </c>
      <c r="Y42" s="102" t="s">
        <v>371</v>
      </c>
      <c r="Z42" s="102" t="s">
        <v>1459</v>
      </c>
      <c r="AA42" s="56">
        <v>247038782.57000002</v>
      </c>
      <c r="AB42" s="56">
        <v>75455102.730000004</v>
      </c>
      <c r="AC42" s="38"/>
    </row>
    <row r="43" spans="1:67" ht="73.5" customHeight="1" x14ac:dyDescent="0.3">
      <c r="B43" s="127">
        <v>27</v>
      </c>
      <c r="C43" s="312"/>
      <c r="D43" s="99" t="s">
        <v>915</v>
      </c>
      <c r="E43" s="99">
        <v>121588</v>
      </c>
      <c r="F43" s="99" t="s">
        <v>916</v>
      </c>
      <c r="G43" s="99" t="s">
        <v>1161</v>
      </c>
      <c r="H43" s="99" t="s">
        <v>1160</v>
      </c>
      <c r="I43" s="128" t="s">
        <v>917</v>
      </c>
      <c r="J43" s="99" t="s">
        <v>918</v>
      </c>
      <c r="K43" s="99" t="s">
        <v>913</v>
      </c>
      <c r="L43" s="92">
        <f t="shared" ref="L43:L45" si="9">R43/Q43</f>
        <v>0.85000000094607531</v>
      </c>
      <c r="M43" s="99" t="s">
        <v>914</v>
      </c>
      <c r="N43" s="99" t="s">
        <v>465</v>
      </c>
      <c r="O43" s="99" t="s">
        <v>368</v>
      </c>
      <c r="P43" s="99" t="s">
        <v>670</v>
      </c>
      <c r="Q43" s="129">
        <f t="shared" si="7"/>
        <v>19025969.52</v>
      </c>
      <c r="R43" s="94">
        <v>16172074.109999999</v>
      </c>
      <c r="S43" s="94">
        <v>0</v>
      </c>
      <c r="T43" s="94">
        <v>2853895.41</v>
      </c>
      <c r="U43" s="94">
        <v>0</v>
      </c>
      <c r="V43" s="94">
        <v>4021724.64</v>
      </c>
      <c r="W43" s="94">
        <v>2730427.87</v>
      </c>
      <c r="X43" s="94">
        <f t="shared" si="8"/>
        <v>25778122.030000001</v>
      </c>
      <c r="Y43" s="102" t="s">
        <v>371</v>
      </c>
      <c r="Z43" s="102" t="s">
        <v>1460</v>
      </c>
      <c r="AA43" s="56">
        <v>8736737.9100000001</v>
      </c>
      <c r="AB43" s="56">
        <v>1843280.35</v>
      </c>
      <c r="AC43" s="38"/>
    </row>
    <row r="44" spans="1:67" ht="123" customHeight="1" x14ac:dyDescent="0.3">
      <c r="B44" s="127">
        <v>28</v>
      </c>
      <c r="C44" s="313"/>
      <c r="D44" s="99" t="s">
        <v>1159</v>
      </c>
      <c r="E44" s="130">
        <v>121499</v>
      </c>
      <c r="F44" s="99" t="s">
        <v>1164</v>
      </c>
      <c r="G44" s="99" t="s">
        <v>1162</v>
      </c>
      <c r="H44" s="99" t="s">
        <v>1160</v>
      </c>
      <c r="I44" s="128" t="s">
        <v>1165</v>
      </c>
      <c r="J44" s="99" t="s">
        <v>918</v>
      </c>
      <c r="K44" s="99" t="s">
        <v>1166</v>
      </c>
      <c r="L44" s="92">
        <f t="shared" si="9"/>
        <v>0.85000000019250033</v>
      </c>
      <c r="M44" s="99" t="s">
        <v>595</v>
      </c>
      <c r="N44" s="99" t="s">
        <v>465</v>
      </c>
      <c r="O44" s="99" t="s">
        <v>368</v>
      </c>
      <c r="P44" s="99" t="s">
        <v>1163</v>
      </c>
      <c r="Q44" s="129">
        <f t="shared" si="7"/>
        <v>187012689.03999999</v>
      </c>
      <c r="R44" s="94">
        <v>158960785.72</v>
      </c>
      <c r="S44" s="94">
        <v>0</v>
      </c>
      <c r="T44" s="94">
        <v>28051903.32</v>
      </c>
      <c r="U44" s="94">
        <v>0</v>
      </c>
      <c r="V44" s="94">
        <v>40613255.460000001</v>
      </c>
      <c r="W44" s="94">
        <v>0</v>
      </c>
      <c r="X44" s="94">
        <f t="shared" si="8"/>
        <v>227625944.5</v>
      </c>
      <c r="Y44" s="102" t="s">
        <v>371</v>
      </c>
      <c r="Z44" s="102" t="s">
        <v>1461</v>
      </c>
      <c r="AA44" s="56">
        <v>72159914.579999998</v>
      </c>
      <c r="AB44" s="56">
        <v>12774217.42</v>
      </c>
      <c r="AC44" s="38"/>
    </row>
    <row r="45" spans="1:67" ht="99.75" customHeight="1" x14ac:dyDescent="0.3">
      <c r="B45" s="127">
        <v>29</v>
      </c>
      <c r="C45" s="103"/>
      <c r="D45" s="99" t="s">
        <v>1333</v>
      </c>
      <c r="E45" s="130">
        <v>121779</v>
      </c>
      <c r="F45" s="99" t="s">
        <v>1337</v>
      </c>
      <c r="G45" s="99" t="s">
        <v>1334</v>
      </c>
      <c r="H45" s="99" t="s">
        <v>1327</v>
      </c>
      <c r="I45" s="128" t="s">
        <v>1404</v>
      </c>
      <c r="J45" s="99" t="s">
        <v>1338</v>
      </c>
      <c r="K45" s="99" t="s">
        <v>1148</v>
      </c>
      <c r="L45" s="92">
        <f t="shared" si="9"/>
        <v>0.84999999997931752</v>
      </c>
      <c r="M45" s="99" t="s">
        <v>595</v>
      </c>
      <c r="N45" s="99" t="s">
        <v>602</v>
      </c>
      <c r="O45" s="99" t="s">
        <v>368</v>
      </c>
      <c r="P45" s="99" t="s">
        <v>1335</v>
      </c>
      <c r="Q45" s="131">
        <f t="shared" si="7"/>
        <v>314276805.49000001</v>
      </c>
      <c r="R45" s="94">
        <v>267135284.66</v>
      </c>
      <c r="S45" s="94" t="s">
        <v>1234</v>
      </c>
      <c r="T45" s="94">
        <v>47141520.829999998</v>
      </c>
      <c r="U45" s="94">
        <v>0</v>
      </c>
      <c r="V45" s="94">
        <v>58985663.530000001</v>
      </c>
      <c r="W45" s="94">
        <v>0</v>
      </c>
      <c r="X45" s="94">
        <f t="shared" si="8"/>
        <v>373262469.01999998</v>
      </c>
      <c r="Y45" s="102" t="s">
        <v>371</v>
      </c>
      <c r="Z45" s="102"/>
      <c r="AA45" s="56">
        <v>122628.53</v>
      </c>
      <c r="AB45" s="56">
        <v>22575.43</v>
      </c>
      <c r="AC45" s="38"/>
    </row>
    <row r="46" spans="1:67" ht="130.5" customHeight="1" x14ac:dyDescent="0.3">
      <c r="B46" s="127">
        <v>30</v>
      </c>
      <c r="C46" s="103"/>
      <c r="D46" s="99" t="s">
        <v>1910</v>
      </c>
      <c r="E46" s="130">
        <v>133332</v>
      </c>
      <c r="F46" s="99" t="s">
        <v>1912</v>
      </c>
      <c r="G46" s="99" t="s">
        <v>1913</v>
      </c>
      <c r="H46" s="99" t="s">
        <v>1914</v>
      </c>
      <c r="I46" s="128" t="s">
        <v>1915</v>
      </c>
      <c r="J46" s="132">
        <v>43775</v>
      </c>
      <c r="K46" s="133" t="s">
        <v>913</v>
      </c>
      <c r="L46" s="92">
        <v>0.85</v>
      </c>
      <c r="M46" s="99" t="s">
        <v>1329</v>
      </c>
      <c r="N46" s="99" t="s">
        <v>465</v>
      </c>
      <c r="O46" s="99" t="s">
        <v>368</v>
      </c>
      <c r="P46" s="99">
        <v>41</v>
      </c>
      <c r="Q46" s="131">
        <f t="shared" si="7"/>
        <v>3485711.82</v>
      </c>
      <c r="R46" s="94">
        <v>2962855.02</v>
      </c>
      <c r="S46" s="94">
        <v>0</v>
      </c>
      <c r="T46" s="94">
        <v>522856.8</v>
      </c>
      <c r="U46" s="94">
        <v>0</v>
      </c>
      <c r="V46" s="94">
        <v>655728</v>
      </c>
      <c r="W46" s="94">
        <v>0</v>
      </c>
      <c r="X46" s="94">
        <f t="shared" si="8"/>
        <v>4141439.82</v>
      </c>
      <c r="Y46" s="102" t="s">
        <v>371</v>
      </c>
      <c r="Z46" s="102"/>
      <c r="AA46" s="134">
        <v>0</v>
      </c>
      <c r="AB46" s="134">
        <v>0</v>
      </c>
      <c r="AC46" s="38"/>
    </row>
    <row r="47" spans="1:67" ht="144.75" customHeight="1" x14ac:dyDescent="0.3">
      <c r="B47" s="127">
        <v>31</v>
      </c>
      <c r="C47" s="103"/>
      <c r="D47" s="99" t="s">
        <v>1911</v>
      </c>
      <c r="E47" s="130">
        <v>134340</v>
      </c>
      <c r="F47" s="99" t="s">
        <v>1916</v>
      </c>
      <c r="G47" s="99" t="s">
        <v>1917</v>
      </c>
      <c r="H47" s="99" t="s">
        <v>1914</v>
      </c>
      <c r="I47" s="128" t="s">
        <v>1918</v>
      </c>
      <c r="J47" s="132">
        <v>43770</v>
      </c>
      <c r="K47" s="133" t="s">
        <v>2076</v>
      </c>
      <c r="L47" s="92">
        <v>0.85</v>
      </c>
      <c r="M47" s="99" t="s">
        <v>1329</v>
      </c>
      <c r="N47" s="99" t="s">
        <v>465</v>
      </c>
      <c r="O47" s="99" t="s">
        <v>368</v>
      </c>
      <c r="P47" s="99">
        <v>41</v>
      </c>
      <c r="Q47" s="135">
        <f>+R47+S47+T47+U47</f>
        <v>10602703.4</v>
      </c>
      <c r="R47" s="94">
        <v>9012298.4000000004</v>
      </c>
      <c r="S47" s="94">
        <v>0</v>
      </c>
      <c r="T47" s="94">
        <v>1590405</v>
      </c>
      <c r="U47" s="94">
        <v>0</v>
      </c>
      <c r="V47" s="94">
        <v>1994586.56</v>
      </c>
      <c r="W47" s="94">
        <v>0</v>
      </c>
      <c r="X47" s="94">
        <f t="shared" si="8"/>
        <v>12597289.960000001</v>
      </c>
      <c r="Y47" s="102" t="s">
        <v>371</v>
      </c>
      <c r="Z47" s="102"/>
      <c r="AA47" s="136">
        <v>0</v>
      </c>
      <c r="AB47" s="136">
        <v>0</v>
      </c>
      <c r="AC47" s="38"/>
    </row>
    <row r="48" spans="1:67" ht="144.75" customHeight="1" x14ac:dyDescent="0.3">
      <c r="B48" s="127">
        <v>32</v>
      </c>
      <c r="C48" s="99"/>
      <c r="D48" s="99" t="s">
        <v>2151</v>
      </c>
      <c r="E48" s="130">
        <v>134104</v>
      </c>
      <c r="F48" s="99" t="s">
        <v>2152</v>
      </c>
      <c r="G48" s="99" t="s">
        <v>2153</v>
      </c>
      <c r="H48" s="99" t="s">
        <v>2154</v>
      </c>
      <c r="I48" s="128" t="s">
        <v>2155</v>
      </c>
      <c r="J48" s="137">
        <v>44044</v>
      </c>
      <c r="K48" s="138">
        <v>44926</v>
      </c>
      <c r="L48" s="92">
        <v>0.85</v>
      </c>
      <c r="M48" s="99" t="s">
        <v>1329</v>
      </c>
      <c r="N48" s="99" t="s">
        <v>632</v>
      </c>
      <c r="O48" s="99" t="s">
        <v>368</v>
      </c>
      <c r="P48" s="99">
        <v>41</v>
      </c>
      <c r="Q48" s="135">
        <v>92840390</v>
      </c>
      <c r="R48" s="94">
        <v>78914331.5</v>
      </c>
      <c r="S48" s="94">
        <v>13926058.5</v>
      </c>
      <c r="T48" s="94">
        <v>0</v>
      </c>
      <c r="U48" s="94"/>
      <c r="V48" s="94">
        <v>136043586.16</v>
      </c>
      <c r="W48" s="94">
        <v>0</v>
      </c>
      <c r="X48" s="94"/>
      <c r="Y48" s="102"/>
      <c r="Z48" s="102"/>
      <c r="AA48" s="136">
        <v>0</v>
      </c>
      <c r="AB48" s="136">
        <v>0</v>
      </c>
      <c r="AC48" s="38"/>
    </row>
    <row r="49" spans="2:29" ht="144.75" customHeight="1" x14ac:dyDescent="0.3">
      <c r="B49" s="127">
        <v>33</v>
      </c>
      <c r="C49" s="103"/>
      <c r="D49" s="99" t="s">
        <v>2156</v>
      </c>
      <c r="E49" s="130">
        <v>120940</v>
      </c>
      <c r="F49" s="99" t="s">
        <v>2157</v>
      </c>
      <c r="G49" s="99" t="s">
        <v>2158</v>
      </c>
      <c r="H49" s="99" t="s">
        <v>1821</v>
      </c>
      <c r="I49" s="128" t="s">
        <v>2159</v>
      </c>
      <c r="J49" s="137" t="s">
        <v>2160</v>
      </c>
      <c r="K49" s="138">
        <v>44712</v>
      </c>
      <c r="L49" s="92">
        <v>0.85</v>
      </c>
      <c r="M49" s="99" t="s">
        <v>1329</v>
      </c>
      <c r="N49" s="99" t="s">
        <v>632</v>
      </c>
      <c r="O49" s="99" t="s">
        <v>368</v>
      </c>
      <c r="P49" s="99">
        <v>41</v>
      </c>
      <c r="Q49" s="135">
        <v>47245398.189999998</v>
      </c>
      <c r="R49" s="94">
        <v>40158588.460000001</v>
      </c>
      <c r="S49" s="94">
        <v>0</v>
      </c>
      <c r="T49" s="94">
        <v>7086809.7300000004</v>
      </c>
      <c r="U49" s="94"/>
      <c r="V49" s="94">
        <v>9795062.3499999996</v>
      </c>
      <c r="W49" s="94">
        <v>0</v>
      </c>
      <c r="X49" s="94"/>
      <c r="Y49" s="102"/>
      <c r="Z49" s="102"/>
      <c r="AA49" s="136">
        <v>0</v>
      </c>
      <c r="AB49" s="136">
        <v>0</v>
      </c>
      <c r="AC49" s="38"/>
    </row>
    <row r="50" spans="2:29" ht="25.5" customHeight="1" x14ac:dyDescent="0.3">
      <c r="B50" s="127"/>
      <c r="C50" s="120" t="s">
        <v>919</v>
      </c>
      <c r="D50" s="120"/>
      <c r="E50" s="119"/>
      <c r="F50" s="120"/>
      <c r="G50" s="120"/>
      <c r="H50" s="120"/>
      <c r="I50" s="120"/>
      <c r="J50" s="120"/>
      <c r="K50" s="120"/>
      <c r="L50" s="120"/>
      <c r="M50" s="120"/>
      <c r="N50" s="120"/>
      <c r="O50" s="120"/>
      <c r="P50" s="120"/>
      <c r="Q50" s="122">
        <f>SUM(Q42:Q49)</f>
        <v>1028223942.01</v>
      </c>
      <c r="R50" s="122">
        <f t="shared" ref="R50:AB50" si="10">SUM(R42:R49)</f>
        <v>873990351.24000001</v>
      </c>
      <c r="S50" s="122">
        <f t="shared" si="10"/>
        <v>13926058.5</v>
      </c>
      <c r="T50" s="122">
        <f t="shared" si="10"/>
        <v>140307532.26999998</v>
      </c>
      <c r="U50" s="122">
        <f t="shared" si="10"/>
        <v>0</v>
      </c>
      <c r="V50" s="122">
        <f t="shared" si="10"/>
        <v>338941955.92000008</v>
      </c>
      <c r="W50" s="122">
        <f t="shared" si="10"/>
        <v>109287987.48</v>
      </c>
      <c r="X50" s="122">
        <f t="shared" si="10"/>
        <v>1190529448.7099998</v>
      </c>
      <c r="Y50" s="122">
        <f t="shared" si="10"/>
        <v>0</v>
      </c>
      <c r="Z50" s="122">
        <f t="shared" si="10"/>
        <v>0</v>
      </c>
      <c r="AA50" s="122">
        <f>SUM(AA42:AA49)</f>
        <v>328058063.58999997</v>
      </c>
      <c r="AB50" s="122">
        <f t="shared" si="10"/>
        <v>90095175.930000007</v>
      </c>
      <c r="AC50" s="38"/>
    </row>
    <row r="51" spans="2:29" ht="61.5" customHeight="1" x14ac:dyDescent="0.3">
      <c r="B51" s="127">
        <v>34</v>
      </c>
      <c r="C51" s="311" t="s">
        <v>1188</v>
      </c>
      <c r="D51" s="99" t="s">
        <v>2166</v>
      </c>
      <c r="E51" s="99">
        <v>111325</v>
      </c>
      <c r="F51" s="88" t="s">
        <v>208</v>
      </c>
      <c r="G51" s="311" t="s">
        <v>201</v>
      </c>
      <c r="H51" s="89" t="s">
        <v>155</v>
      </c>
      <c r="I51" s="90" t="s">
        <v>402</v>
      </c>
      <c r="J51" s="89" t="s">
        <v>403</v>
      </c>
      <c r="K51" s="91" t="s">
        <v>1304</v>
      </c>
      <c r="L51" s="92">
        <f>R51/Q51</f>
        <v>0.85</v>
      </c>
      <c r="M51" s="93" t="str">
        <f>VLOOKUP($E51,[3]Sheet1!$A:$C,2,FALSE)</f>
        <v>Regiunea 1 Nord-Est</v>
      </c>
      <c r="N51" s="93" t="str">
        <f>VLOOKUP($E51,[3]Sheet1!$A:$C,3,FALSE)</f>
        <v>Bucuresti</v>
      </c>
      <c r="O51" s="89" t="s">
        <v>368</v>
      </c>
      <c r="P51" s="89" t="s">
        <v>670</v>
      </c>
      <c r="Q51" s="95">
        <f>+R51+S51+T51+U51</f>
        <v>200965212</v>
      </c>
      <c r="R51" s="95">
        <v>170820430.19999999</v>
      </c>
      <c r="S51" s="95">
        <v>0</v>
      </c>
      <c r="T51" s="95">
        <v>30144781.800000001</v>
      </c>
      <c r="U51" s="95">
        <v>0</v>
      </c>
      <c r="V51" s="95">
        <v>117320081.61</v>
      </c>
      <c r="W51" s="95">
        <v>0</v>
      </c>
      <c r="X51" s="95">
        <f>R51+S51+T51+V51+W51</f>
        <v>318285293.61000001</v>
      </c>
      <c r="Y51" s="102" t="s">
        <v>371</v>
      </c>
      <c r="Z51" s="97" t="s">
        <v>372</v>
      </c>
      <c r="AA51" s="56">
        <v>93758349.939999998</v>
      </c>
      <c r="AB51" s="56">
        <v>30883592.41</v>
      </c>
      <c r="AC51" s="38"/>
    </row>
    <row r="52" spans="2:29" ht="60.75" customHeight="1" x14ac:dyDescent="0.3">
      <c r="B52" s="127">
        <f>+B51+1</f>
        <v>35</v>
      </c>
      <c r="C52" s="312"/>
      <c r="D52" s="99" t="s">
        <v>2167</v>
      </c>
      <c r="E52" s="99">
        <v>111687</v>
      </c>
      <c r="F52" s="88" t="s">
        <v>209</v>
      </c>
      <c r="G52" s="312"/>
      <c r="H52" s="89" t="s">
        <v>155</v>
      </c>
      <c r="I52" s="90" t="s">
        <v>493</v>
      </c>
      <c r="J52" s="89" t="s">
        <v>487</v>
      </c>
      <c r="K52" s="89" t="s">
        <v>488</v>
      </c>
      <c r="L52" s="92">
        <f t="shared" ref="L52:L54" si="11">R52/Q52</f>
        <v>0.85</v>
      </c>
      <c r="M52" s="93" t="str">
        <f>VLOOKUP($E52,[3]Sheet1!$A:$C,2,FALSE)</f>
        <v>Regiunea 1 Nord-Est</v>
      </c>
      <c r="N52" s="93" t="str">
        <f>VLOOKUP($E52,[3]Sheet1!$A:$C,3,FALSE)</f>
        <v>Bucuresti</v>
      </c>
      <c r="O52" s="89" t="s">
        <v>368</v>
      </c>
      <c r="P52" s="89" t="s">
        <v>670</v>
      </c>
      <c r="Q52" s="95">
        <f t="shared" ref="Q52:Q54" si="12">+R52+S52+T52+U52</f>
        <v>1479894883</v>
      </c>
      <c r="R52" s="95">
        <v>1257910650.55</v>
      </c>
      <c r="S52" s="95">
        <v>0</v>
      </c>
      <c r="T52" s="95">
        <v>221984232.44999999</v>
      </c>
      <c r="U52" s="95">
        <v>0</v>
      </c>
      <c r="V52" s="95">
        <v>333417885</v>
      </c>
      <c r="W52" s="95">
        <v>0</v>
      </c>
      <c r="X52" s="95">
        <f>R52+S52+T52+V52+W52</f>
        <v>1813312768</v>
      </c>
      <c r="Y52" s="102" t="s">
        <v>371</v>
      </c>
      <c r="Z52" s="97" t="s">
        <v>1462</v>
      </c>
      <c r="AA52" s="56">
        <v>780091679.25999987</v>
      </c>
      <c r="AB52" s="56">
        <v>227624161.15000001</v>
      </c>
      <c r="AC52" s="38"/>
    </row>
    <row r="53" spans="2:29" ht="117.75" customHeight="1" x14ac:dyDescent="0.3">
      <c r="B53" s="127">
        <f>+B52+1</f>
        <v>36</v>
      </c>
      <c r="C53" s="312"/>
      <c r="D53" s="99" t="s">
        <v>676</v>
      </c>
      <c r="E53" s="67">
        <v>111879</v>
      </c>
      <c r="F53" s="125" t="s">
        <v>210</v>
      </c>
      <c r="G53" s="312"/>
      <c r="H53" s="89" t="s">
        <v>155</v>
      </c>
      <c r="I53" s="90" t="s">
        <v>489</v>
      </c>
      <c r="J53" s="89" t="s">
        <v>490</v>
      </c>
      <c r="K53" s="89" t="s">
        <v>491</v>
      </c>
      <c r="L53" s="92">
        <f t="shared" si="11"/>
        <v>0.85</v>
      </c>
      <c r="M53" s="93" t="str">
        <f>VLOOKUP($E53,[3]Sheet1!$A:$C,2,FALSE)</f>
        <v>Regiunea 8 Bucureşti-Ilfov</v>
      </c>
      <c r="N53" s="93" t="str">
        <f>VLOOKUP($E53,[3]Sheet1!$A:$C,3,FALSE)</f>
        <v>Bucuresti</v>
      </c>
      <c r="O53" s="89" t="s">
        <v>368</v>
      </c>
      <c r="P53" s="89" t="s">
        <v>670</v>
      </c>
      <c r="Q53" s="95">
        <f t="shared" si="12"/>
        <v>18876637</v>
      </c>
      <c r="R53" s="95">
        <v>16045141.449999999</v>
      </c>
      <c r="S53" s="95">
        <v>0</v>
      </c>
      <c r="T53" s="95">
        <v>2831495.55</v>
      </c>
      <c r="U53" s="95">
        <v>0</v>
      </c>
      <c r="V53" s="95">
        <v>3628901.82</v>
      </c>
      <c r="W53" s="95">
        <v>0</v>
      </c>
      <c r="X53" s="95">
        <f>R53+S53+T53+V53+W53</f>
        <v>22505538.82</v>
      </c>
      <c r="Y53" s="102" t="s">
        <v>371</v>
      </c>
      <c r="Z53" s="97" t="s">
        <v>1463</v>
      </c>
      <c r="AA53" s="56">
        <v>12266750.640000001</v>
      </c>
      <c r="AB53" s="56">
        <v>4088916.88</v>
      </c>
      <c r="AC53" s="38"/>
    </row>
    <row r="54" spans="2:29" ht="93.75" customHeight="1" x14ac:dyDescent="0.3">
      <c r="B54" s="127">
        <f>+B53+1</f>
        <v>37</v>
      </c>
      <c r="C54" s="313"/>
      <c r="D54" s="99" t="s">
        <v>688</v>
      </c>
      <c r="E54" s="99">
        <v>118443</v>
      </c>
      <c r="F54" s="88" t="s">
        <v>687</v>
      </c>
      <c r="G54" s="313"/>
      <c r="H54" s="93" t="s">
        <v>155</v>
      </c>
      <c r="I54" s="101" t="s">
        <v>713</v>
      </c>
      <c r="J54" s="93" t="s">
        <v>714</v>
      </c>
      <c r="K54" s="139" t="s">
        <v>1898</v>
      </c>
      <c r="L54" s="92">
        <f t="shared" si="11"/>
        <v>0.85000000010465604</v>
      </c>
      <c r="M54" s="93" t="str">
        <f>VLOOKUP($E54,[3]Sheet1!$A:$C,2,FALSE)</f>
        <v>Regiunea 8 Bucureşti-Ilfov</v>
      </c>
      <c r="N54" s="93" t="str">
        <f>VLOOKUP($E54,[3]Sheet1!$A:$C,3,FALSE)</f>
        <v>Bucuresti</v>
      </c>
      <c r="O54" s="89" t="s">
        <v>368</v>
      </c>
      <c r="P54" s="89" t="s">
        <v>670</v>
      </c>
      <c r="Q54" s="95">
        <f t="shared" si="12"/>
        <v>143326647.5</v>
      </c>
      <c r="R54" s="95">
        <v>121827650.39</v>
      </c>
      <c r="S54" s="95">
        <v>0</v>
      </c>
      <c r="T54" s="95">
        <v>21498997.109999999</v>
      </c>
      <c r="U54" s="95">
        <v>0</v>
      </c>
      <c r="V54" s="95">
        <v>31776095.460000001</v>
      </c>
      <c r="W54" s="95">
        <v>6659379.5999999996</v>
      </c>
      <c r="X54" s="95">
        <f>R54+S54+T54+V54+W54</f>
        <v>181762122.56</v>
      </c>
      <c r="Y54" s="96" t="s">
        <v>371</v>
      </c>
      <c r="Z54" s="97" t="s">
        <v>1464</v>
      </c>
      <c r="AA54" s="56">
        <v>104653029.93000001</v>
      </c>
      <c r="AB54" s="56">
        <v>34882483.530000001</v>
      </c>
      <c r="AC54" s="38"/>
    </row>
    <row r="55" spans="2:29" ht="172.5" customHeight="1" x14ac:dyDescent="0.3">
      <c r="B55" s="127">
        <f>+B54+1</f>
        <v>38</v>
      </c>
      <c r="C55" s="103"/>
      <c r="D55" s="99" t="s">
        <v>1976</v>
      </c>
      <c r="E55" s="99">
        <v>133179</v>
      </c>
      <c r="F55" s="88" t="s">
        <v>1977</v>
      </c>
      <c r="G55" s="103"/>
      <c r="H55" s="93" t="s">
        <v>155</v>
      </c>
      <c r="I55" s="101" t="s">
        <v>1978</v>
      </c>
      <c r="J55" s="93">
        <v>43973</v>
      </c>
      <c r="K55" s="140">
        <v>45769</v>
      </c>
      <c r="L55" s="92">
        <v>0.85</v>
      </c>
      <c r="M55" s="93" t="s">
        <v>1979</v>
      </c>
      <c r="N55" s="93" t="s">
        <v>588</v>
      </c>
      <c r="O55" s="89" t="s">
        <v>368</v>
      </c>
      <c r="P55" s="89">
        <v>43</v>
      </c>
      <c r="Q55" s="95">
        <v>67298117</v>
      </c>
      <c r="R55" s="95">
        <v>57203399.460000001</v>
      </c>
      <c r="S55" s="95">
        <v>0</v>
      </c>
      <c r="T55" s="95">
        <v>10094717.550000001</v>
      </c>
      <c r="U55" s="95">
        <v>0</v>
      </c>
      <c r="V55" s="95">
        <v>16825041.809999999</v>
      </c>
      <c r="W55" s="95">
        <v>0</v>
      </c>
      <c r="X55" s="95">
        <f>R55+S55+T55+V55+W55</f>
        <v>84123158.820000008</v>
      </c>
      <c r="Y55" s="96" t="s">
        <v>371</v>
      </c>
      <c r="Z55" s="97"/>
      <c r="AA55" s="60">
        <v>0</v>
      </c>
      <c r="AB55" s="60">
        <v>0</v>
      </c>
      <c r="AC55" s="38"/>
    </row>
    <row r="56" spans="2:29" ht="25.5" customHeight="1" x14ac:dyDescent="0.3">
      <c r="B56" s="119"/>
      <c r="C56" s="120" t="s">
        <v>154</v>
      </c>
      <c r="D56" s="120"/>
      <c r="E56" s="120"/>
      <c r="F56" s="120"/>
      <c r="G56" s="120"/>
      <c r="H56" s="120"/>
      <c r="I56" s="121"/>
      <c r="J56" s="120"/>
      <c r="K56" s="120"/>
      <c r="L56" s="120"/>
      <c r="M56" s="120"/>
      <c r="N56" s="120"/>
      <c r="O56" s="120"/>
      <c r="P56" s="120"/>
      <c r="Q56" s="122">
        <f>SUM(Q51:Q55)</f>
        <v>1910361496.5</v>
      </c>
      <c r="R56" s="122">
        <f t="shared" ref="R56:U56" si="13">SUM(R51:R55)</f>
        <v>1623807272.0500002</v>
      </c>
      <c r="S56" s="122">
        <f t="shared" si="13"/>
        <v>0</v>
      </c>
      <c r="T56" s="122">
        <f t="shared" si="13"/>
        <v>286554224.46000004</v>
      </c>
      <c r="U56" s="122">
        <f t="shared" si="13"/>
        <v>0</v>
      </c>
      <c r="V56" s="122">
        <f>SUM(V51:V55)</f>
        <v>502968005.69999999</v>
      </c>
      <c r="W56" s="122">
        <f t="shared" ref="W56:X56" si="14">SUM(W51:W55)</f>
        <v>6659379.5999999996</v>
      </c>
      <c r="X56" s="122">
        <f t="shared" si="14"/>
        <v>2419988881.8100004</v>
      </c>
      <c r="Y56" s="141"/>
      <c r="Z56" s="126"/>
      <c r="AA56" s="142">
        <f>SUM(AA51:AA55)</f>
        <v>990769809.76999974</v>
      </c>
      <c r="AB56" s="142">
        <f>SUM(AB51:AB55)</f>
        <v>297479153.97000003</v>
      </c>
      <c r="AC56" s="38"/>
    </row>
    <row r="57" spans="2:29" ht="25.5" customHeight="1" x14ac:dyDescent="0.3">
      <c r="B57" s="143"/>
      <c r="C57" s="144" t="s">
        <v>149</v>
      </c>
      <c r="D57" s="144"/>
      <c r="E57" s="144"/>
      <c r="F57" s="144"/>
      <c r="G57" s="144"/>
      <c r="H57" s="144"/>
      <c r="I57" s="145"/>
      <c r="J57" s="144"/>
      <c r="K57" s="144"/>
      <c r="L57" s="144"/>
      <c r="M57" s="144"/>
      <c r="N57" s="144"/>
      <c r="O57" s="144"/>
      <c r="P57" s="144"/>
      <c r="Q57" s="146">
        <f t="shared" ref="Q57:X57" si="15">+Q56+Q50+Q41+Q34</f>
        <v>28723691453.699997</v>
      </c>
      <c r="R57" s="146">
        <f t="shared" si="15"/>
        <v>24415137736.340004</v>
      </c>
      <c r="S57" s="146">
        <f t="shared" si="15"/>
        <v>13926058.5</v>
      </c>
      <c r="T57" s="146">
        <f t="shared" si="15"/>
        <v>4294627658.8614998</v>
      </c>
      <c r="U57" s="146">
        <f t="shared" si="15"/>
        <v>0</v>
      </c>
      <c r="V57" s="146">
        <f t="shared" si="15"/>
        <v>7483762262.2299995</v>
      </c>
      <c r="W57" s="146">
        <f t="shared" si="15"/>
        <v>186705401.69</v>
      </c>
      <c r="X57" s="146">
        <f t="shared" si="15"/>
        <v>36108234680.921501</v>
      </c>
      <c r="Y57" s="147"/>
      <c r="Z57" s="147"/>
      <c r="AA57" s="148">
        <f>+AA56+AA50+AA41+AA34</f>
        <v>6840802918.3399992</v>
      </c>
      <c r="AB57" s="148">
        <f>+AB56+AB50+AB41+AB34</f>
        <v>1883815507.5300002</v>
      </c>
      <c r="AC57" s="38"/>
    </row>
    <row r="58" spans="2:29" x14ac:dyDescent="0.3">
      <c r="B58" s="149"/>
      <c r="C58" s="84" t="s">
        <v>51</v>
      </c>
      <c r="D58" s="84"/>
      <c r="E58" s="84"/>
      <c r="F58" s="150"/>
      <c r="G58" s="150"/>
      <c r="H58" s="150"/>
      <c r="I58" s="151"/>
      <c r="J58" s="150"/>
      <c r="K58" s="150"/>
      <c r="L58" s="150"/>
      <c r="M58" s="150"/>
      <c r="N58" s="150"/>
      <c r="O58" s="150"/>
      <c r="P58" s="150"/>
      <c r="Q58" s="152"/>
      <c r="R58" s="153"/>
      <c r="S58" s="153"/>
      <c r="T58" s="153"/>
      <c r="U58" s="153"/>
      <c r="V58" s="153"/>
      <c r="W58" s="153"/>
      <c r="X58" s="153"/>
      <c r="Y58" s="154"/>
      <c r="Z58" s="154"/>
      <c r="AA58" s="155"/>
      <c r="AB58" s="155"/>
      <c r="AC58" s="38"/>
    </row>
    <row r="59" spans="2:29" ht="126" customHeight="1" x14ac:dyDescent="0.3">
      <c r="B59" s="156">
        <v>39</v>
      </c>
      <c r="C59" s="311" t="s">
        <v>1176</v>
      </c>
      <c r="D59" s="99" t="s">
        <v>2168</v>
      </c>
      <c r="E59" s="99">
        <v>111438</v>
      </c>
      <c r="F59" s="88" t="s">
        <v>211</v>
      </c>
      <c r="G59" s="306" t="s">
        <v>201</v>
      </c>
      <c r="H59" s="89" t="s">
        <v>146</v>
      </c>
      <c r="I59" s="90" t="s">
        <v>494</v>
      </c>
      <c r="J59" s="89" t="s">
        <v>492</v>
      </c>
      <c r="K59" s="139" t="s">
        <v>1897</v>
      </c>
      <c r="L59" s="92">
        <f>R59/Q59</f>
        <v>0.84999999918243241</v>
      </c>
      <c r="M59" s="93" t="str">
        <f>VLOOKUP($E59,[3]Sheet1!$A:$C,2,FALSE)</f>
        <v>Regiunea 6 Nord-Vest</v>
      </c>
      <c r="N59" s="93" t="str">
        <f>VLOOKUP($E59,[3]Sheet1!$A:$C,3,FALSE)</f>
        <v>Bihor</v>
      </c>
      <c r="O59" s="89" t="s">
        <v>368</v>
      </c>
      <c r="P59" s="89" t="s">
        <v>671</v>
      </c>
      <c r="Q59" s="94">
        <f>+R59+S59+T59+U59</f>
        <v>15289256.450000001</v>
      </c>
      <c r="R59" s="157">
        <v>12995867.970000001</v>
      </c>
      <c r="S59" s="157">
        <v>0</v>
      </c>
      <c r="T59" s="157">
        <v>2293388.48</v>
      </c>
      <c r="U59" s="157">
        <v>0</v>
      </c>
      <c r="V59" s="157">
        <v>2984141.18</v>
      </c>
      <c r="W59" s="157">
        <v>0</v>
      </c>
      <c r="X59" s="95">
        <f>R59+S59+T59+V59+W59</f>
        <v>18273397.630000003</v>
      </c>
      <c r="Y59" s="96" t="s">
        <v>371</v>
      </c>
      <c r="Z59" s="96" t="s">
        <v>1484</v>
      </c>
      <c r="AA59" s="56">
        <v>11122116.609999999</v>
      </c>
      <c r="AB59" s="56">
        <v>3525022.9299999997</v>
      </c>
      <c r="AC59" s="38"/>
    </row>
    <row r="60" spans="2:29" ht="69" customHeight="1" x14ac:dyDescent="0.3">
      <c r="B60" s="156">
        <f>+B59+1</f>
        <v>40</v>
      </c>
      <c r="C60" s="312"/>
      <c r="D60" s="99" t="s">
        <v>2169</v>
      </c>
      <c r="E60" s="99">
        <v>111085</v>
      </c>
      <c r="F60" s="88" t="s">
        <v>212</v>
      </c>
      <c r="G60" s="307"/>
      <c r="H60" s="89" t="s">
        <v>146</v>
      </c>
      <c r="I60" s="90" t="s">
        <v>388</v>
      </c>
      <c r="J60" s="91">
        <v>41640</v>
      </c>
      <c r="K60" s="88" t="s">
        <v>488</v>
      </c>
      <c r="L60" s="92">
        <f t="shared" ref="L60:L82" si="16">R60/Q60</f>
        <v>0.85000000000616527</v>
      </c>
      <c r="M60" s="93" t="str">
        <f>VLOOKUP($E60,[3]Sheet1!$A:$C,2,FALSE)</f>
        <v>Regiunea 3 Sud Muntenia,Regiunea 4 Sud-Vest</v>
      </c>
      <c r="N60" s="93" t="str">
        <f>VLOOKUP($E60,[3]Sheet1!$A:$C,3,FALSE)</f>
        <v>Dolj,Olt,Teleorman</v>
      </c>
      <c r="O60" s="89" t="s">
        <v>368</v>
      </c>
      <c r="P60" s="89" t="s">
        <v>671</v>
      </c>
      <c r="Q60" s="94">
        <v>324404119.07999998</v>
      </c>
      <c r="R60" s="157">
        <v>275743501.22000003</v>
      </c>
      <c r="S60" s="157">
        <v>0</v>
      </c>
      <c r="T60" s="157">
        <v>48660617.859999999</v>
      </c>
      <c r="U60" s="157">
        <v>0</v>
      </c>
      <c r="V60" s="157">
        <v>61641080.039999999</v>
      </c>
      <c r="W60" s="157">
        <v>0</v>
      </c>
      <c r="X60" s="95">
        <f t="shared" ref="X60:X88" si="17">R60+S60+T60+V60+W60</f>
        <v>386045199.12000006</v>
      </c>
      <c r="Y60" s="96" t="s">
        <v>371</v>
      </c>
      <c r="Z60" s="96" t="s">
        <v>1485</v>
      </c>
      <c r="AA60" s="56">
        <v>277974.43</v>
      </c>
      <c r="AB60" s="56">
        <v>85633.48</v>
      </c>
      <c r="AC60" s="38"/>
    </row>
    <row r="61" spans="2:29" ht="82.5" customHeight="1" x14ac:dyDescent="0.3">
      <c r="B61" s="156">
        <f t="shared" ref="B61:B88" si="18">+B60+1</f>
        <v>41</v>
      </c>
      <c r="C61" s="312"/>
      <c r="D61" s="99" t="s">
        <v>2170</v>
      </c>
      <c r="E61" s="67">
        <v>110638</v>
      </c>
      <c r="F61" s="88" t="s">
        <v>213</v>
      </c>
      <c r="G61" s="307"/>
      <c r="H61" s="89" t="s">
        <v>146</v>
      </c>
      <c r="I61" s="90" t="s">
        <v>497</v>
      </c>
      <c r="J61" s="89" t="s">
        <v>495</v>
      </c>
      <c r="K61" s="89" t="s">
        <v>382</v>
      </c>
      <c r="L61" s="92">
        <f t="shared" si="16"/>
        <v>0.85000000009798748</v>
      </c>
      <c r="M61" s="93" t="str">
        <f>VLOOKUP($E61,[3]Sheet1!$A:$C,2,FALSE)</f>
        <v>Regiunea 4 Sud-Vest</v>
      </c>
      <c r="N61" s="93" t="str">
        <f>VLOOKUP($E61,[3]Sheet1!$A:$C,3,FALSE)</f>
        <v>Dolj</v>
      </c>
      <c r="O61" s="89" t="s">
        <v>368</v>
      </c>
      <c r="P61" s="89" t="s">
        <v>671</v>
      </c>
      <c r="Q61" s="94">
        <f t="shared" ref="Q61:Q86" si="19">+R61+S61+T61+U61</f>
        <v>81643009.719999999</v>
      </c>
      <c r="R61" s="157">
        <v>69396558.269999996</v>
      </c>
      <c r="S61" s="157">
        <v>0</v>
      </c>
      <c r="T61" s="157">
        <v>12246451.449999999</v>
      </c>
      <c r="U61" s="157">
        <v>0</v>
      </c>
      <c r="V61" s="157">
        <v>26250658.07</v>
      </c>
      <c r="W61" s="157">
        <v>0</v>
      </c>
      <c r="X61" s="95">
        <f t="shared" si="17"/>
        <v>107893667.78999999</v>
      </c>
      <c r="Y61" s="96" t="s">
        <v>371</v>
      </c>
      <c r="Z61" s="96" t="s">
        <v>1486</v>
      </c>
      <c r="AA61" s="56">
        <v>30198169.91</v>
      </c>
      <c r="AB61" s="56">
        <v>9531488.2400000002</v>
      </c>
      <c r="AC61" s="38"/>
    </row>
    <row r="62" spans="2:29" ht="65.25" customHeight="1" x14ac:dyDescent="0.3">
      <c r="B62" s="156">
        <f t="shared" si="18"/>
        <v>42</v>
      </c>
      <c r="C62" s="312"/>
      <c r="D62" s="99" t="s">
        <v>2171</v>
      </c>
      <c r="E62" s="99">
        <v>111081</v>
      </c>
      <c r="F62" s="88" t="s">
        <v>214</v>
      </c>
      <c r="G62" s="307"/>
      <c r="H62" s="89" t="s">
        <v>146</v>
      </c>
      <c r="I62" s="90" t="s">
        <v>404</v>
      </c>
      <c r="J62" s="89" t="s">
        <v>405</v>
      </c>
      <c r="K62" s="88" t="s">
        <v>1899</v>
      </c>
      <c r="L62" s="92">
        <f t="shared" si="16"/>
        <v>0.84999999995395581</v>
      </c>
      <c r="M62" s="93" t="str">
        <f>VLOOKUP($E62,[3]Sheet1!$A:$C,2,FALSE)</f>
        <v>Regiunea 7 Centru</v>
      </c>
      <c r="N62" s="93" t="str">
        <f>VLOOKUP($E62,[3]Sheet1!$A:$C,3,FALSE)</f>
        <v>Brasov</v>
      </c>
      <c r="O62" s="89" t="s">
        <v>368</v>
      </c>
      <c r="P62" s="89" t="s">
        <v>671</v>
      </c>
      <c r="Q62" s="94">
        <f t="shared" si="19"/>
        <v>76014022.109999999</v>
      </c>
      <c r="R62" s="157">
        <v>64611918.789999999</v>
      </c>
      <c r="S62" s="157">
        <v>0</v>
      </c>
      <c r="T62" s="157">
        <v>11402103.32</v>
      </c>
      <c r="U62" s="157">
        <v>0</v>
      </c>
      <c r="V62" s="157">
        <v>16901062.59</v>
      </c>
      <c r="W62" s="157">
        <v>0</v>
      </c>
      <c r="X62" s="95">
        <f t="shared" si="17"/>
        <v>92915084.700000003</v>
      </c>
      <c r="Y62" s="96" t="s">
        <v>371</v>
      </c>
      <c r="Z62" s="96" t="s">
        <v>1484</v>
      </c>
      <c r="AA62" s="56">
        <v>48840466.870000005</v>
      </c>
      <c r="AB62" s="56">
        <v>16256335.1</v>
      </c>
      <c r="AC62" s="38"/>
    </row>
    <row r="63" spans="2:29" ht="52.5" customHeight="1" x14ac:dyDescent="0.3">
      <c r="B63" s="156">
        <f t="shared" si="18"/>
        <v>43</v>
      </c>
      <c r="C63" s="312"/>
      <c r="D63" s="99" t="s">
        <v>2172</v>
      </c>
      <c r="E63" s="99">
        <v>111428</v>
      </c>
      <c r="F63" s="88" t="s">
        <v>215</v>
      </c>
      <c r="G63" s="307"/>
      <c r="H63" s="89" t="s">
        <v>146</v>
      </c>
      <c r="I63" s="90" t="s">
        <v>389</v>
      </c>
      <c r="J63" s="91">
        <v>42370</v>
      </c>
      <c r="K63" s="158" t="s">
        <v>571</v>
      </c>
      <c r="L63" s="92">
        <f t="shared" si="16"/>
        <v>0.85000000045269086</v>
      </c>
      <c r="M63" s="93" t="str">
        <f>VLOOKUP($E63,[3]Sheet1!$A:$C,2,FALSE)</f>
        <v>Regiunea 3 Sud Muntenia</v>
      </c>
      <c r="N63" s="93" t="str">
        <f>VLOOKUP($E63,[3]Sheet1!$A:$C,3,FALSE)</f>
        <v>Giurgiu,Teleorman</v>
      </c>
      <c r="O63" s="89" t="s">
        <v>368</v>
      </c>
      <c r="P63" s="89" t="s">
        <v>671</v>
      </c>
      <c r="Q63" s="94">
        <f t="shared" si="19"/>
        <v>14358583.710000001</v>
      </c>
      <c r="R63" s="159">
        <v>12204796.16</v>
      </c>
      <c r="S63" s="157">
        <v>0</v>
      </c>
      <c r="T63" s="157">
        <v>2153787.5499999998</v>
      </c>
      <c r="U63" s="157">
        <v>0</v>
      </c>
      <c r="V63" s="157">
        <v>10493220.32</v>
      </c>
      <c r="W63" s="157">
        <v>0</v>
      </c>
      <c r="X63" s="95">
        <f t="shared" si="17"/>
        <v>24851804.030000001</v>
      </c>
      <c r="Y63" s="96" t="s">
        <v>371</v>
      </c>
      <c r="Z63" s="96" t="s">
        <v>1487</v>
      </c>
      <c r="AA63" s="56">
        <v>10572959.800000001</v>
      </c>
      <c r="AB63" s="56">
        <v>3524319.92</v>
      </c>
      <c r="AC63" s="38"/>
    </row>
    <row r="64" spans="2:29" ht="88.5" customHeight="1" x14ac:dyDescent="0.3">
      <c r="B64" s="156">
        <f t="shared" si="18"/>
        <v>44</v>
      </c>
      <c r="C64" s="312"/>
      <c r="D64" s="99" t="s">
        <v>2173</v>
      </c>
      <c r="E64" s="67">
        <v>110661</v>
      </c>
      <c r="F64" s="88" t="s">
        <v>216</v>
      </c>
      <c r="G64" s="307"/>
      <c r="H64" s="89" t="s">
        <v>146</v>
      </c>
      <c r="I64" s="90" t="s">
        <v>496</v>
      </c>
      <c r="J64" s="89" t="s">
        <v>504</v>
      </c>
      <c r="K64" s="88" t="s">
        <v>913</v>
      </c>
      <c r="L64" s="92">
        <f t="shared" si="16"/>
        <v>0.85000000017550914</v>
      </c>
      <c r="M64" s="93" t="str">
        <f>VLOOKUP($E64,[3]Sheet1!$A:$C,2,FALSE)</f>
        <v>Regiunea 3 Sud Muntenia</v>
      </c>
      <c r="N64" s="93" t="str">
        <f>VLOOKUP($E64,[3]Sheet1!$A:$C,3,FALSE)</f>
        <v>Gorj,Hunedoara</v>
      </c>
      <c r="O64" s="89" t="s">
        <v>368</v>
      </c>
      <c r="P64" s="89" t="s">
        <v>671</v>
      </c>
      <c r="Q64" s="94">
        <f t="shared" si="19"/>
        <v>94012205.109999999</v>
      </c>
      <c r="R64" s="157">
        <v>79910374.359999999</v>
      </c>
      <c r="S64" s="157">
        <v>0</v>
      </c>
      <c r="T64" s="157">
        <v>14101830.75</v>
      </c>
      <c r="U64" s="157">
        <v>0</v>
      </c>
      <c r="V64" s="157">
        <v>24651623.18</v>
      </c>
      <c r="W64" s="157">
        <v>0</v>
      </c>
      <c r="X64" s="95">
        <f t="shared" si="17"/>
        <v>118663828.28999999</v>
      </c>
      <c r="Y64" s="96" t="s">
        <v>371</v>
      </c>
      <c r="Z64" s="96" t="s">
        <v>1488</v>
      </c>
      <c r="AA64" s="56">
        <v>36267197.810000002</v>
      </c>
      <c r="AB64" s="56">
        <v>12040246.92</v>
      </c>
      <c r="AC64" s="38"/>
    </row>
    <row r="65" spans="2:29" ht="79.5" customHeight="1" x14ac:dyDescent="0.3">
      <c r="B65" s="156">
        <f t="shared" si="18"/>
        <v>45</v>
      </c>
      <c r="C65" s="312"/>
      <c r="D65" s="99" t="s">
        <v>182</v>
      </c>
      <c r="E65" s="99">
        <v>110595</v>
      </c>
      <c r="F65" s="125" t="s">
        <v>217</v>
      </c>
      <c r="G65" s="307"/>
      <c r="H65" s="89" t="s">
        <v>146</v>
      </c>
      <c r="I65" s="90" t="s">
        <v>498</v>
      </c>
      <c r="J65" s="89" t="s">
        <v>505</v>
      </c>
      <c r="K65" s="139">
        <v>44377</v>
      </c>
      <c r="L65" s="92">
        <f t="shared" si="16"/>
        <v>0.84999999981288588</v>
      </c>
      <c r="M65" s="93" t="str">
        <f>VLOOKUP($E65,[3]Sheet1!$A:$C,2,FALSE)</f>
        <v>Regiunea 2 Sud-Est</v>
      </c>
      <c r="N65" s="93" t="str">
        <f>VLOOKUP($E65,[3]Sheet1!$A:$C,3,FALSE)</f>
        <v>Olt</v>
      </c>
      <c r="O65" s="89" t="s">
        <v>368</v>
      </c>
      <c r="P65" s="89" t="s">
        <v>671</v>
      </c>
      <c r="Q65" s="94">
        <f t="shared" si="19"/>
        <v>24049491.970000003</v>
      </c>
      <c r="R65" s="157">
        <v>20442068.170000002</v>
      </c>
      <c r="S65" s="157">
        <v>0</v>
      </c>
      <c r="T65" s="157">
        <v>3607423.8</v>
      </c>
      <c r="U65" s="157">
        <v>0</v>
      </c>
      <c r="V65" s="157">
        <v>4696796.3099999996</v>
      </c>
      <c r="W65" s="157">
        <v>0</v>
      </c>
      <c r="X65" s="95">
        <f t="shared" si="17"/>
        <v>28746288.280000001</v>
      </c>
      <c r="Y65" s="96" t="s">
        <v>371</v>
      </c>
      <c r="Z65" s="96" t="s">
        <v>1489</v>
      </c>
      <c r="AA65" s="56">
        <v>16326502.48</v>
      </c>
      <c r="AB65" s="56">
        <v>5435419.4800000004</v>
      </c>
      <c r="AC65" s="38"/>
    </row>
    <row r="66" spans="2:29" ht="65.25" customHeight="1" x14ac:dyDescent="0.3">
      <c r="B66" s="156">
        <f t="shared" si="18"/>
        <v>46</v>
      </c>
      <c r="C66" s="312"/>
      <c r="D66" s="99" t="s">
        <v>183</v>
      </c>
      <c r="E66" s="67">
        <v>111429</v>
      </c>
      <c r="F66" s="125" t="s">
        <v>218</v>
      </c>
      <c r="G66" s="307"/>
      <c r="H66" s="89" t="s">
        <v>146</v>
      </c>
      <c r="I66" s="90" t="s">
        <v>393</v>
      </c>
      <c r="J66" s="91">
        <v>41640</v>
      </c>
      <c r="K66" s="91" t="s">
        <v>1302</v>
      </c>
      <c r="L66" s="92">
        <f t="shared" si="16"/>
        <v>0.85000000009635801</v>
      </c>
      <c r="M66" s="93" t="str">
        <f>VLOOKUP($E66,[3]Sheet1!$A:$C,2,FALSE)</f>
        <v>Regiunea 4 Sud-Vest</v>
      </c>
      <c r="N66" s="93" t="str">
        <f>VLOOKUP($E66,[3]Sheet1!$A:$C,3,FALSE)</f>
        <v>Gorj</v>
      </c>
      <c r="O66" s="89" t="s">
        <v>368</v>
      </c>
      <c r="P66" s="89" t="s">
        <v>671</v>
      </c>
      <c r="Q66" s="94">
        <f t="shared" si="19"/>
        <v>155669643.09999999</v>
      </c>
      <c r="R66" s="157">
        <v>132319196.65000001</v>
      </c>
      <c r="S66" s="157">
        <v>0</v>
      </c>
      <c r="T66" s="157">
        <v>23350446.449999999</v>
      </c>
      <c r="U66" s="157">
        <v>0</v>
      </c>
      <c r="V66" s="157">
        <v>29095567.399999999</v>
      </c>
      <c r="W66" s="157">
        <v>0</v>
      </c>
      <c r="X66" s="95">
        <f t="shared" si="17"/>
        <v>184765210.5</v>
      </c>
      <c r="Y66" s="96" t="s">
        <v>371</v>
      </c>
      <c r="Z66" s="96" t="s">
        <v>1490</v>
      </c>
      <c r="AA66" s="56">
        <v>24586545.140000001</v>
      </c>
      <c r="AB66" s="56">
        <v>8169663.4800000004</v>
      </c>
      <c r="AC66" s="38"/>
    </row>
    <row r="67" spans="2:29" ht="113.25" customHeight="1" x14ac:dyDescent="0.3">
      <c r="B67" s="156">
        <f t="shared" si="18"/>
        <v>47</v>
      </c>
      <c r="C67" s="312"/>
      <c r="D67" s="99" t="s">
        <v>327</v>
      </c>
      <c r="E67" s="99">
        <v>111951</v>
      </c>
      <c r="F67" s="125" t="s">
        <v>328</v>
      </c>
      <c r="G67" s="307"/>
      <c r="H67" s="89" t="s">
        <v>146</v>
      </c>
      <c r="I67" s="90" t="s">
        <v>499</v>
      </c>
      <c r="J67" s="67" t="s">
        <v>500</v>
      </c>
      <c r="K67" s="89" t="s">
        <v>1301</v>
      </c>
      <c r="L67" s="92">
        <f t="shared" si="16"/>
        <v>0.85000000011632015</v>
      </c>
      <c r="M67" s="93" t="str">
        <f>VLOOKUP($E67,[3]Sheet1!$A:$C,2,FALSE)</f>
        <v>Regiunea 3 Sud Muntenia,Regiunea 8 Bucureşti-Ilfov</v>
      </c>
      <c r="N67" s="93" t="str">
        <f>VLOOKUP($E67,[3]Sheet1!$A:$C,3,FALSE)</f>
        <v>Bucuresti,Giurgiu,Ilfov</v>
      </c>
      <c r="O67" s="89" t="s">
        <v>368</v>
      </c>
      <c r="P67" s="89" t="s">
        <v>671</v>
      </c>
      <c r="Q67" s="94">
        <f t="shared" si="19"/>
        <v>77372709.459999993</v>
      </c>
      <c r="R67" s="160">
        <v>65766803.049999997</v>
      </c>
      <c r="S67" s="160">
        <v>0</v>
      </c>
      <c r="T67" s="160">
        <v>11605906.41</v>
      </c>
      <c r="U67" s="157">
        <v>0</v>
      </c>
      <c r="V67" s="161">
        <v>25891700.780000001</v>
      </c>
      <c r="W67" s="160">
        <v>0</v>
      </c>
      <c r="X67" s="95">
        <f t="shared" si="17"/>
        <v>103264410.23999999</v>
      </c>
      <c r="Y67" s="96" t="s">
        <v>371</v>
      </c>
      <c r="Z67" s="96" t="s">
        <v>1486</v>
      </c>
      <c r="AA67" s="56">
        <v>40560485.410000004</v>
      </c>
      <c r="AB67" s="56">
        <v>11608144</v>
      </c>
      <c r="AC67" s="38"/>
    </row>
    <row r="68" spans="2:29" ht="117.75" customHeight="1" x14ac:dyDescent="0.3">
      <c r="B68" s="156">
        <f t="shared" si="18"/>
        <v>48</v>
      </c>
      <c r="C68" s="312"/>
      <c r="D68" s="99" t="s">
        <v>636</v>
      </c>
      <c r="E68" s="99">
        <v>118317</v>
      </c>
      <c r="F68" s="125" t="s">
        <v>646</v>
      </c>
      <c r="G68" s="308"/>
      <c r="H68" s="89" t="s">
        <v>146</v>
      </c>
      <c r="I68" s="101" t="s">
        <v>667</v>
      </c>
      <c r="J68" s="67" t="s">
        <v>648</v>
      </c>
      <c r="K68" s="91" t="s">
        <v>488</v>
      </c>
      <c r="L68" s="92">
        <f t="shared" si="16"/>
        <v>0.85000000001225307</v>
      </c>
      <c r="M68" s="93" t="str">
        <f>VLOOKUP($E68,[3]Sheet1!$A:$C,2,FALSE)</f>
        <v>Regiunea 6 Nord-Vest,Regiunea 7 Centru</v>
      </c>
      <c r="N68" s="93" t="str">
        <f>VLOOKUP($E68,[3]Sheet1!$A:$C,3,FALSE)</f>
        <v>Alba,Cluj</v>
      </c>
      <c r="O68" s="89" t="s">
        <v>368</v>
      </c>
      <c r="P68" s="89" t="s">
        <v>671</v>
      </c>
      <c r="Q68" s="94">
        <f t="shared" si="19"/>
        <v>1591435172.9300001</v>
      </c>
      <c r="R68" s="160">
        <v>1352719897.01</v>
      </c>
      <c r="S68" s="157">
        <v>0</v>
      </c>
      <c r="T68" s="160">
        <v>238715275.91999999</v>
      </c>
      <c r="U68" s="157">
        <v>0</v>
      </c>
      <c r="V68" s="161">
        <v>355001317.74000001</v>
      </c>
      <c r="W68" s="157">
        <v>0</v>
      </c>
      <c r="X68" s="95">
        <f t="shared" si="17"/>
        <v>1946436490.6700001</v>
      </c>
      <c r="Y68" s="96" t="s">
        <v>371</v>
      </c>
      <c r="Z68" s="96" t="s">
        <v>809</v>
      </c>
      <c r="AA68" s="56">
        <v>799844082.13</v>
      </c>
      <c r="AB68" s="56">
        <v>239648457.54000002</v>
      </c>
      <c r="AC68" s="38"/>
    </row>
    <row r="69" spans="2:29" ht="117.75" customHeight="1" x14ac:dyDescent="0.3">
      <c r="B69" s="156">
        <f t="shared" si="18"/>
        <v>49</v>
      </c>
      <c r="C69" s="312"/>
      <c r="D69" s="99" t="s">
        <v>920</v>
      </c>
      <c r="E69" s="99">
        <v>115751</v>
      </c>
      <c r="F69" s="88" t="s">
        <v>921</v>
      </c>
      <c r="G69" s="99"/>
      <c r="H69" s="93" t="s">
        <v>395</v>
      </c>
      <c r="I69" s="101" t="s">
        <v>924</v>
      </c>
      <c r="J69" s="99" t="s">
        <v>925</v>
      </c>
      <c r="K69" s="88" t="s">
        <v>926</v>
      </c>
      <c r="L69" s="92">
        <f t="shared" si="16"/>
        <v>0.84999999985063923</v>
      </c>
      <c r="M69" s="93" t="s">
        <v>927</v>
      </c>
      <c r="N69" s="93" t="s">
        <v>928</v>
      </c>
      <c r="O69" s="93" t="s">
        <v>368</v>
      </c>
      <c r="P69" s="93" t="s">
        <v>744</v>
      </c>
      <c r="Q69" s="94">
        <f t="shared" si="19"/>
        <v>13390394.719999999</v>
      </c>
      <c r="R69" s="162">
        <v>11381835.51</v>
      </c>
      <c r="S69" s="157">
        <v>0</v>
      </c>
      <c r="T69" s="157">
        <v>2008559.21</v>
      </c>
      <c r="U69" s="157">
        <v>0</v>
      </c>
      <c r="V69" s="157">
        <v>2342247.52</v>
      </c>
      <c r="W69" s="157">
        <v>0</v>
      </c>
      <c r="X69" s="95">
        <f>R69+S69+T69+V69+W69</f>
        <v>15732642.239999998</v>
      </c>
      <c r="Y69" s="96" t="s">
        <v>371</v>
      </c>
      <c r="Z69" s="97" t="s">
        <v>1482</v>
      </c>
      <c r="AA69" s="56">
        <v>0</v>
      </c>
      <c r="AB69" s="56">
        <v>0</v>
      </c>
      <c r="AC69" s="38"/>
    </row>
    <row r="70" spans="2:29" ht="117.75" customHeight="1" x14ac:dyDescent="0.3">
      <c r="B70" s="156">
        <f t="shared" si="18"/>
        <v>50</v>
      </c>
      <c r="C70" s="312"/>
      <c r="D70" s="99" t="s">
        <v>922</v>
      </c>
      <c r="E70" s="99">
        <v>115750</v>
      </c>
      <c r="F70" s="88" t="s">
        <v>923</v>
      </c>
      <c r="G70" s="67"/>
      <c r="H70" s="89" t="s">
        <v>395</v>
      </c>
      <c r="I70" s="101" t="s">
        <v>929</v>
      </c>
      <c r="J70" s="67" t="s">
        <v>925</v>
      </c>
      <c r="K70" s="91" t="s">
        <v>926</v>
      </c>
      <c r="L70" s="92">
        <f t="shared" si="16"/>
        <v>0.84999999943191784</v>
      </c>
      <c r="M70" s="93" t="s">
        <v>930</v>
      </c>
      <c r="N70" s="93" t="s">
        <v>931</v>
      </c>
      <c r="O70" s="89" t="s">
        <v>368</v>
      </c>
      <c r="P70" s="89" t="s">
        <v>932</v>
      </c>
      <c r="Q70" s="94">
        <f t="shared" si="19"/>
        <v>14962624.01</v>
      </c>
      <c r="R70" s="160">
        <v>12718230.4</v>
      </c>
      <c r="S70" s="157">
        <v>0</v>
      </c>
      <c r="T70" s="157">
        <v>2244393.61</v>
      </c>
      <c r="U70" s="157">
        <v>0</v>
      </c>
      <c r="V70" s="157">
        <v>2647325.31</v>
      </c>
      <c r="W70" s="157">
        <v>0</v>
      </c>
      <c r="X70" s="95">
        <f t="shared" si="17"/>
        <v>17609949.32</v>
      </c>
      <c r="Y70" s="96" t="s">
        <v>371</v>
      </c>
      <c r="Z70" s="97" t="s">
        <v>1483</v>
      </c>
      <c r="AA70" s="56">
        <v>0</v>
      </c>
      <c r="AB70" s="56">
        <v>0</v>
      </c>
      <c r="AC70" s="38"/>
    </row>
    <row r="71" spans="2:29" ht="130.69999999999999" customHeight="1" x14ac:dyDescent="0.3">
      <c r="B71" s="156">
        <f t="shared" si="18"/>
        <v>51</v>
      </c>
      <c r="C71" s="312"/>
      <c r="D71" s="99" t="s">
        <v>997</v>
      </c>
      <c r="E71" s="99">
        <v>116018</v>
      </c>
      <c r="F71" s="88" t="s">
        <v>998</v>
      </c>
      <c r="G71" s="99"/>
      <c r="H71" s="93" t="s">
        <v>395</v>
      </c>
      <c r="I71" s="101" t="s">
        <v>999</v>
      </c>
      <c r="J71" s="67" t="s">
        <v>1000</v>
      </c>
      <c r="K71" s="91" t="s">
        <v>913</v>
      </c>
      <c r="L71" s="92">
        <f t="shared" si="16"/>
        <v>0.84999999999846965</v>
      </c>
      <c r="M71" s="93" t="s">
        <v>1001</v>
      </c>
      <c r="N71" s="93" t="s">
        <v>1002</v>
      </c>
      <c r="O71" s="89" t="s">
        <v>368</v>
      </c>
      <c r="P71" s="89" t="s">
        <v>671</v>
      </c>
      <c r="Q71" s="94">
        <f t="shared" si="19"/>
        <v>326721591.73000002</v>
      </c>
      <c r="R71" s="160">
        <v>277713352.97000003</v>
      </c>
      <c r="S71" s="157">
        <v>0</v>
      </c>
      <c r="T71" s="157">
        <v>49008238.759999998</v>
      </c>
      <c r="U71" s="157">
        <v>0</v>
      </c>
      <c r="V71" s="157">
        <v>87323467.319999993</v>
      </c>
      <c r="W71" s="157">
        <v>0</v>
      </c>
      <c r="X71" s="95">
        <f t="shared" si="17"/>
        <v>414045059.05000001</v>
      </c>
      <c r="Y71" s="96" t="s">
        <v>371</v>
      </c>
      <c r="Z71" s="97" t="s">
        <v>1481</v>
      </c>
      <c r="AA71" s="56">
        <v>38038585.860000007</v>
      </c>
      <c r="AB71" s="56">
        <v>11050892.17</v>
      </c>
      <c r="AC71" s="38"/>
    </row>
    <row r="72" spans="2:29" ht="130.69999999999999" customHeight="1" x14ac:dyDescent="0.3">
      <c r="B72" s="156">
        <f t="shared" si="18"/>
        <v>52</v>
      </c>
      <c r="C72" s="312"/>
      <c r="D72" s="99" t="s">
        <v>1104</v>
      </c>
      <c r="E72" s="99">
        <v>118005</v>
      </c>
      <c r="F72" s="88" t="s">
        <v>1123</v>
      </c>
      <c r="G72" s="99"/>
      <c r="H72" s="93" t="s">
        <v>395</v>
      </c>
      <c r="I72" s="101" t="s">
        <v>1125</v>
      </c>
      <c r="J72" s="67" t="s">
        <v>1006</v>
      </c>
      <c r="K72" s="91" t="s">
        <v>382</v>
      </c>
      <c r="L72" s="92">
        <f t="shared" si="16"/>
        <v>0.85000000024541245</v>
      </c>
      <c r="M72" s="93" t="s">
        <v>1110</v>
      </c>
      <c r="N72" s="93" t="s">
        <v>390</v>
      </c>
      <c r="O72" s="89" t="s">
        <v>368</v>
      </c>
      <c r="P72" s="89">
        <v>29</v>
      </c>
      <c r="Q72" s="94">
        <f t="shared" si="19"/>
        <v>57046812.960000001</v>
      </c>
      <c r="R72" s="162">
        <v>48489791.030000001</v>
      </c>
      <c r="S72" s="157">
        <v>0</v>
      </c>
      <c r="T72" s="157">
        <v>8557021.9299999997</v>
      </c>
      <c r="U72" s="157"/>
      <c r="V72" s="157">
        <v>13079218.800000001</v>
      </c>
      <c r="W72" s="157"/>
      <c r="X72" s="95">
        <f t="shared" si="17"/>
        <v>70126031.760000005</v>
      </c>
      <c r="Y72" s="96" t="s">
        <v>371</v>
      </c>
      <c r="Z72" s="96"/>
      <c r="AA72" s="56">
        <v>5973786.6799999997</v>
      </c>
      <c r="AB72" s="56">
        <v>1991262.23</v>
      </c>
      <c r="AC72" s="38"/>
    </row>
    <row r="73" spans="2:29" ht="114.75" customHeight="1" x14ac:dyDescent="0.3">
      <c r="B73" s="156">
        <f t="shared" si="18"/>
        <v>53</v>
      </c>
      <c r="C73" s="312"/>
      <c r="D73" s="99" t="s">
        <v>1105</v>
      </c>
      <c r="E73" s="99">
        <v>121490</v>
      </c>
      <c r="F73" s="88" t="s">
        <v>1124</v>
      </c>
      <c r="G73" s="99"/>
      <c r="H73" s="93" t="s">
        <v>395</v>
      </c>
      <c r="I73" s="101" t="s">
        <v>1126</v>
      </c>
      <c r="J73" s="67" t="s">
        <v>1006</v>
      </c>
      <c r="K73" s="91" t="s">
        <v>488</v>
      </c>
      <c r="L73" s="92">
        <f t="shared" si="16"/>
        <v>0.84999999992713826</v>
      </c>
      <c r="M73" s="93" t="s">
        <v>914</v>
      </c>
      <c r="N73" s="93" t="s">
        <v>632</v>
      </c>
      <c r="O73" s="89" t="s">
        <v>368</v>
      </c>
      <c r="P73" s="89">
        <v>29</v>
      </c>
      <c r="Q73" s="94">
        <f t="shared" si="19"/>
        <v>61760792.369999997</v>
      </c>
      <c r="R73" s="160">
        <v>52496673.509999998</v>
      </c>
      <c r="S73" s="157">
        <v>0</v>
      </c>
      <c r="T73" s="157">
        <v>9264118.8599999994</v>
      </c>
      <c r="U73" s="157">
        <v>0</v>
      </c>
      <c r="V73" s="157">
        <v>14794351.68</v>
      </c>
      <c r="W73" s="157">
        <v>0</v>
      </c>
      <c r="X73" s="95">
        <f t="shared" si="17"/>
        <v>76555144.049999997</v>
      </c>
      <c r="Y73" s="96" t="s">
        <v>371</v>
      </c>
      <c r="Z73" s="96"/>
      <c r="AA73" s="56">
        <v>14911341.040000001</v>
      </c>
      <c r="AB73" s="56">
        <v>4741636.4800000004</v>
      </c>
      <c r="AC73" s="38"/>
    </row>
    <row r="74" spans="2:29" ht="130.69999999999999" customHeight="1" x14ac:dyDescent="0.3">
      <c r="B74" s="156">
        <f t="shared" si="18"/>
        <v>54</v>
      </c>
      <c r="C74" s="313"/>
      <c r="D74" s="99" t="s">
        <v>1117</v>
      </c>
      <c r="E74" s="99">
        <v>116260</v>
      </c>
      <c r="F74" s="88" t="s">
        <v>1118</v>
      </c>
      <c r="G74" s="99"/>
      <c r="H74" s="93" t="s">
        <v>395</v>
      </c>
      <c r="I74" s="101" t="s">
        <v>1119</v>
      </c>
      <c r="J74" s="67" t="s">
        <v>1120</v>
      </c>
      <c r="K74" s="158" t="s">
        <v>2174</v>
      </c>
      <c r="L74" s="92">
        <f t="shared" si="16"/>
        <v>0.84999999764287126</v>
      </c>
      <c r="M74" s="93" t="s">
        <v>1121</v>
      </c>
      <c r="N74" s="93" t="s">
        <v>1122</v>
      </c>
      <c r="O74" s="89" t="s">
        <v>368</v>
      </c>
      <c r="P74" s="89">
        <v>29</v>
      </c>
      <c r="Q74" s="94">
        <v>1696979.84</v>
      </c>
      <c r="R74" s="160">
        <v>1442432.86</v>
      </c>
      <c r="S74" s="157">
        <v>0</v>
      </c>
      <c r="T74" s="157">
        <v>254546.98</v>
      </c>
      <c r="U74" s="157">
        <v>0</v>
      </c>
      <c r="V74" s="157">
        <v>320322.87</v>
      </c>
      <c r="W74" s="157">
        <v>0</v>
      </c>
      <c r="X74" s="95">
        <f t="shared" si="17"/>
        <v>2017302.71</v>
      </c>
      <c r="Y74" s="96" t="s">
        <v>371</v>
      </c>
      <c r="Z74" s="96"/>
      <c r="AA74" s="56">
        <v>1441198.59</v>
      </c>
      <c r="AB74" s="56">
        <v>254339.03999999998</v>
      </c>
      <c r="AC74" s="38"/>
    </row>
    <row r="75" spans="2:29" s="35" customFormat="1" ht="130.69999999999999" customHeight="1" x14ac:dyDescent="0.3">
      <c r="B75" s="156">
        <f t="shared" si="18"/>
        <v>55</v>
      </c>
      <c r="C75" s="103"/>
      <c r="D75" s="99" t="s">
        <v>1198</v>
      </c>
      <c r="E75" s="99">
        <v>119822</v>
      </c>
      <c r="F75" s="88" t="s">
        <v>1202</v>
      </c>
      <c r="G75" s="99"/>
      <c r="H75" s="93" t="s">
        <v>395</v>
      </c>
      <c r="I75" s="101" t="s">
        <v>1199</v>
      </c>
      <c r="J75" s="99" t="s">
        <v>1200</v>
      </c>
      <c r="K75" s="88" t="s">
        <v>913</v>
      </c>
      <c r="L75" s="92">
        <f t="shared" si="16"/>
        <v>0.84999999548853145</v>
      </c>
      <c r="M75" s="93" t="s">
        <v>1201</v>
      </c>
      <c r="N75" s="93" t="s">
        <v>621</v>
      </c>
      <c r="O75" s="93" t="s">
        <v>368</v>
      </c>
      <c r="P75" s="93">
        <v>29</v>
      </c>
      <c r="Q75" s="94">
        <f t="shared" si="19"/>
        <v>1219115.23</v>
      </c>
      <c r="R75" s="160">
        <v>1036247.94</v>
      </c>
      <c r="S75" s="157">
        <v>0</v>
      </c>
      <c r="T75" s="157">
        <v>182867.29</v>
      </c>
      <c r="U75" s="157">
        <v>0</v>
      </c>
      <c r="V75" s="157">
        <v>206728.51</v>
      </c>
      <c r="W75" s="157">
        <v>0</v>
      </c>
      <c r="X75" s="95">
        <f t="shared" si="17"/>
        <v>1425843.74</v>
      </c>
      <c r="Y75" s="102" t="s">
        <v>371</v>
      </c>
      <c r="Z75" s="163" t="s">
        <v>1480</v>
      </c>
      <c r="AA75" s="57">
        <v>725805.6</v>
      </c>
      <c r="AB75" s="57">
        <v>203164.09999999998</v>
      </c>
      <c r="AC75" s="40"/>
    </row>
    <row r="76" spans="2:29" s="35" customFormat="1" ht="130.69999999999999" customHeight="1" x14ac:dyDescent="0.3">
      <c r="B76" s="156">
        <f t="shared" si="18"/>
        <v>56</v>
      </c>
      <c r="C76" s="103"/>
      <c r="D76" s="99" t="s">
        <v>1220</v>
      </c>
      <c r="E76" s="99">
        <v>117854</v>
      </c>
      <c r="F76" s="88" t="s">
        <v>1221</v>
      </c>
      <c r="G76" s="99"/>
      <c r="H76" s="93" t="s">
        <v>146</v>
      </c>
      <c r="I76" s="101" t="s">
        <v>1222</v>
      </c>
      <c r="J76" s="99" t="s">
        <v>1223</v>
      </c>
      <c r="K76" s="88" t="s">
        <v>382</v>
      </c>
      <c r="L76" s="92">
        <f t="shared" si="16"/>
        <v>0.85000000000877163</v>
      </c>
      <c r="M76" s="93" t="s">
        <v>1224</v>
      </c>
      <c r="N76" s="93" t="s">
        <v>392</v>
      </c>
      <c r="O76" s="93" t="s">
        <v>368</v>
      </c>
      <c r="P76" s="93">
        <v>29</v>
      </c>
      <c r="Q76" s="94">
        <f t="shared" si="19"/>
        <v>342012000.01999998</v>
      </c>
      <c r="R76" s="157">
        <v>290710200.01999998</v>
      </c>
      <c r="S76" s="157" t="s">
        <v>1234</v>
      </c>
      <c r="T76" s="157">
        <v>51301800</v>
      </c>
      <c r="U76" s="157">
        <v>0</v>
      </c>
      <c r="V76" s="157">
        <v>61099049.060000002</v>
      </c>
      <c r="W76" s="157">
        <v>0</v>
      </c>
      <c r="X76" s="95">
        <f t="shared" si="17"/>
        <v>403111049.07999998</v>
      </c>
      <c r="Y76" s="102" t="s">
        <v>371</v>
      </c>
      <c r="Z76" s="102"/>
      <c r="AA76" s="57">
        <v>138054600.09</v>
      </c>
      <c r="AB76" s="57">
        <v>39543955.080000006</v>
      </c>
      <c r="AC76" s="40"/>
    </row>
    <row r="77" spans="2:29" s="35" customFormat="1" ht="130.69999999999999" customHeight="1" x14ac:dyDescent="0.3">
      <c r="B77" s="156">
        <f t="shared" si="18"/>
        <v>57</v>
      </c>
      <c r="C77" s="103"/>
      <c r="D77" s="99" t="s">
        <v>1230</v>
      </c>
      <c r="E77" s="99">
        <v>118450</v>
      </c>
      <c r="F77" s="88" t="s">
        <v>1231</v>
      </c>
      <c r="G77" s="99"/>
      <c r="H77" s="93" t="s">
        <v>395</v>
      </c>
      <c r="I77" s="101" t="s">
        <v>1232</v>
      </c>
      <c r="J77" s="99" t="s">
        <v>1231</v>
      </c>
      <c r="K77" s="88" t="s">
        <v>1228</v>
      </c>
      <c r="L77" s="92">
        <f t="shared" si="16"/>
        <v>0.84999999995506514</v>
      </c>
      <c r="M77" s="93" t="s">
        <v>1336</v>
      </c>
      <c r="N77" s="93" t="s">
        <v>1233</v>
      </c>
      <c r="O77" s="93" t="s">
        <v>368</v>
      </c>
      <c r="P77" s="93">
        <v>28</v>
      </c>
      <c r="Q77" s="94">
        <f t="shared" si="19"/>
        <v>289307799.78000003</v>
      </c>
      <c r="R77" s="164">
        <v>245911629.80000001</v>
      </c>
      <c r="S77" s="165" t="s">
        <v>1234</v>
      </c>
      <c r="T77" s="165">
        <v>43396169.979999997</v>
      </c>
      <c r="U77" s="157">
        <v>0</v>
      </c>
      <c r="V77" s="164">
        <v>86553922.109999999</v>
      </c>
      <c r="W77" s="157">
        <v>0</v>
      </c>
      <c r="X77" s="95">
        <f t="shared" si="17"/>
        <v>375861721.89000005</v>
      </c>
      <c r="Y77" s="166" t="s">
        <v>371</v>
      </c>
      <c r="Z77" s="102" t="s">
        <v>808</v>
      </c>
      <c r="AA77" s="57">
        <v>205250191.01000002</v>
      </c>
      <c r="AB77" s="57">
        <v>68343152.940000013</v>
      </c>
      <c r="AC77" s="40"/>
    </row>
    <row r="78" spans="2:29" s="35" customFormat="1" ht="130.69999999999999" customHeight="1" x14ac:dyDescent="0.3">
      <c r="B78" s="156">
        <f t="shared" si="18"/>
        <v>58</v>
      </c>
      <c r="C78" s="103"/>
      <c r="D78" s="99" t="s">
        <v>1331</v>
      </c>
      <c r="E78" s="99">
        <v>115749</v>
      </c>
      <c r="F78" s="88" t="s">
        <v>1332</v>
      </c>
      <c r="G78" s="99"/>
      <c r="H78" s="93" t="s">
        <v>146</v>
      </c>
      <c r="I78" s="101" t="s">
        <v>1400</v>
      </c>
      <c r="J78" s="167">
        <v>43809</v>
      </c>
      <c r="K78" s="167">
        <v>44196</v>
      </c>
      <c r="L78" s="92">
        <f t="shared" si="16"/>
        <v>0.850000000069282</v>
      </c>
      <c r="M78" s="168" t="s">
        <v>1396</v>
      </c>
      <c r="N78" s="168" t="s">
        <v>1397</v>
      </c>
      <c r="O78" s="168" t="s">
        <v>368</v>
      </c>
      <c r="P78" s="169">
        <v>28</v>
      </c>
      <c r="Q78" s="94">
        <f t="shared" si="19"/>
        <v>21650642.609999999</v>
      </c>
      <c r="R78" s="170">
        <v>18403046.219999999</v>
      </c>
      <c r="S78" s="170">
        <v>0</v>
      </c>
      <c r="T78" s="170">
        <v>3247596.39</v>
      </c>
      <c r="U78" s="157">
        <v>0</v>
      </c>
      <c r="V78" s="165">
        <v>3908187.62</v>
      </c>
      <c r="W78" s="157">
        <v>0</v>
      </c>
      <c r="X78" s="95">
        <f t="shared" si="17"/>
        <v>25558830.23</v>
      </c>
      <c r="Y78" s="166" t="s">
        <v>371</v>
      </c>
      <c r="Z78" s="102"/>
      <c r="AA78" s="57">
        <v>0</v>
      </c>
      <c r="AB78" s="57">
        <v>0</v>
      </c>
      <c r="AC78" s="40"/>
    </row>
    <row r="79" spans="2:29" s="35" customFormat="1" ht="130.69999999999999" customHeight="1" x14ac:dyDescent="0.3">
      <c r="B79" s="156">
        <f t="shared" si="18"/>
        <v>59</v>
      </c>
      <c r="C79" s="103"/>
      <c r="D79" s="99" t="s">
        <v>1370</v>
      </c>
      <c r="E79" s="99">
        <v>119143</v>
      </c>
      <c r="F79" s="88" t="s">
        <v>1394</v>
      </c>
      <c r="G79" s="99"/>
      <c r="H79" s="93" t="s">
        <v>146</v>
      </c>
      <c r="I79" s="101" t="s">
        <v>1401</v>
      </c>
      <c r="J79" s="167">
        <v>43009</v>
      </c>
      <c r="K79" s="167">
        <v>45291</v>
      </c>
      <c r="L79" s="92">
        <f t="shared" si="16"/>
        <v>0.85000000006324927</v>
      </c>
      <c r="M79" s="168" t="s">
        <v>1380</v>
      </c>
      <c r="N79" s="168" t="s">
        <v>608</v>
      </c>
      <c r="O79" s="168" t="s">
        <v>368</v>
      </c>
      <c r="P79" s="169">
        <v>29</v>
      </c>
      <c r="Q79" s="94">
        <f t="shared" si="19"/>
        <v>158104474.40000001</v>
      </c>
      <c r="R79" s="171">
        <v>134388803.25</v>
      </c>
      <c r="S79" s="170">
        <v>0</v>
      </c>
      <c r="T79" s="170">
        <v>23715671.149999999</v>
      </c>
      <c r="U79" s="157">
        <v>0</v>
      </c>
      <c r="V79" s="170">
        <v>28582511.140000001</v>
      </c>
      <c r="W79" s="157">
        <v>0</v>
      </c>
      <c r="X79" s="95">
        <f t="shared" si="17"/>
        <v>186686985.54000002</v>
      </c>
      <c r="Y79" s="166" t="s">
        <v>371</v>
      </c>
      <c r="Z79" s="102"/>
      <c r="AA79" s="57">
        <v>2039093.28</v>
      </c>
      <c r="AB79" s="57">
        <v>359839.99</v>
      </c>
      <c r="AC79" s="40"/>
    </row>
    <row r="80" spans="2:29" s="35" customFormat="1" ht="130.69999999999999" customHeight="1" x14ac:dyDescent="0.3">
      <c r="B80" s="156">
        <f t="shared" si="18"/>
        <v>60</v>
      </c>
      <c r="C80" s="103"/>
      <c r="D80" s="99" t="s">
        <v>1371</v>
      </c>
      <c r="E80" s="99">
        <v>123691</v>
      </c>
      <c r="F80" s="88" t="s">
        <v>1405</v>
      </c>
      <c r="G80" s="99"/>
      <c r="H80" s="93" t="s">
        <v>146</v>
      </c>
      <c r="I80" s="101" t="s">
        <v>1402</v>
      </c>
      <c r="J80" s="167">
        <v>41640</v>
      </c>
      <c r="K80" s="167">
        <v>45291</v>
      </c>
      <c r="L80" s="92">
        <f t="shared" si="16"/>
        <v>0.85000000003525922</v>
      </c>
      <c r="M80" s="168" t="s">
        <v>1039</v>
      </c>
      <c r="N80" s="168" t="s">
        <v>594</v>
      </c>
      <c r="O80" s="168" t="s">
        <v>368</v>
      </c>
      <c r="P80" s="169">
        <v>29</v>
      </c>
      <c r="Q80" s="94">
        <f t="shared" si="19"/>
        <v>155987533.37</v>
      </c>
      <c r="R80" s="170">
        <v>132589403.37</v>
      </c>
      <c r="S80" s="170">
        <v>0</v>
      </c>
      <c r="T80" s="170">
        <v>23398130</v>
      </c>
      <c r="U80" s="157">
        <v>0</v>
      </c>
      <c r="V80" s="170">
        <v>46247644.219999999</v>
      </c>
      <c r="W80" s="157">
        <v>0</v>
      </c>
      <c r="X80" s="95">
        <f t="shared" si="17"/>
        <v>202235177.59</v>
      </c>
      <c r="Y80" s="166" t="s">
        <v>371</v>
      </c>
      <c r="Z80" s="102"/>
      <c r="AA80" s="57">
        <v>51203650.859999999</v>
      </c>
      <c r="AB80" s="57">
        <v>9035938.370000001</v>
      </c>
      <c r="AC80" s="40"/>
    </row>
    <row r="81" spans="2:29" s="35" customFormat="1" ht="130.69999999999999" customHeight="1" x14ac:dyDescent="0.3">
      <c r="B81" s="156">
        <f t="shared" si="18"/>
        <v>61</v>
      </c>
      <c r="C81" s="103"/>
      <c r="D81" s="99" t="s">
        <v>1372</v>
      </c>
      <c r="E81" s="99">
        <v>117135</v>
      </c>
      <c r="F81" s="88" t="s">
        <v>1395</v>
      </c>
      <c r="G81" s="99"/>
      <c r="H81" s="93" t="s">
        <v>146</v>
      </c>
      <c r="I81" s="101" t="s">
        <v>1403</v>
      </c>
      <c r="J81" s="167">
        <v>42121</v>
      </c>
      <c r="K81" s="172">
        <v>45291</v>
      </c>
      <c r="L81" s="92">
        <f t="shared" si="16"/>
        <v>0.85000000000576026</v>
      </c>
      <c r="M81" s="173" t="s">
        <v>1398</v>
      </c>
      <c r="N81" s="173" t="s">
        <v>1399</v>
      </c>
      <c r="O81" s="173" t="s">
        <v>368</v>
      </c>
      <c r="P81" s="174">
        <v>29</v>
      </c>
      <c r="Q81" s="94">
        <f t="shared" si="19"/>
        <v>1996408666.21</v>
      </c>
      <c r="R81" s="170">
        <v>1696947366.29</v>
      </c>
      <c r="S81" s="170">
        <v>0</v>
      </c>
      <c r="T81" s="170">
        <v>299461299.92000002</v>
      </c>
      <c r="U81" s="157">
        <v>0</v>
      </c>
      <c r="V81" s="175">
        <v>406623549.16000003</v>
      </c>
      <c r="W81" s="175">
        <v>168893574.80000001</v>
      </c>
      <c r="X81" s="95">
        <f t="shared" si="17"/>
        <v>2571925790.1700001</v>
      </c>
      <c r="Y81" s="166" t="s">
        <v>371</v>
      </c>
      <c r="Z81" s="102"/>
      <c r="AA81" s="57">
        <v>408271036.07000005</v>
      </c>
      <c r="AB81" s="57">
        <v>72047829.909999996</v>
      </c>
      <c r="AC81" s="40"/>
    </row>
    <row r="82" spans="2:29" s="35" customFormat="1" ht="153.75" customHeight="1" x14ac:dyDescent="0.3">
      <c r="B82" s="156">
        <f t="shared" si="18"/>
        <v>62</v>
      </c>
      <c r="C82" s="103"/>
      <c r="D82" s="99" t="s">
        <v>1465</v>
      </c>
      <c r="E82" s="99">
        <v>122551</v>
      </c>
      <c r="F82" s="88" t="s">
        <v>1466</v>
      </c>
      <c r="G82" s="99"/>
      <c r="H82" s="93" t="s">
        <v>395</v>
      </c>
      <c r="I82" s="101" t="s">
        <v>1467</v>
      </c>
      <c r="J82" s="176">
        <v>44044</v>
      </c>
      <c r="K82" s="177">
        <v>44957</v>
      </c>
      <c r="L82" s="92">
        <f t="shared" si="16"/>
        <v>0.85000000011105681</v>
      </c>
      <c r="M82" s="178" t="s">
        <v>1468</v>
      </c>
      <c r="N82" s="178" t="s">
        <v>1469</v>
      </c>
      <c r="O82" s="178" t="s">
        <v>368</v>
      </c>
      <c r="P82" s="179">
        <v>29</v>
      </c>
      <c r="Q82" s="94">
        <f t="shared" si="19"/>
        <v>31515402.689999998</v>
      </c>
      <c r="R82" s="180">
        <v>26788092.289999999</v>
      </c>
      <c r="S82" s="180">
        <v>0</v>
      </c>
      <c r="T82" s="180">
        <v>4727310.4000000004</v>
      </c>
      <c r="U82" s="157">
        <v>0</v>
      </c>
      <c r="V82" s="180">
        <v>5677840.1100000003</v>
      </c>
      <c r="W82" s="180">
        <v>0</v>
      </c>
      <c r="X82" s="95">
        <f t="shared" si="17"/>
        <v>37193242.799999997</v>
      </c>
      <c r="Y82" s="166" t="s">
        <v>371</v>
      </c>
      <c r="Z82" s="102" t="s">
        <v>808</v>
      </c>
      <c r="AA82" s="57">
        <v>0</v>
      </c>
      <c r="AB82" s="57">
        <v>0</v>
      </c>
      <c r="AC82" s="40"/>
    </row>
    <row r="83" spans="2:29" s="35" customFormat="1" ht="153.75" customHeight="1" x14ac:dyDescent="0.3">
      <c r="B83" s="156">
        <f t="shared" si="18"/>
        <v>63</v>
      </c>
      <c r="C83" s="103"/>
      <c r="D83" s="99" t="s">
        <v>1537</v>
      </c>
      <c r="E83" s="99">
        <v>128039</v>
      </c>
      <c r="F83" s="173" t="s">
        <v>1538</v>
      </c>
      <c r="G83" s="181"/>
      <c r="H83" s="173" t="s">
        <v>395</v>
      </c>
      <c r="I83" s="101" t="s">
        <v>1552</v>
      </c>
      <c r="J83" s="172">
        <v>42135</v>
      </c>
      <c r="K83" s="177">
        <v>44012</v>
      </c>
      <c r="L83" s="92">
        <f>R83/Q83</f>
        <v>0.85000000035713874</v>
      </c>
      <c r="M83" s="178"/>
      <c r="N83" s="178"/>
      <c r="O83" s="178" t="s">
        <v>368</v>
      </c>
      <c r="P83" s="179">
        <v>29</v>
      </c>
      <c r="Q83" s="94">
        <f t="shared" si="19"/>
        <v>16800194.039999999</v>
      </c>
      <c r="R83" s="170">
        <v>14280164.939999999</v>
      </c>
      <c r="S83" s="170">
        <v>0</v>
      </c>
      <c r="T83" s="170">
        <v>2520029.1</v>
      </c>
      <c r="U83" s="165">
        <v>0</v>
      </c>
      <c r="V83" s="170">
        <v>3107232.54</v>
      </c>
      <c r="W83" s="170">
        <v>0</v>
      </c>
      <c r="X83" s="95">
        <f t="shared" si="17"/>
        <v>19907426.579999998</v>
      </c>
      <c r="Y83" s="166" t="s">
        <v>371</v>
      </c>
      <c r="Z83" s="102"/>
      <c r="AA83" s="57">
        <v>1620536.03</v>
      </c>
      <c r="AB83" s="57">
        <v>285976.95</v>
      </c>
      <c r="AC83" s="40"/>
    </row>
    <row r="84" spans="2:29" s="35" customFormat="1" ht="153.75" customHeight="1" x14ac:dyDescent="0.3">
      <c r="B84" s="156">
        <f t="shared" si="18"/>
        <v>64</v>
      </c>
      <c r="C84" s="103"/>
      <c r="D84" s="99" t="s">
        <v>1590</v>
      </c>
      <c r="E84" s="99">
        <v>129180</v>
      </c>
      <c r="F84" s="178" t="s">
        <v>1591</v>
      </c>
      <c r="G84" s="182"/>
      <c r="H84" s="178" t="s">
        <v>395</v>
      </c>
      <c r="I84" s="101" t="s">
        <v>1592</v>
      </c>
      <c r="J84" s="177" t="s">
        <v>1689</v>
      </c>
      <c r="K84" s="183" t="s">
        <v>1690</v>
      </c>
      <c r="L84" s="92">
        <v>0.85</v>
      </c>
      <c r="M84" s="178" t="s">
        <v>1593</v>
      </c>
      <c r="N84" s="178" t="s">
        <v>1399</v>
      </c>
      <c r="O84" s="178" t="s">
        <v>368</v>
      </c>
      <c r="P84" s="179">
        <v>29</v>
      </c>
      <c r="Q84" s="94">
        <f t="shared" si="19"/>
        <v>14813474.190000001</v>
      </c>
      <c r="R84" s="170">
        <v>12591453.060000001</v>
      </c>
      <c r="S84" s="170">
        <v>0</v>
      </c>
      <c r="T84" s="170">
        <v>2222021.13</v>
      </c>
      <c r="U84" s="165"/>
      <c r="V84" s="170">
        <v>2695949.17</v>
      </c>
      <c r="W84" s="170">
        <v>0</v>
      </c>
      <c r="X84" s="95">
        <f t="shared" si="17"/>
        <v>17509423.359999999</v>
      </c>
      <c r="Y84" s="166" t="s">
        <v>371</v>
      </c>
      <c r="Z84" s="102"/>
      <c r="AA84" s="57">
        <v>1203532.52</v>
      </c>
      <c r="AB84" s="57">
        <v>212388.09</v>
      </c>
      <c r="AC84" s="40"/>
    </row>
    <row r="85" spans="2:29" s="35" customFormat="1" ht="153.75" customHeight="1" x14ac:dyDescent="0.3">
      <c r="B85" s="156">
        <f t="shared" si="18"/>
        <v>65</v>
      </c>
      <c r="C85" s="103"/>
      <c r="D85" s="99" t="s">
        <v>1613</v>
      </c>
      <c r="E85" s="99">
        <v>129377</v>
      </c>
      <c r="F85" s="178" t="s">
        <v>1614</v>
      </c>
      <c r="G85" s="182"/>
      <c r="H85" s="178" t="s">
        <v>395</v>
      </c>
      <c r="I85" s="101" t="s">
        <v>1615</v>
      </c>
      <c r="J85" s="177">
        <v>43454</v>
      </c>
      <c r="K85" s="183">
        <v>45291</v>
      </c>
      <c r="L85" s="92">
        <v>0.85</v>
      </c>
      <c r="M85" s="178" t="s">
        <v>1224</v>
      </c>
      <c r="N85" s="178" t="s">
        <v>591</v>
      </c>
      <c r="O85" s="178" t="s">
        <v>368</v>
      </c>
      <c r="P85" s="179">
        <v>28</v>
      </c>
      <c r="Q85" s="94">
        <f t="shared" si="19"/>
        <v>162844360.09</v>
      </c>
      <c r="R85" s="170">
        <v>138417706.06999999</v>
      </c>
      <c r="S85" s="170">
        <v>0</v>
      </c>
      <c r="T85" s="170">
        <v>24426654.02</v>
      </c>
      <c r="U85" s="165">
        <v>0</v>
      </c>
      <c r="V85" s="170">
        <v>31123799.940000001</v>
      </c>
      <c r="W85" s="170">
        <v>0</v>
      </c>
      <c r="X85" s="95">
        <f t="shared" si="17"/>
        <v>193968160.03</v>
      </c>
      <c r="Y85" s="166" t="s">
        <v>371</v>
      </c>
      <c r="Z85" s="102"/>
      <c r="AA85" s="57">
        <v>61696868.029999986</v>
      </c>
      <c r="AB85" s="57">
        <v>10887682.600000001</v>
      </c>
      <c r="AC85" s="40"/>
    </row>
    <row r="86" spans="2:29" s="35" customFormat="1" ht="153.75" customHeight="1" x14ac:dyDescent="0.3">
      <c r="B86" s="156">
        <f t="shared" si="18"/>
        <v>66</v>
      </c>
      <c r="C86" s="103"/>
      <c r="D86" s="99" t="s">
        <v>1671</v>
      </c>
      <c r="E86" s="99">
        <v>118712</v>
      </c>
      <c r="F86" s="178" t="s">
        <v>1672</v>
      </c>
      <c r="G86" s="182"/>
      <c r="H86" s="178" t="s">
        <v>395</v>
      </c>
      <c r="I86" s="101" t="s">
        <v>1673</v>
      </c>
      <c r="J86" s="184" t="s">
        <v>1691</v>
      </c>
      <c r="K86" s="185" t="s">
        <v>1049</v>
      </c>
      <c r="L86" s="92">
        <v>0.85</v>
      </c>
      <c r="M86" s="178" t="s">
        <v>1329</v>
      </c>
      <c r="N86" s="178" t="s">
        <v>465</v>
      </c>
      <c r="O86" s="178" t="s">
        <v>368</v>
      </c>
      <c r="P86" s="179">
        <v>29</v>
      </c>
      <c r="Q86" s="94">
        <f t="shared" si="19"/>
        <v>5415308.3300000001</v>
      </c>
      <c r="R86" s="170">
        <v>4603012.08</v>
      </c>
      <c r="S86" s="170">
        <v>0</v>
      </c>
      <c r="T86" s="170">
        <v>812296.25</v>
      </c>
      <c r="U86" s="165">
        <v>0</v>
      </c>
      <c r="V86" s="170">
        <v>1018721.37</v>
      </c>
      <c r="W86" s="170">
        <v>0</v>
      </c>
      <c r="X86" s="95">
        <f t="shared" si="17"/>
        <v>6434029.7000000002</v>
      </c>
      <c r="Y86" s="166" t="s">
        <v>371</v>
      </c>
      <c r="Z86" s="102"/>
      <c r="AA86" s="57">
        <v>0</v>
      </c>
      <c r="AB86" s="57">
        <v>0</v>
      </c>
      <c r="AC86" s="40"/>
    </row>
    <row r="87" spans="2:29" s="35" customFormat="1" ht="153.75" customHeight="1" x14ac:dyDescent="0.3">
      <c r="B87" s="156">
        <f t="shared" si="18"/>
        <v>67</v>
      </c>
      <c r="C87" s="103"/>
      <c r="D87" s="99" t="s">
        <v>1729</v>
      </c>
      <c r="E87" s="99">
        <v>122521</v>
      </c>
      <c r="F87" s="178" t="s">
        <v>1730</v>
      </c>
      <c r="G87" s="182"/>
      <c r="H87" s="178" t="s">
        <v>395</v>
      </c>
      <c r="I87" s="101" t="s">
        <v>1731</v>
      </c>
      <c r="J87" s="184">
        <v>43647</v>
      </c>
      <c r="K87" s="186">
        <v>44150</v>
      </c>
      <c r="L87" s="92">
        <v>0.85</v>
      </c>
      <c r="M87" s="178" t="s">
        <v>1380</v>
      </c>
      <c r="N87" s="178" t="s">
        <v>608</v>
      </c>
      <c r="O87" s="178" t="s">
        <v>368</v>
      </c>
      <c r="P87" s="179">
        <v>29</v>
      </c>
      <c r="Q87" s="94">
        <v>1624585</v>
      </c>
      <c r="R87" s="170">
        <v>1380897.25</v>
      </c>
      <c r="S87" s="170">
        <v>0</v>
      </c>
      <c r="T87" s="170">
        <v>243687.75</v>
      </c>
      <c r="U87" s="170"/>
      <c r="V87" s="170">
        <v>280915</v>
      </c>
      <c r="W87" s="170">
        <v>0</v>
      </c>
      <c r="X87" s="95">
        <f t="shared" si="17"/>
        <v>1905500</v>
      </c>
      <c r="Y87" s="166" t="s">
        <v>371</v>
      </c>
      <c r="Z87" s="102"/>
      <c r="AA87" s="57">
        <v>0</v>
      </c>
      <c r="AB87" s="57">
        <v>0</v>
      </c>
      <c r="AC87" s="40"/>
    </row>
    <row r="88" spans="2:29" s="35" customFormat="1" ht="153.75" customHeight="1" x14ac:dyDescent="0.3">
      <c r="B88" s="156">
        <f t="shared" si="18"/>
        <v>68</v>
      </c>
      <c r="C88" s="103"/>
      <c r="D88" s="99" t="s">
        <v>1809</v>
      </c>
      <c r="E88" s="99">
        <v>127983</v>
      </c>
      <c r="F88" s="178" t="s">
        <v>1810</v>
      </c>
      <c r="G88" s="182"/>
      <c r="H88" s="178" t="s">
        <v>395</v>
      </c>
      <c r="I88" s="101" t="s">
        <v>1811</v>
      </c>
      <c r="J88" s="184">
        <v>44136</v>
      </c>
      <c r="K88" s="187">
        <v>44895</v>
      </c>
      <c r="L88" s="92">
        <v>0.85</v>
      </c>
      <c r="M88" s="178" t="s">
        <v>1329</v>
      </c>
      <c r="N88" s="178" t="s">
        <v>1812</v>
      </c>
      <c r="O88" s="178" t="s">
        <v>368</v>
      </c>
      <c r="P88" s="179">
        <v>29</v>
      </c>
      <c r="Q88" s="94">
        <v>24804561.690000001</v>
      </c>
      <c r="R88" s="170">
        <v>21083877.440000001</v>
      </c>
      <c r="S88" s="170">
        <v>0</v>
      </c>
      <c r="T88" s="170">
        <v>3720684.25</v>
      </c>
      <c r="U88" s="170"/>
      <c r="V88" s="170">
        <v>4517244.67</v>
      </c>
      <c r="W88" s="170">
        <v>0</v>
      </c>
      <c r="X88" s="95">
        <f t="shared" si="17"/>
        <v>29321806.359999999</v>
      </c>
      <c r="Y88" s="166" t="s">
        <v>371</v>
      </c>
      <c r="Z88" s="102"/>
      <c r="AA88" s="57">
        <v>1410237.72</v>
      </c>
      <c r="AB88" s="57">
        <v>248865.48</v>
      </c>
      <c r="AC88" s="40"/>
    </row>
    <row r="89" spans="2:29" ht="32.25" customHeight="1" x14ac:dyDescent="0.3">
      <c r="B89" s="119"/>
      <c r="C89" s="120" t="s">
        <v>147</v>
      </c>
      <c r="D89" s="120"/>
      <c r="E89" s="120"/>
      <c r="F89" s="120"/>
      <c r="G89" s="120"/>
      <c r="H89" s="120"/>
      <c r="I89" s="121"/>
      <c r="J89" s="120"/>
      <c r="K89" s="120"/>
      <c r="L89" s="120"/>
      <c r="M89" s="120"/>
      <c r="N89" s="120"/>
      <c r="O89" s="120"/>
      <c r="P89" s="120"/>
      <c r="Q89" s="122">
        <f>SUM(Q59:Q88)</f>
        <v>6152335526.9200001</v>
      </c>
      <c r="R89" s="122">
        <f>SUM(R59:R88)</f>
        <v>5229485197.9499998</v>
      </c>
      <c r="S89" s="122">
        <f t="shared" ref="S89:U89" si="20">SUM(S59:S88)</f>
        <v>0</v>
      </c>
      <c r="T89" s="122">
        <f>SUM(T59:T88)</f>
        <v>922850328.96999991</v>
      </c>
      <c r="U89" s="122">
        <f t="shared" si="20"/>
        <v>0</v>
      </c>
      <c r="V89" s="122">
        <f>SUM(V59:V88)</f>
        <v>1359757395.7299998</v>
      </c>
      <c r="W89" s="122">
        <f t="shared" ref="W89:X89" si="21">SUM(W59:W88)</f>
        <v>168893574.80000001</v>
      </c>
      <c r="X89" s="122">
        <f t="shared" si="21"/>
        <v>7680986497.4499989</v>
      </c>
      <c r="Y89" s="141"/>
      <c r="Z89" s="126"/>
      <c r="AA89" s="123">
        <f>SUM(AA59:AA88)</f>
        <v>1950436963.9699996</v>
      </c>
      <c r="AB89" s="123">
        <f>SUM(AB59:AB88)</f>
        <v>529031654.5200001</v>
      </c>
      <c r="AC89" s="38"/>
    </row>
    <row r="90" spans="2:29" ht="72.75" customHeight="1" x14ac:dyDescent="0.3">
      <c r="B90" s="156">
        <v>69</v>
      </c>
      <c r="C90" s="324" t="s">
        <v>1177</v>
      </c>
      <c r="D90" s="99" t="s">
        <v>181</v>
      </c>
      <c r="E90" s="67">
        <v>112112</v>
      </c>
      <c r="F90" s="125" t="s">
        <v>219</v>
      </c>
      <c r="G90" s="306" t="s">
        <v>201</v>
      </c>
      <c r="H90" s="89" t="s">
        <v>146</v>
      </c>
      <c r="I90" s="90" t="s">
        <v>407</v>
      </c>
      <c r="J90" s="89" t="s">
        <v>406</v>
      </c>
      <c r="K90" s="91" t="s">
        <v>382</v>
      </c>
      <c r="L90" s="92">
        <f t="shared" ref="L90:L95" si="22">R90/Q90</f>
        <v>0.85000000002842702</v>
      </c>
      <c r="M90" s="93" t="str">
        <f>VLOOKUP($E90,[3]Sheet1!$A:$C,2,FALSE)</f>
        <v>Regiunea 4 Sud-Vest</v>
      </c>
      <c r="N90" s="93" t="str">
        <f>VLOOKUP($E90,[3]Sheet1!$A:$C,3,FALSE)</f>
        <v>Arad,Bihor,Hunedoara</v>
      </c>
      <c r="O90" s="89" t="s">
        <v>368</v>
      </c>
      <c r="P90" s="89" t="s">
        <v>671</v>
      </c>
      <c r="Q90" s="94">
        <f>+R90+S90+T90+U90</f>
        <v>457311870.01999998</v>
      </c>
      <c r="R90" s="94">
        <v>388715089.52999997</v>
      </c>
      <c r="S90" s="94">
        <v>0</v>
      </c>
      <c r="T90" s="94">
        <v>68596780.489999995</v>
      </c>
      <c r="U90" s="94">
        <v>0</v>
      </c>
      <c r="V90" s="94">
        <v>133462012.29000001</v>
      </c>
      <c r="W90" s="94">
        <v>0</v>
      </c>
      <c r="X90" s="95">
        <f>R90+S90+T90+V90+W90</f>
        <v>590773882.30999994</v>
      </c>
      <c r="Y90" s="102" t="s">
        <v>371</v>
      </c>
      <c r="Z90" s="188" t="s">
        <v>1478</v>
      </c>
      <c r="AA90" s="56">
        <v>180649231.36999997</v>
      </c>
      <c r="AB90" s="56">
        <v>49833138.270000003</v>
      </c>
      <c r="AC90" s="38"/>
    </row>
    <row r="91" spans="2:29" ht="72.75" customHeight="1" x14ac:dyDescent="0.3">
      <c r="B91" s="156">
        <f>+B90+1</f>
        <v>70</v>
      </c>
      <c r="C91" s="325"/>
      <c r="D91" s="99" t="s">
        <v>329</v>
      </c>
      <c r="E91" s="67">
        <v>115371</v>
      </c>
      <c r="F91" s="125" t="s">
        <v>330</v>
      </c>
      <c r="G91" s="307"/>
      <c r="H91" s="89" t="s">
        <v>146</v>
      </c>
      <c r="I91" s="90" t="s">
        <v>501</v>
      </c>
      <c r="J91" s="67" t="s">
        <v>506</v>
      </c>
      <c r="K91" s="89" t="s">
        <v>382</v>
      </c>
      <c r="L91" s="92">
        <f t="shared" si="22"/>
        <v>0.84999999999999987</v>
      </c>
      <c r="M91" s="93" t="str">
        <f>VLOOKUP($E91,[3]Sheet1!$A:$C,2,FALSE)</f>
        <v>Regiunea 6 Nord-Vest</v>
      </c>
      <c r="N91" s="93" t="str">
        <f>VLOOKUP($E91,[3]Sheet1!$A:$C,3,FALSE)</f>
        <v>Bihor</v>
      </c>
      <c r="O91" s="89" t="s">
        <v>368</v>
      </c>
      <c r="P91" s="89" t="s">
        <v>671</v>
      </c>
      <c r="Q91" s="94">
        <v>44144287.239999995</v>
      </c>
      <c r="R91" s="94">
        <f>+Q91*0.85</f>
        <v>37522644.153999992</v>
      </c>
      <c r="S91" s="94">
        <v>0</v>
      </c>
      <c r="T91" s="94">
        <f>+Q91*0.15</f>
        <v>6621643.0859999992</v>
      </c>
      <c r="U91" s="94">
        <v>0</v>
      </c>
      <c r="V91" s="94">
        <v>9492346.1400000006</v>
      </c>
      <c r="W91" s="94">
        <v>0</v>
      </c>
      <c r="X91" s="95">
        <f t="shared" ref="X91:X98" si="23">R91+S91+T91+V91+W91</f>
        <v>53636633.379999995</v>
      </c>
      <c r="Y91" s="102" t="s">
        <v>371</v>
      </c>
      <c r="Z91" s="97" t="s">
        <v>1479</v>
      </c>
      <c r="AA91" s="56">
        <v>2011334.8199999998</v>
      </c>
      <c r="AB91" s="56">
        <v>358640.31</v>
      </c>
      <c r="AC91" s="38"/>
    </row>
    <row r="92" spans="2:29" ht="72.75" customHeight="1" x14ac:dyDescent="0.3">
      <c r="B92" s="156">
        <f t="shared" ref="B92:B101" si="24">+B91+1</f>
        <v>71</v>
      </c>
      <c r="C92" s="325"/>
      <c r="D92" s="99" t="s">
        <v>334</v>
      </c>
      <c r="E92" s="67">
        <v>111193</v>
      </c>
      <c r="F92" s="125" t="s">
        <v>333</v>
      </c>
      <c r="G92" s="307"/>
      <c r="H92" s="89" t="s">
        <v>395</v>
      </c>
      <c r="I92" s="90" t="s">
        <v>391</v>
      </c>
      <c r="J92" s="91">
        <v>41640</v>
      </c>
      <c r="K92" s="91" t="s">
        <v>514</v>
      </c>
      <c r="L92" s="92">
        <f t="shared" si="22"/>
        <v>0.85</v>
      </c>
      <c r="M92" s="93" t="str">
        <f>VLOOKUP($E92,[3]Sheet1!$A:$C,2,FALSE)</f>
        <v>Regiunea 6 Nord-Vest</v>
      </c>
      <c r="N92" s="93" t="str">
        <f>VLOOKUP($E92,[3]Sheet1!$A:$C,3,FALSE)</f>
        <v>Satu Mare</v>
      </c>
      <c r="O92" s="89" t="s">
        <v>368</v>
      </c>
      <c r="P92" s="89" t="s">
        <v>671</v>
      </c>
      <c r="Q92" s="94">
        <v>17586412.830000002</v>
      </c>
      <c r="R92" s="94">
        <f>+Q92*0.85</f>
        <v>14948450.9055</v>
      </c>
      <c r="S92" s="94">
        <v>0</v>
      </c>
      <c r="T92" s="94">
        <f>+Q92*0.15</f>
        <v>2637961.9245000002</v>
      </c>
      <c r="U92" s="94">
        <v>0</v>
      </c>
      <c r="V92" s="94">
        <v>3383632.54</v>
      </c>
      <c r="W92" s="94">
        <v>0</v>
      </c>
      <c r="X92" s="95">
        <f t="shared" si="23"/>
        <v>20970045.370000001</v>
      </c>
      <c r="Y92" s="96" t="s">
        <v>371</v>
      </c>
      <c r="Z92" s="188" t="s">
        <v>1476</v>
      </c>
      <c r="AA92" s="56">
        <v>14548.83</v>
      </c>
      <c r="AB92" s="56">
        <v>4849.6099999999997</v>
      </c>
      <c r="AC92" s="38"/>
    </row>
    <row r="93" spans="2:29" s="35" customFormat="1" ht="72.75" customHeight="1" x14ac:dyDescent="0.3">
      <c r="B93" s="156">
        <f t="shared" si="24"/>
        <v>72</v>
      </c>
      <c r="C93" s="326"/>
      <c r="D93" s="99" t="s">
        <v>1087</v>
      </c>
      <c r="E93" s="67">
        <v>121316</v>
      </c>
      <c r="F93" s="88" t="s">
        <v>1088</v>
      </c>
      <c r="G93" s="308"/>
      <c r="H93" s="93" t="s">
        <v>395</v>
      </c>
      <c r="I93" s="101" t="s">
        <v>1090</v>
      </c>
      <c r="J93" s="88" t="s">
        <v>1089</v>
      </c>
      <c r="K93" s="189" t="s">
        <v>1795</v>
      </c>
      <c r="L93" s="92">
        <f t="shared" si="22"/>
        <v>0.85000000692205746</v>
      </c>
      <c r="M93" s="93" t="s">
        <v>590</v>
      </c>
      <c r="N93" s="93" t="s">
        <v>605</v>
      </c>
      <c r="O93" s="93" t="s">
        <v>368</v>
      </c>
      <c r="P93" s="93">
        <v>30</v>
      </c>
      <c r="Q93" s="94">
        <v>1227958.5900000001</v>
      </c>
      <c r="R93" s="94">
        <v>1043764.81</v>
      </c>
      <c r="S93" s="94">
        <v>0</v>
      </c>
      <c r="T93" s="94">
        <f>+Q93*0.15</f>
        <v>184193.7885</v>
      </c>
      <c r="U93" s="94">
        <v>0</v>
      </c>
      <c r="V93" s="94">
        <v>252055.12</v>
      </c>
      <c r="W93" s="94">
        <v>0</v>
      </c>
      <c r="X93" s="95">
        <f t="shared" si="23"/>
        <v>1480013.7185</v>
      </c>
      <c r="Y93" s="102" t="s">
        <v>371</v>
      </c>
      <c r="Z93" s="188" t="s">
        <v>1477</v>
      </c>
      <c r="AA93" s="57">
        <v>531334.55000000005</v>
      </c>
      <c r="AB93" s="57">
        <v>143980.84</v>
      </c>
      <c r="AC93" s="40"/>
    </row>
    <row r="94" spans="2:29" s="35" customFormat="1" ht="60" customHeight="1" x14ac:dyDescent="0.3">
      <c r="B94" s="156">
        <f t="shared" si="24"/>
        <v>73</v>
      </c>
      <c r="C94" s="190"/>
      <c r="D94" s="99" t="s">
        <v>1313</v>
      </c>
      <c r="E94" s="99">
        <v>117897</v>
      </c>
      <c r="F94" s="88" t="s">
        <v>1314</v>
      </c>
      <c r="G94" s="67"/>
      <c r="H94" s="93" t="s">
        <v>395</v>
      </c>
      <c r="I94" s="101" t="s">
        <v>1315</v>
      </c>
      <c r="J94" s="88">
        <v>40082</v>
      </c>
      <c r="K94" s="88" t="s">
        <v>913</v>
      </c>
      <c r="L94" s="92">
        <f t="shared" si="22"/>
        <v>0.85</v>
      </c>
      <c r="M94" s="93" t="s">
        <v>1224</v>
      </c>
      <c r="N94" s="93" t="s">
        <v>591</v>
      </c>
      <c r="O94" s="93" t="s">
        <v>368</v>
      </c>
      <c r="P94" s="93">
        <v>31</v>
      </c>
      <c r="Q94" s="94">
        <v>295058413.06999999</v>
      </c>
      <c r="R94" s="94">
        <f>+Q94*0.85</f>
        <v>250799651.10949999</v>
      </c>
      <c r="S94" s="94">
        <v>0</v>
      </c>
      <c r="T94" s="94">
        <f>+Q94*0.15</f>
        <v>44258761.960499994</v>
      </c>
      <c r="U94" s="94">
        <v>0</v>
      </c>
      <c r="V94" s="94">
        <v>54970345.57</v>
      </c>
      <c r="W94" s="94">
        <v>0</v>
      </c>
      <c r="X94" s="95">
        <f t="shared" si="23"/>
        <v>350028758.63999999</v>
      </c>
      <c r="Y94" s="102" t="s">
        <v>371</v>
      </c>
      <c r="Z94" s="102"/>
      <c r="AA94" s="57">
        <v>2719743.3699999996</v>
      </c>
      <c r="AB94" s="57">
        <v>479954.71</v>
      </c>
      <c r="AC94" s="40"/>
    </row>
    <row r="95" spans="2:29" s="35" customFormat="1" ht="115.15" customHeight="1" x14ac:dyDescent="0.3">
      <c r="B95" s="156">
        <f t="shared" si="24"/>
        <v>74</v>
      </c>
      <c r="C95" s="190"/>
      <c r="D95" s="99" t="s">
        <v>1470</v>
      </c>
      <c r="E95" s="99">
        <v>128724</v>
      </c>
      <c r="F95" s="88" t="s">
        <v>1471</v>
      </c>
      <c r="G95" s="67"/>
      <c r="H95" s="93" t="s">
        <v>395</v>
      </c>
      <c r="I95" s="101" t="s">
        <v>1472</v>
      </c>
      <c r="J95" s="88">
        <v>43473</v>
      </c>
      <c r="K95" s="88" t="s">
        <v>1297</v>
      </c>
      <c r="L95" s="92">
        <f t="shared" si="22"/>
        <v>0.84999999953775718</v>
      </c>
      <c r="M95" s="93" t="s">
        <v>1473</v>
      </c>
      <c r="N95" s="93" t="s">
        <v>1474</v>
      </c>
      <c r="O95" s="93" t="s">
        <v>368</v>
      </c>
      <c r="P95" s="93">
        <v>31</v>
      </c>
      <c r="Q95" s="94">
        <v>1081682.73</v>
      </c>
      <c r="R95" s="94">
        <v>919430.32</v>
      </c>
      <c r="S95" s="94">
        <v>0</v>
      </c>
      <c r="T95" s="94">
        <v>162252.41</v>
      </c>
      <c r="U95" s="94">
        <v>0</v>
      </c>
      <c r="V95" s="94">
        <v>182204.87</v>
      </c>
      <c r="W95" s="94">
        <v>0</v>
      </c>
      <c r="X95" s="95">
        <f t="shared" si="23"/>
        <v>1263887.6000000001</v>
      </c>
      <c r="Y95" s="102" t="s">
        <v>371</v>
      </c>
      <c r="Z95" s="102"/>
      <c r="AA95" s="57">
        <v>0</v>
      </c>
      <c r="AB95" s="57">
        <v>0</v>
      </c>
      <c r="AC95" s="40"/>
    </row>
    <row r="96" spans="2:29" s="35" customFormat="1" ht="140.25" customHeight="1" x14ac:dyDescent="0.3">
      <c r="B96" s="156">
        <f t="shared" si="24"/>
        <v>75</v>
      </c>
      <c r="C96" s="190"/>
      <c r="D96" s="99" t="s">
        <v>1563</v>
      </c>
      <c r="E96" s="99">
        <v>127965</v>
      </c>
      <c r="F96" s="88" t="s">
        <v>1564</v>
      </c>
      <c r="G96" s="67"/>
      <c r="H96" s="93" t="s">
        <v>395</v>
      </c>
      <c r="I96" s="101" t="s">
        <v>1565</v>
      </c>
      <c r="J96" s="88">
        <v>43800</v>
      </c>
      <c r="K96" s="88" t="s">
        <v>380</v>
      </c>
      <c r="L96" s="92">
        <v>0.85</v>
      </c>
      <c r="M96" s="93" t="s">
        <v>1224</v>
      </c>
      <c r="N96" s="93" t="s">
        <v>1566</v>
      </c>
      <c r="O96" s="93" t="s">
        <v>368</v>
      </c>
      <c r="P96" s="93">
        <v>31</v>
      </c>
      <c r="Q96" s="94">
        <v>2430037.2799999998</v>
      </c>
      <c r="R96" s="94">
        <v>2065531.69</v>
      </c>
      <c r="S96" s="94">
        <v>0</v>
      </c>
      <c r="T96" s="94">
        <v>364505.59</v>
      </c>
      <c r="U96" s="94">
        <v>0</v>
      </c>
      <c r="V96" s="94">
        <v>445735.73</v>
      </c>
      <c r="W96" s="94">
        <v>0</v>
      </c>
      <c r="X96" s="95">
        <f t="shared" si="23"/>
        <v>2875773.01</v>
      </c>
      <c r="Y96" s="102" t="s">
        <v>371</v>
      </c>
      <c r="Z96" s="102"/>
      <c r="AA96" s="57">
        <v>0</v>
      </c>
      <c r="AB96" s="57">
        <v>0</v>
      </c>
      <c r="AC96" s="40"/>
    </row>
    <row r="97" spans="2:29" s="35" customFormat="1" ht="140.25" customHeight="1" x14ac:dyDescent="0.3">
      <c r="B97" s="156">
        <f t="shared" si="24"/>
        <v>76</v>
      </c>
      <c r="C97" s="190"/>
      <c r="D97" s="99" t="s">
        <v>1771</v>
      </c>
      <c r="E97" s="99" t="s">
        <v>1772</v>
      </c>
      <c r="F97" s="88" t="s">
        <v>1770</v>
      </c>
      <c r="G97" s="67"/>
      <c r="H97" s="173" t="s">
        <v>395</v>
      </c>
      <c r="I97" s="101" t="s">
        <v>1774</v>
      </c>
      <c r="J97" s="88">
        <v>43477</v>
      </c>
      <c r="K97" s="88" t="s">
        <v>1801</v>
      </c>
      <c r="L97" s="92">
        <v>0.85</v>
      </c>
      <c r="M97" s="93" t="s">
        <v>1775</v>
      </c>
      <c r="N97" s="93" t="s">
        <v>1776</v>
      </c>
      <c r="O97" s="93" t="s">
        <v>368</v>
      </c>
      <c r="P97" s="93">
        <v>30</v>
      </c>
      <c r="Q97" s="94">
        <v>21096016.559999999</v>
      </c>
      <c r="R97" s="94">
        <v>17931614.079999998</v>
      </c>
      <c r="S97" s="94">
        <v>0</v>
      </c>
      <c r="T97" s="94">
        <v>3164402.48</v>
      </c>
      <c r="U97" s="94"/>
      <c r="V97" s="94">
        <v>3855773.57</v>
      </c>
      <c r="W97" s="94"/>
      <c r="X97" s="95">
        <f t="shared" si="23"/>
        <v>24951790.129999999</v>
      </c>
      <c r="Y97" s="102" t="s">
        <v>371</v>
      </c>
      <c r="Z97" s="102"/>
      <c r="AA97" s="57">
        <v>0</v>
      </c>
      <c r="AB97" s="57">
        <v>0</v>
      </c>
      <c r="AC97" s="40"/>
    </row>
    <row r="98" spans="2:29" s="35" customFormat="1" ht="140.25" customHeight="1" x14ac:dyDescent="0.3">
      <c r="B98" s="156">
        <f t="shared" si="24"/>
        <v>77</v>
      </c>
      <c r="C98" s="190"/>
      <c r="D98" s="99" t="s">
        <v>1813</v>
      </c>
      <c r="E98" s="99">
        <v>129033</v>
      </c>
      <c r="F98" s="88" t="s">
        <v>1814</v>
      </c>
      <c r="G98" s="67"/>
      <c r="H98" s="178" t="s">
        <v>395</v>
      </c>
      <c r="I98" s="101" t="s">
        <v>1815</v>
      </c>
      <c r="J98" s="88" t="s">
        <v>1816</v>
      </c>
      <c r="K98" s="88">
        <v>44561</v>
      </c>
      <c r="L98" s="92">
        <v>0.85</v>
      </c>
      <c r="M98" s="93" t="s">
        <v>1329</v>
      </c>
      <c r="N98" s="93" t="s">
        <v>1817</v>
      </c>
      <c r="O98" s="93" t="s">
        <v>368</v>
      </c>
      <c r="P98" s="93">
        <v>30</v>
      </c>
      <c r="Q98" s="94">
        <v>21410801.879999999</v>
      </c>
      <c r="R98" s="94">
        <v>18199181.600000001</v>
      </c>
      <c r="S98" s="94"/>
      <c r="T98" s="94">
        <v>3211620.28</v>
      </c>
      <c r="U98" s="94"/>
      <c r="V98" s="94">
        <v>3912254.61</v>
      </c>
      <c r="W98" s="94"/>
      <c r="X98" s="95">
        <f t="shared" si="23"/>
        <v>25323056.490000002</v>
      </c>
      <c r="Y98" s="102" t="s">
        <v>371</v>
      </c>
      <c r="Z98" s="102"/>
      <c r="AA98" s="57">
        <v>0</v>
      </c>
      <c r="AB98" s="57">
        <v>0</v>
      </c>
      <c r="AC98" s="40"/>
    </row>
    <row r="99" spans="2:29" s="35" customFormat="1" ht="140.25" customHeight="1" x14ac:dyDescent="0.3">
      <c r="B99" s="156">
        <f t="shared" si="24"/>
        <v>78</v>
      </c>
      <c r="C99" s="190"/>
      <c r="D99" s="173" t="s">
        <v>1836</v>
      </c>
      <c r="E99" s="99">
        <v>129549</v>
      </c>
      <c r="F99" s="191" t="s">
        <v>1837</v>
      </c>
      <c r="G99" s="192"/>
      <c r="H99" s="193" t="s">
        <v>395</v>
      </c>
      <c r="I99" s="101" t="s">
        <v>1838</v>
      </c>
      <c r="J99" s="194">
        <v>43841</v>
      </c>
      <c r="K99" s="173" t="s">
        <v>1366</v>
      </c>
      <c r="L99" s="195">
        <v>0.85</v>
      </c>
      <c r="M99" s="173" t="s">
        <v>1458</v>
      </c>
      <c r="N99" s="173" t="s">
        <v>1839</v>
      </c>
      <c r="O99" s="93" t="s">
        <v>368</v>
      </c>
      <c r="P99" s="93">
        <v>31</v>
      </c>
      <c r="Q99" s="94">
        <v>15194130.449999999</v>
      </c>
      <c r="R99" s="94">
        <v>12915010.890000001</v>
      </c>
      <c r="S99" s="94"/>
      <c r="T99" s="94">
        <v>2279119.56</v>
      </c>
      <c r="U99" s="94"/>
      <c r="V99" s="94">
        <v>2784802.36</v>
      </c>
      <c r="W99" s="94"/>
      <c r="X99" s="95">
        <f>R99+S99+T99+V99+W99</f>
        <v>17978932.810000002</v>
      </c>
      <c r="Y99" s="102" t="s">
        <v>371</v>
      </c>
      <c r="Z99" s="102"/>
      <c r="AA99" s="57"/>
      <c r="AB99" s="57"/>
      <c r="AC99" s="40"/>
    </row>
    <row r="100" spans="2:29" s="35" customFormat="1" ht="140.25" customHeight="1" x14ac:dyDescent="0.3">
      <c r="B100" s="156">
        <f t="shared" si="24"/>
        <v>79</v>
      </c>
      <c r="C100" s="190"/>
      <c r="D100" s="178" t="s">
        <v>1841</v>
      </c>
      <c r="E100" s="196">
        <v>129570</v>
      </c>
      <c r="F100" s="88" t="s">
        <v>1842</v>
      </c>
      <c r="G100" s="67"/>
      <c r="H100" s="178" t="s">
        <v>395</v>
      </c>
      <c r="I100" s="101" t="s">
        <v>1843</v>
      </c>
      <c r="J100" s="197">
        <v>43837</v>
      </c>
      <c r="K100" s="178" t="s">
        <v>1844</v>
      </c>
      <c r="L100" s="92">
        <v>0.85</v>
      </c>
      <c r="M100" s="178" t="s">
        <v>1775</v>
      </c>
      <c r="N100" s="178" t="s">
        <v>545</v>
      </c>
      <c r="O100" s="93" t="s">
        <v>368</v>
      </c>
      <c r="P100" s="93">
        <v>31</v>
      </c>
      <c r="Q100" s="94">
        <f>+R100+S100+T100</f>
        <v>3133802.1399999997</v>
      </c>
      <c r="R100" s="94">
        <v>2663731.8199999998</v>
      </c>
      <c r="S100" s="94"/>
      <c r="T100" s="94">
        <v>470070.32</v>
      </c>
      <c r="U100" s="94"/>
      <c r="V100" s="94">
        <v>574327.14</v>
      </c>
      <c r="W100" s="94"/>
      <c r="X100" s="95">
        <f>R100+S100+T100+V100+W100</f>
        <v>3708129.2799999998</v>
      </c>
      <c r="Y100" s="102" t="s">
        <v>371</v>
      </c>
      <c r="Z100" s="102"/>
      <c r="AA100" s="57"/>
      <c r="AB100" s="57"/>
      <c r="AC100" s="40"/>
    </row>
    <row r="101" spans="2:29" s="35" customFormat="1" ht="140.25" customHeight="1" x14ac:dyDescent="0.3">
      <c r="B101" s="156">
        <f t="shared" si="24"/>
        <v>80</v>
      </c>
      <c r="C101" s="103"/>
      <c r="D101" s="198" t="s">
        <v>1987</v>
      </c>
      <c r="E101" s="199">
        <v>130483</v>
      </c>
      <c r="F101" s="168" t="s">
        <v>1988</v>
      </c>
      <c r="G101" s="198"/>
      <c r="H101" s="168" t="s">
        <v>395</v>
      </c>
      <c r="I101" s="200" t="s">
        <v>1989</v>
      </c>
      <c r="J101" s="201">
        <v>43473</v>
      </c>
      <c r="K101" s="168" t="s">
        <v>1990</v>
      </c>
      <c r="L101" s="202">
        <v>0.85</v>
      </c>
      <c r="M101" s="168" t="s">
        <v>1991</v>
      </c>
      <c r="N101" s="168" t="s">
        <v>603</v>
      </c>
      <c r="O101" s="168" t="s">
        <v>368</v>
      </c>
      <c r="P101" s="168">
        <v>31</v>
      </c>
      <c r="Q101" s="94">
        <f>+R101+S101+T101</f>
        <v>458517.53</v>
      </c>
      <c r="R101" s="95">
        <v>389739.9</v>
      </c>
      <c r="S101" s="203"/>
      <c r="T101" s="95">
        <v>68777.63</v>
      </c>
      <c r="U101" s="95"/>
      <c r="V101" s="95">
        <v>83975.77</v>
      </c>
      <c r="W101" s="203"/>
      <c r="X101" s="95">
        <f>R101+S101+T101+V101+W101</f>
        <v>542493.30000000005</v>
      </c>
      <c r="Y101" s="102" t="s">
        <v>371</v>
      </c>
      <c r="Z101" s="203"/>
      <c r="AA101" s="94">
        <v>0</v>
      </c>
      <c r="AB101" s="95">
        <v>0</v>
      </c>
      <c r="AC101" s="40"/>
    </row>
    <row r="102" spans="2:29" ht="20.25" customHeight="1" x14ac:dyDescent="0.3">
      <c r="B102" s="119"/>
      <c r="C102" s="120" t="s">
        <v>180</v>
      </c>
      <c r="D102" s="120"/>
      <c r="E102" s="120"/>
      <c r="F102" s="120"/>
      <c r="G102" s="120"/>
      <c r="H102" s="120"/>
      <c r="I102" s="121"/>
      <c r="J102" s="120"/>
      <c r="K102" s="120"/>
      <c r="L102" s="204"/>
      <c r="M102" s="120"/>
      <c r="N102" s="120"/>
      <c r="O102" s="120"/>
      <c r="P102" s="120"/>
      <c r="Q102" s="122">
        <f t="shared" ref="Q102:AB102" si="25">SUM(Q90:Q101)</f>
        <v>880133930.31999993</v>
      </c>
      <c r="R102" s="122">
        <f t="shared" si="25"/>
        <v>748113840.80900013</v>
      </c>
      <c r="S102" s="122">
        <f t="shared" si="25"/>
        <v>0</v>
      </c>
      <c r="T102" s="122">
        <f t="shared" si="25"/>
        <v>132020089.51949997</v>
      </c>
      <c r="U102" s="122">
        <f t="shared" si="25"/>
        <v>0</v>
      </c>
      <c r="V102" s="122">
        <f t="shared" si="25"/>
        <v>213399465.71000001</v>
      </c>
      <c r="W102" s="122">
        <f t="shared" si="25"/>
        <v>0</v>
      </c>
      <c r="X102" s="122">
        <f t="shared" si="25"/>
        <v>1093533396.0384998</v>
      </c>
      <c r="Y102" s="122">
        <f t="shared" si="25"/>
        <v>0</v>
      </c>
      <c r="Z102" s="122">
        <f t="shared" si="25"/>
        <v>0</v>
      </c>
      <c r="AA102" s="122">
        <f t="shared" si="25"/>
        <v>185926192.94</v>
      </c>
      <c r="AB102" s="122">
        <f t="shared" si="25"/>
        <v>50820563.74000001</v>
      </c>
      <c r="AC102" s="38"/>
    </row>
    <row r="103" spans="2:29" ht="99.75" customHeight="1" x14ac:dyDescent="0.3">
      <c r="B103" s="156">
        <v>81</v>
      </c>
      <c r="C103" s="108" t="s">
        <v>49</v>
      </c>
      <c r="D103" s="99" t="s">
        <v>50</v>
      </c>
      <c r="E103" s="99">
        <v>103839</v>
      </c>
      <c r="F103" s="67" t="s">
        <v>1732</v>
      </c>
      <c r="G103" s="67" t="s">
        <v>196</v>
      </c>
      <c r="H103" s="89" t="s">
        <v>94</v>
      </c>
      <c r="I103" s="90" t="s">
        <v>396</v>
      </c>
      <c r="J103" s="91">
        <v>42370</v>
      </c>
      <c r="K103" s="88" t="s">
        <v>382</v>
      </c>
      <c r="L103" s="92">
        <f t="shared" ref="L103:L107" si="26">R103/Q103</f>
        <v>0.84999999117042369</v>
      </c>
      <c r="M103" s="93" t="str">
        <f>VLOOKUP($E103,[3]Sheet1!$A:$C,2,FALSE)</f>
        <v>Regiunea 4 Sud-Vest</v>
      </c>
      <c r="N103" s="93" t="str">
        <f>VLOOKUP($E103,[3]Sheet1!$A:$C,3,FALSE)</f>
        <v>Dolj</v>
      </c>
      <c r="O103" s="89" t="s">
        <v>368</v>
      </c>
      <c r="P103" s="89" t="s">
        <v>671</v>
      </c>
      <c r="Q103" s="94">
        <f>+R103+S103+T103+U103</f>
        <v>23047538.710000001</v>
      </c>
      <c r="R103" s="94">
        <v>19590407.699999999</v>
      </c>
      <c r="S103" s="94">
        <v>2996180.01</v>
      </c>
      <c r="T103" s="94">
        <v>460951</v>
      </c>
      <c r="U103" s="94">
        <v>0</v>
      </c>
      <c r="V103" s="94">
        <v>4990554</v>
      </c>
      <c r="W103" s="94">
        <v>2770249</v>
      </c>
      <c r="X103" s="95">
        <f>R103+S103+T103+V103+W103</f>
        <v>30808341.710000001</v>
      </c>
      <c r="Y103" s="96" t="s">
        <v>371</v>
      </c>
      <c r="Z103" s="188" t="s">
        <v>1733</v>
      </c>
      <c r="AA103" s="56">
        <v>13498422.84</v>
      </c>
      <c r="AB103" s="56">
        <v>4139516.3400000003</v>
      </c>
      <c r="AC103" s="38"/>
    </row>
    <row r="104" spans="2:29" ht="210" x14ac:dyDescent="0.3">
      <c r="B104" s="205">
        <f>+B103+1</f>
        <v>82</v>
      </c>
      <c r="C104" s="108" t="s">
        <v>49</v>
      </c>
      <c r="D104" s="99" t="s">
        <v>1169</v>
      </c>
      <c r="E104" s="99">
        <v>125945</v>
      </c>
      <c r="F104" s="67" t="s">
        <v>1173</v>
      </c>
      <c r="G104" s="67" t="s">
        <v>1171</v>
      </c>
      <c r="H104" s="89" t="s">
        <v>1170</v>
      </c>
      <c r="I104" s="101" t="s">
        <v>1175</v>
      </c>
      <c r="J104" s="91" t="s">
        <v>1174</v>
      </c>
      <c r="K104" s="91" t="s">
        <v>571</v>
      </c>
      <c r="L104" s="92">
        <f t="shared" si="26"/>
        <v>0.85000000006166065</v>
      </c>
      <c r="M104" s="93" t="s">
        <v>599</v>
      </c>
      <c r="N104" s="93" t="s">
        <v>1172</v>
      </c>
      <c r="O104" s="89" t="s">
        <v>368</v>
      </c>
      <c r="P104" s="89" t="s">
        <v>744</v>
      </c>
      <c r="Q104" s="94">
        <f t="shared" ref="Q104:Q108" si="27">+R104+S104+T104+U104</f>
        <v>162177810.20000002</v>
      </c>
      <c r="R104" s="94">
        <v>137851138.68000001</v>
      </c>
      <c r="S104" s="94">
        <v>21083115.309999999</v>
      </c>
      <c r="T104" s="94">
        <v>3243556.21</v>
      </c>
      <c r="U104" s="94">
        <v>0</v>
      </c>
      <c r="V104" s="94">
        <v>31601104.359999999</v>
      </c>
      <c r="W104" s="94">
        <v>0</v>
      </c>
      <c r="X104" s="95">
        <f t="shared" ref="X104:X108" si="28">R104+S104+T104+V104+W104</f>
        <v>193778914.56</v>
      </c>
      <c r="Y104" s="96" t="s">
        <v>371</v>
      </c>
      <c r="Z104" s="188" t="s">
        <v>1735</v>
      </c>
      <c r="AA104" s="56">
        <v>9971490.5700000003</v>
      </c>
      <c r="AB104" s="56">
        <v>1691678.0099999998</v>
      </c>
      <c r="AC104" s="38"/>
    </row>
    <row r="105" spans="2:29" ht="123.75" customHeight="1" x14ac:dyDescent="0.3">
      <c r="B105" s="205">
        <f t="shared" ref="B105:B113" si="29">+B104+1</f>
        <v>83</v>
      </c>
      <c r="C105" s="99" t="s">
        <v>49</v>
      </c>
      <c r="D105" s="99" t="s">
        <v>1268</v>
      </c>
      <c r="E105" s="99">
        <v>123542</v>
      </c>
      <c r="F105" s="99" t="s">
        <v>1269</v>
      </c>
      <c r="G105" s="99" t="s">
        <v>196</v>
      </c>
      <c r="H105" s="93" t="s">
        <v>1270</v>
      </c>
      <c r="I105" s="101" t="s">
        <v>1271</v>
      </c>
      <c r="J105" s="88">
        <v>43132</v>
      </c>
      <c r="K105" s="88" t="s">
        <v>1148</v>
      </c>
      <c r="L105" s="206">
        <f t="shared" si="26"/>
        <v>0.8500000001683059</v>
      </c>
      <c r="M105" s="93" t="s">
        <v>914</v>
      </c>
      <c r="N105" s="93" t="s">
        <v>602</v>
      </c>
      <c r="O105" s="93" t="s">
        <v>368</v>
      </c>
      <c r="P105" s="93">
        <v>37</v>
      </c>
      <c r="Q105" s="94">
        <f t="shared" si="27"/>
        <v>59415601</v>
      </c>
      <c r="R105" s="94">
        <v>50503260.859999999</v>
      </c>
      <c r="S105" s="207">
        <v>7724028.0999999996</v>
      </c>
      <c r="T105" s="161">
        <v>1188312.04</v>
      </c>
      <c r="U105" s="94">
        <v>0</v>
      </c>
      <c r="V105" s="94">
        <v>11042213.42</v>
      </c>
      <c r="W105" s="94">
        <v>0</v>
      </c>
      <c r="X105" s="95">
        <f t="shared" si="28"/>
        <v>70457814.420000002</v>
      </c>
      <c r="Y105" s="96" t="s">
        <v>371</v>
      </c>
      <c r="Z105" s="102" t="s">
        <v>1736</v>
      </c>
      <c r="AA105" s="56">
        <v>18572074.43</v>
      </c>
      <c r="AB105" s="56">
        <v>3247762.0999999996</v>
      </c>
      <c r="AC105" s="38"/>
    </row>
    <row r="106" spans="2:29" ht="132" customHeight="1" x14ac:dyDescent="0.3">
      <c r="B106" s="205">
        <f t="shared" si="29"/>
        <v>84</v>
      </c>
      <c r="C106" s="99" t="s">
        <v>49</v>
      </c>
      <c r="D106" s="99" t="s">
        <v>1272</v>
      </c>
      <c r="E106" s="99">
        <v>121102</v>
      </c>
      <c r="F106" s="67" t="s">
        <v>1273</v>
      </c>
      <c r="G106" s="67" t="s">
        <v>196</v>
      </c>
      <c r="H106" s="89" t="s">
        <v>1274</v>
      </c>
      <c r="I106" s="101" t="s">
        <v>1275</v>
      </c>
      <c r="J106" s="91">
        <v>42675</v>
      </c>
      <c r="K106" s="91" t="s">
        <v>382</v>
      </c>
      <c r="L106" s="92">
        <f t="shared" si="26"/>
        <v>0.85000000249434904</v>
      </c>
      <c r="M106" s="93" t="s">
        <v>1276</v>
      </c>
      <c r="N106" s="93" t="s">
        <v>585</v>
      </c>
      <c r="O106" s="89" t="s">
        <v>368</v>
      </c>
      <c r="P106" s="89">
        <v>37</v>
      </c>
      <c r="Q106" s="94">
        <f t="shared" si="27"/>
        <v>15434888.789999999</v>
      </c>
      <c r="R106" s="94">
        <v>13119655.51</v>
      </c>
      <c r="S106" s="94">
        <v>0</v>
      </c>
      <c r="T106" s="94">
        <v>2315233.2799999998</v>
      </c>
      <c r="U106" s="94">
        <v>0</v>
      </c>
      <c r="V106" s="94">
        <v>14917832.869999999</v>
      </c>
      <c r="W106" s="94">
        <v>0</v>
      </c>
      <c r="X106" s="95">
        <f t="shared" si="28"/>
        <v>30352721.659999996</v>
      </c>
      <c r="Y106" s="96" t="s">
        <v>371</v>
      </c>
      <c r="Z106" s="102" t="s">
        <v>1737</v>
      </c>
      <c r="AA106" s="56">
        <v>1573270.86</v>
      </c>
      <c r="AB106" s="56">
        <v>277636.03000000003</v>
      </c>
      <c r="AC106" s="38"/>
    </row>
    <row r="107" spans="2:29" ht="92.25" customHeight="1" x14ac:dyDescent="0.3">
      <c r="B107" s="205">
        <f t="shared" si="29"/>
        <v>85</v>
      </c>
      <c r="C107" s="311" t="s">
        <v>49</v>
      </c>
      <c r="D107" s="99" t="s">
        <v>1377</v>
      </c>
      <c r="E107" s="99">
        <v>126598</v>
      </c>
      <c r="F107" s="99" t="s">
        <v>1378</v>
      </c>
      <c r="G107" s="306" t="s">
        <v>196</v>
      </c>
      <c r="H107" s="89" t="s">
        <v>1170</v>
      </c>
      <c r="I107" s="101" t="s">
        <v>1379</v>
      </c>
      <c r="J107" s="91">
        <v>41656</v>
      </c>
      <c r="K107" s="88" t="s">
        <v>518</v>
      </c>
      <c r="L107" s="92">
        <f t="shared" si="26"/>
        <v>0.85000000006835719</v>
      </c>
      <c r="M107" s="93" t="s">
        <v>1380</v>
      </c>
      <c r="N107" s="93" t="s">
        <v>849</v>
      </c>
      <c r="O107" s="89" t="s">
        <v>368</v>
      </c>
      <c r="P107" s="89">
        <v>37</v>
      </c>
      <c r="Q107" s="94">
        <f t="shared" si="27"/>
        <v>58516137.160000004</v>
      </c>
      <c r="R107" s="94">
        <v>49738716.590000004</v>
      </c>
      <c r="S107" s="94">
        <v>7607097.8200000003</v>
      </c>
      <c r="T107" s="94">
        <v>1170322.75</v>
      </c>
      <c r="U107" s="94">
        <v>0</v>
      </c>
      <c r="V107" s="94">
        <v>25725411.440000001</v>
      </c>
      <c r="W107" s="94">
        <v>0</v>
      </c>
      <c r="X107" s="95">
        <f t="shared" si="28"/>
        <v>84241548.600000009</v>
      </c>
      <c r="Y107" s="96" t="s">
        <v>1381</v>
      </c>
      <c r="Z107" s="102" t="s">
        <v>1734</v>
      </c>
      <c r="AA107" s="56">
        <v>38631029.579999998</v>
      </c>
      <c r="AB107" s="56">
        <v>11846849.07</v>
      </c>
      <c r="AC107" s="38"/>
    </row>
    <row r="108" spans="2:29" ht="114" customHeight="1" x14ac:dyDescent="0.3">
      <c r="B108" s="205">
        <f t="shared" si="29"/>
        <v>86</v>
      </c>
      <c r="C108" s="312"/>
      <c r="D108" s="99" t="s">
        <v>1674</v>
      </c>
      <c r="E108" s="99">
        <v>120703</v>
      </c>
      <c r="F108" s="99" t="s">
        <v>1675</v>
      </c>
      <c r="G108" s="307"/>
      <c r="H108" s="89" t="s">
        <v>1676</v>
      </c>
      <c r="I108" s="101" t="s">
        <v>1677</v>
      </c>
      <c r="J108" s="91" t="s">
        <v>1692</v>
      </c>
      <c r="K108" s="88" t="s">
        <v>571</v>
      </c>
      <c r="L108" s="92">
        <v>0.85</v>
      </c>
      <c r="M108" s="93" t="s">
        <v>1224</v>
      </c>
      <c r="N108" s="93" t="s">
        <v>623</v>
      </c>
      <c r="O108" s="89" t="s">
        <v>368</v>
      </c>
      <c r="P108" s="89">
        <v>37</v>
      </c>
      <c r="Q108" s="94">
        <f t="shared" si="27"/>
        <v>16027448.430000002</v>
      </c>
      <c r="R108" s="94">
        <v>13623331.17</v>
      </c>
      <c r="S108" s="94">
        <v>2083568.29</v>
      </c>
      <c r="T108" s="94">
        <v>320548.96999999997</v>
      </c>
      <c r="U108" s="94">
        <v>0</v>
      </c>
      <c r="V108" s="94">
        <v>7261186</v>
      </c>
      <c r="W108" s="94">
        <v>0</v>
      </c>
      <c r="X108" s="95">
        <f t="shared" si="28"/>
        <v>23288634.43</v>
      </c>
      <c r="Y108" s="96" t="s">
        <v>371</v>
      </c>
      <c r="Z108" s="102"/>
      <c r="AA108" s="56">
        <v>0</v>
      </c>
      <c r="AB108" s="56">
        <v>0</v>
      </c>
      <c r="AC108" s="38"/>
    </row>
    <row r="109" spans="2:29" ht="131.25" customHeight="1" x14ac:dyDescent="0.3">
      <c r="B109" s="205">
        <f t="shared" si="29"/>
        <v>87</v>
      </c>
      <c r="C109" s="313"/>
      <c r="D109" s="99" t="s">
        <v>1678</v>
      </c>
      <c r="E109" s="99">
        <v>125198</v>
      </c>
      <c r="F109" s="99" t="s">
        <v>1679</v>
      </c>
      <c r="G109" s="308"/>
      <c r="H109" s="89" t="s">
        <v>1676</v>
      </c>
      <c r="I109" s="101" t="s">
        <v>1680</v>
      </c>
      <c r="J109" s="91" t="s">
        <v>1693</v>
      </c>
      <c r="K109" s="88" t="s">
        <v>1206</v>
      </c>
      <c r="L109" s="92">
        <v>0.85</v>
      </c>
      <c r="M109" s="93" t="s">
        <v>1681</v>
      </c>
      <c r="N109" s="93" t="s">
        <v>623</v>
      </c>
      <c r="O109" s="89" t="s">
        <v>368</v>
      </c>
      <c r="P109" s="89">
        <v>37</v>
      </c>
      <c r="Q109" s="94">
        <f>+R109+S109+T109+U109</f>
        <v>28500129.57</v>
      </c>
      <c r="R109" s="94">
        <v>24225110.120000001</v>
      </c>
      <c r="S109" s="94">
        <v>3705016.86</v>
      </c>
      <c r="T109" s="94">
        <v>570002.59</v>
      </c>
      <c r="U109" s="94">
        <v>0</v>
      </c>
      <c r="V109" s="94">
        <v>44500521.479999997</v>
      </c>
      <c r="W109" s="94">
        <v>0</v>
      </c>
      <c r="X109" s="95">
        <f>R109+S109+T109+V109+W109</f>
        <v>73000651.049999997</v>
      </c>
      <c r="Y109" s="96" t="s">
        <v>371</v>
      </c>
      <c r="Z109" s="102"/>
      <c r="AA109" s="56">
        <v>104914.81</v>
      </c>
      <c r="AB109" s="56">
        <v>16045.8</v>
      </c>
      <c r="AC109" s="38"/>
    </row>
    <row r="110" spans="2:29" ht="122.25" customHeight="1" x14ac:dyDescent="0.3">
      <c r="B110" s="205">
        <f t="shared" si="29"/>
        <v>88</v>
      </c>
      <c r="C110" s="103"/>
      <c r="D110" s="99" t="s">
        <v>1712</v>
      </c>
      <c r="E110" s="99">
        <v>126309</v>
      </c>
      <c r="F110" s="99" t="s">
        <v>1721</v>
      </c>
      <c r="G110" s="208"/>
      <c r="H110" s="89" t="s">
        <v>1676</v>
      </c>
      <c r="I110" s="101" t="s">
        <v>1722</v>
      </c>
      <c r="J110" s="91">
        <v>43678</v>
      </c>
      <c r="K110" s="88" t="s">
        <v>1791</v>
      </c>
      <c r="L110" s="92">
        <v>0.85</v>
      </c>
      <c r="M110" s="93" t="s">
        <v>1224</v>
      </c>
      <c r="N110" s="93" t="s">
        <v>623</v>
      </c>
      <c r="O110" s="89" t="s">
        <v>368</v>
      </c>
      <c r="P110" s="89"/>
      <c r="Q110" s="94">
        <f t="shared" ref="Q110:Q111" si="30">+R110+S110+T110+U110</f>
        <v>25263218.010000002</v>
      </c>
      <c r="R110" s="94">
        <v>21473735.309999999</v>
      </c>
      <c r="S110" s="94">
        <v>3284218.33</v>
      </c>
      <c r="T110" s="94">
        <v>505264.37</v>
      </c>
      <c r="U110" s="94">
        <v>0</v>
      </c>
      <c r="V110" s="94">
        <v>34720899.399999999</v>
      </c>
      <c r="W110" s="94">
        <v>0</v>
      </c>
      <c r="X110" s="95">
        <f>R110+S110+T110+V110+W110</f>
        <v>59984117.409999996</v>
      </c>
      <c r="Y110" s="96" t="s">
        <v>371</v>
      </c>
      <c r="Z110" s="102"/>
      <c r="AA110" s="56">
        <v>0</v>
      </c>
      <c r="AB110" s="56">
        <v>0</v>
      </c>
      <c r="AC110" s="38"/>
    </row>
    <row r="111" spans="2:29" ht="147.75" customHeight="1" x14ac:dyDescent="0.3">
      <c r="B111" s="205">
        <f t="shared" si="29"/>
        <v>89</v>
      </c>
      <c r="C111" s="103"/>
      <c r="D111" s="99" t="s">
        <v>1713</v>
      </c>
      <c r="E111" s="209">
        <v>120737</v>
      </c>
      <c r="F111" s="99" t="s">
        <v>1721</v>
      </c>
      <c r="G111" s="208"/>
      <c r="H111" s="89" t="s">
        <v>1676</v>
      </c>
      <c r="I111" s="101" t="s">
        <v>1722</v>
      </c>
      <c r="J111" s="91">
        <v>43678</v>
      </c>
      <c r="K111" s="88" t="s">
        <v>2175</v>
      </c>
      <c r="L111" s="92">
        <v>0.85</v>
      </c>
      <c r="M111" s="93" t="s">
        <v>1224</v>
      </c>
      <c r="N111" s="93" t="s">
        <v>623</v>
      </c>
      <c r="O111" s="89" t="s">
        <v>368</v>
      </c>
      <c r="P111" s="89"/>
      <c r="Q111" s="94">
        <f t="shared" si="30"/>
        <v>14918982.959999999</v>
      </c>
      <c r="R111" s="94">
        <v>12681135.52</v>
      </c>
      <c r="S111" s="94">
        <v>1939467.78</v>
      </c>
      <c r="T111" s="94">
        <v>298379.65999999997</v>
      </c>
      <c r="U111" s="94">
        <v>0</v>
      </c>
      <c r="V111" s="94">
        <v>4187768.83</v>
      </c>
      <c r="W111" s="94">
        <v>0</v>
      </c>
      <c r="X111" s="95">
        <f t="shared" ref="X111:X113" si="31">R111+S111+T111+V111+W111</f>
        <v>19106751.789999999</v>
      </c>
      <c r="Y111" s="96" t="s">
        <v>371</v>
      </c>
      <c r="Z111" s="102"/>
      <c r="AA111" s="56">
        <v>0</v>
      </c>
      <c r="AB111" s="56">
        <v>0</v>
      </c>
      <c r="AC111" s="38"/>
    </row>
    <row r="112" spans="2:29" ht="150.75" customHeight="1" x14ac:dyDescent="0.3">
      <c r="B112" s="205">
        <f t="shared" si="29"/>
        <v>90</v>
      </c>
      <c r="C112" s="103"/>
      <c r="D112" s="99" t="s">
        <v>1714</v>
      </c>
      <c r="E112" s="209">
        <v>127704</v>
      </c>
      <c r="F112" s="99" t="s">
        <v>1723</v>
      </c>
      <c r="G112" s="208"/>
      <c r="H112" s="89" t="s">
        <v>1270</v>
      </c>
      <c r="I112" s="101" t="s">
        <v>1724</v>
      </c>
      <c r="J112" s="91" t="s">
        <v>1725</v>
      </c>
      <c r="K112" s="88" t="s">
        <v>1802</v>
      </c>
      <c r="L112" s="92">
        <v>0.85</v>
      </c>
      <c r="M112" s="93" t="s">
        <v>1329</v>
      </c>
      <c r="N112" s="93" t="s">
        <v>1726</v>
      </c>
      <c r="O112" s="89" t="s">
        <v>368</v>
      </c>
      <c r="P112" s="89"/>
      <c r="Q112" s="94">
        <f>+R112+S112+T112+U112</f>
        <v>9860486.9000000004</v>
      </c>
      <c r="R112" s="94">
        <v>8381413.8799999999</v>
      </c>
      <c r="S112" s="94">
        <v>1281863.28</v>
      </c>
      <c r="T112" s="94">
        <v>197209.74</v>
      </c>
      <c r="U112" s="94">
        <v>0</v>
      </c>
      <c r="V112" s="94">
        <v>2113452.06</v>
      </c>
      <c r="W112" s="94">
        <v>0</v>
      </c>
      <c r="X112" s="95">
        <f t="shared" si="31"/>
        <v>11973938.960000001</v>
      </c>
      <c r="Y112" s="96" t="s">
        <v>371</v>
      </c>
      <c r="Z112" s="102"/>
      <c r="AA112" s="56">
        <v>0</v>
      </c>
      <c r="AB112" s="56">
        <v>0</v>
      </c>
      <c r="AC112" s="38"/>
    </row>
    <row r="113" spans="2:29" ht="150.75" customHeight="1" x14ac:dyDescent="0.3">
      <c r="B113" s="205">
        <f t="shared" si="29"/>
        <v>91</v>
      </c>
      <c r="C113" s="103"/>
      <c r="D113" s="99" t="s">
        <v>2063</v>
      </c>
      <c r="E113" s="210">
        <v>135066</v>
      </c>
      <c r="F113" s="99" t="s">
        <v>2064</v>
      </c>
      <c r="G113" s="208"/>
      <c r="H113" s="89" t="s">
        <v>2065</v>
      </c>
      <c r="I113" s="101" t="s">
        <v>2066</v>
      </c>
      <c r="J113" s="91" t="s">
        <v>2067</v>
      </c>
      <c r="K113" s="88" t="s">
        <v>2068</v>
      </c>
      <c r="L113" s="92">
        <v>0.85</v>
      </c>
      <c r="M113" s="93" t="s">
        <v>1085</v>
      </c>
      <c r="N113" s="93" t="s">
        <v>397</v>
      </c>
      <c r="O113" s="89" t="s">
        <v>368</v>
      </c>
      <c r="P113" s="89">
        <v>37</v>
      </c>
      <c r="Q113" s="94">
        <f>+R113+S113+T113+U113</f>
        <v>63944322.800000004</v>
      </c>
      <c r="R113" s="94">
        <v>54352674.380000003</v>
      </c>
      <c r="S113" s="94">
        <v>8312761.96</v>
      </c>
      <c r="T113" s="94">
        <v>1278886.46</v>
      </c>
      <c r="U113" s="94"/>
      <c r="V113" s="94">
        <v>12069678.1</v>
      </c>
      <c r="W113" s="94">
        <v>0</v>
      </c>
      <c r="X113" s="95">
        <f t="shared" si="31"/>
        <v>76014000.900000006</v>
      </c>
      <c r="Y113" s="96"/>
      <c r="Z113" s="102"/>
      <c r="AA113" s="63">
        <v>0</v>
      </c>
      <c r="AB113" s="63">
        <v>0</v>
      </c>
      <c r="AC113" s="38"/>
    </row>
    <row r="114" spans="2:29" ht="18.75" customHeight="1" x14ac:dyDescent="0.3">
      <c r="B114" s="119"/>
      <c r="C114" s="120" t="s">
        <v>52</v>
      </c>
      <c r="D114" s="120"/>
      <c r="E114" s="120"/>
      <c r="F114" s="120"/>
      <c r="G114" s="120"/>
      <c r="H114" s="120"/>
      <c r="I114" s="121"/>
      <c r="J114" s="120"/>
      <c r="K114" s="120"/>
      <c r="L114" s="120"/>
      <c r="M114" s="120"/>
      <c r="N114" s="120"/>
      <c r="O114" s="120"/>
      <c r="P114" s="120"/>
      <c r="Q114" s="122">
        <f t="shared" ref="Q114:W114" si="32">SUM(Q103:Q113)</f>
        <v>477106564.52999997</v>
      </c>
      <c r="R114" s="122">
        <f t="shared" si="32"/>
        <v>405540579.72000003</v>
      </c>
      <c r="S114" s="122">
        <f t="shared" si="32"/>
        <v>60017317.740000002</v>
      </c>
      <c r="T114" s="122">
        <f t="shared" si="32"/>
        <v>11548667.07</v>
      </c>
      <c r="U114" s="122">
        <f t="shared" si="32"/>
        <v>0</v>
      </c>
      <c r="V114" s="122">
        <f t="shared" si="32"/>
        <v>193130621.96000001</v>
      </c>
      <c r="W114" s="122">
        <f t="shared" si="32"/>
        <v>2770249</v>
      </c>
      <c r="X114" s="122">
        <f>SUM(X103:X113)</f>
        <v>673007435.49000001</v>
      </c>
      <c r="Y114" s="122">
        <f t="shared" ref="Y114:AB114" si="33">SUM(Y103:Y113)</f>
        <v>0</v>
      </c>
      <c r="Z114" s="122">
        <f t="shared" si="33"/>
        <v>0</v>
      </c>
      <c r="AA114" s="122">
        <f t="shared" si="33"/>
        <v>82351203.090000004</v>
      </c>
      <c r="AB114" s="122">
        <f t="shared" si="33"/>
        <v>21219487.349999998</v>
      </c>
      <c r="AC114" s="38"/>
    </row>
    <row r="115" spans="2:29" ht="168" customHeight="1" x14ac:dyDescent="0.3">
      <c r="B115" s="127">
        <f>+B113+1</f>
        <v>92</v>
      </c>
      <c r="C115" s="108" t="s">
        <v>1361</v>
      </c>
      <c r="D115" s="99" t="s">
        <v>1362</v>
      </c>
      <c r="E115" s="99">
        <v>129636</v>
      </c>
      <c r="F115" s="99" t="s">
        <v>1363</v>
      </c>
      <c r="G115" s="99" t="s">
        <v>196</v>
      </c>
      <c r="H115" s="99" t="s">
        <v>1364</v>
      </c>
      <c r="I115" s="128" t="s">
        <v>1365</v>
      </c>
      <c r="J115" s="99">
        <v>42744</v>
      </c>
      <c r="K115" s="99" t="s">
        <v>1366</v>
      </c>
      <c r="L115" s="92">
        <f>R115/Q115</f>
        <v>0.85000000000000009</v>
      </c>
      <c r="M115" s="99" t="s">
        <v>1329</v>
      </c>
      <c r="N115" s="99" t="s">
        <v>602</v>
      </c>
      <c r="O115" s="99" t="s">
        <v>368</v>
      </c>
      <c r="P115" s="99">
        <v>42</v>
      </c>
      <c r="Q115" s="94">
        <f>+R115+S115+T115+U115</f>
        <v>159969733</v>
      </c>
      <c r="R115" s="94">
        <v>135974273.05000001</v>
      </c>
      <c r="S115" s="94">
        <v>20796065.289999999</v>
      </c>
      <c r="T115" s="94">
        <v>3199394.66</v>
      </c>
      <c r="U115" s="94">
        <v>0</v>
      </c>
      <c r="V115" s="94">
        <v>30192503.670000002</v>
      </c>
      <c r="W115" s="94">
        <v>0</v>
      </c>
      <c r="X115" s="95">
        <f>R115+S115+T115+V115+W115</f>
        <v>190162236.67000002</v>
      </c>
      <c r="Y115" s="96" t="s">
        <v>371</v>
      </c>
      <c r="Z115" s="102" t="s">
        <v>1738</v>
      </c>
      <c r="AA115" s="56">
        <v>6093091.2600000007</v>
      </c>
      <c r="AB115" s="56">
        <v>931884.55</v>
      </c>
      <c r="AC115" s="38"/>
    </row>
    <row r="116" spans="2:29" ht="200.45" customHeight="1" x14ac:dyDescent="0.3">
      <c r="B116" s="127">
        <f>+B115+1</f>
        <v>93</v>
      </c>
      <c r="C116" s="108"/>
      <c r="D116" s="99" t="s">
        <v>1594</v>
      </c>
      <c r="E116" s="130">
        <v>131317</v>
      </c>
      <c r="F116" s="99" t="s">
        <v>1363</v>
      </c>
      <c r="G116" s="99" t="s">
        <v>1171</v>
      </c>
      <c r="H116" s="130" t="s">
        <v>1595</v>
      </c>
      <c r="I116" s="128" t="s">
        <v>1596</v>
      </c>
      <c r="J116" s="99">
        <v>43111</v>
      </c>
      <c r="K116" s="130" t="s">
        <v>1597</v>
      </c>
      <c r="L116" s="92">
        <v>0.85</v>
      </c>
      <c r="M116" s="99" t="s">
        <v>1329</v>
      </c>
      <c r="N116" s="130" t="s">
        <v>602</v>
      </c>
      <c r="O116" s="99" t="s">
        <v>370</v>
      </c>
      <c r="P116" s="99">
        <v>42</v>
      </c>
      <c r="Q116" s="94">
        <f>+R116+S116+T116+U116</f>
        <v>5582037.8699999992</v>
      </c>
      <c r="R116" s="211">
        <v>4649837.55</v>
      </c>
      <c r="S116" s="211">
        <v>820559.56</v>
      </c>
      <c r="T116" s="211">
        <v>111640.76</v>
      </c>
      <c r="U116" s="94">
        <v>0</v>
      </c>
      <c r="V116" s="211">
        <v>1307959.95</v>
      </c>
      <c r="W116" s="211">
        <v>0</v>
      </c>
      <c r="X116" s="95">
        <f t="shared" ref="X116:X127" si="34">R116+S116+T116+V116+W116</f>
        <v>6889997.8199999994</v>
      </c>
      <c r="Y116" s="96" t="s">
        <v>371</v>
      </c>
      <c r="Z116" s="102"/>
      <c r="AA116" s="56">
        <v>3346493.25</v>
      </c>
      <c r="AB116" s="56">
        <v>590557.63</v>
      </c>
      <c r="AC116" s="38"/>
    </row>
    <row r="117" spans="2:29" ht="166.15" customHeight="1" x14ac:dyDescent="0.3">
      <c r="B117" s="127">
        <f>+B116+1</f>
        <v>94</v>
      </c>
      <c r="C117" s="108"/>
      <c r="D117" s="99" t="s">
        <v>1818</v>
      </c>
      <c r="E117" s="130">
        <v>129406</v>
      </c>
      <c r="F117" s="99" t="s">
        <v>1819</v>
      </c>
      <c r="G117" s="99" t="s">
        <v>1820</v>
      </c>
      <c r="H117" s="130" t="s">
        <v>1821</v>
      </c>
      <c r="I117" s="128" t="s">
        <v>1822</v>
      </c>
      <c r="J117" s="99">
        <v>43104</v>
      </c>
      <c r="K117" s="130" t="s">
        <v>1366</v>
      </c>
      <c r="L117" s="92">
        <v>0.85</v>
      </c>
      <c r="M117" s="99" t="s">
        <v>1329</v>
      </c>
      <c r="N117" s="130" t="s">
        <v>602</v>
      </c>
      <c r="O117" s="99" t="s">
        <v>368</v>
      </c>
      <c r="P117" s="99">
        <v>42</v>
      </c>
      <c r="Q117" s="211">
        <v>15278639.41</v>
      </c>
      <c r="R117" s="211">
        <v>12986843.5</v>
      </c>
      <c r="S117" s="211">
        <v>0</v>
      </c>
      <c r="T117" s="211">
        <v>2291795.91</v>
      </c>
      <c r="U117" s="94">
        <v>0</v>
      </c>
      <c r="V117" s="211">
        <v>2877769.62</v>
      </c>
      <c r="W117" s="211">
        <v>0</v>
      </c>
      <c r="X117" s="95">
        <f t="shared" si="34"/>
        <v>18156409.030000001</v>
      </c>
      <c r="Y117" s="212" t="s">
        <v>371</v>
      </c>
      <c r="Z117" s="213"/>
      <c r="AA117" s="56">
        <v>0</v>
      </c>
      <c r="AB117" s="56">
        <v>0</v>
      </c>
      <c r="AC117" s="38"/>
    </row>
    <row r="118" spans="2:29" ht="166.15" customHeight="1" x14ac:dyDescent="0.3">
      <c r="B118" s="127">
        <f>+B117+1</f>
        <v>95</v>
      </c>
      <c r="C118" s="108"/>
      <c r="D118" s="99" t="s">
        <v>1919</v>
      </c>
      <c r="E118" s="130">
        <v>131430</v>
      </c>
      <c r="F118" s="99" t="s">
        <v>1920</v>
      </c>
      <c r="G118" s="99" t="s">
        <v>196</v>
      </c>
      <c r="H118" s="130" t="s">
        <v>1821</v>
      </c>
      <c r="I118" s="128" t="s">
        <v>1921</v>
      </c>
      <c r="J118" s="99">
        <v>43160</v>
      </c>
      <c r="K118" s="130" t="s">
        <v>1922</v>
      </c>
      <c r="L118" s="92">
        <v>0.85</v>
      </c>
      <c r="M118" s="99" t="s">
        <v>1329</v>
      </c>
      <c r="N118" s="130" t="s">
        <v>602</v>
      </c>
      <c r="O118" s="99" t="s">
        <v>368</v>
      </c>
      <c r="P118" s="99">
        <v>39</v>
      </c>
      <c r="Q118" s="211">
        <v>53822747.909999996</v>
      </c>
      <c r="R118" s="211">
        <v>45749335.729999997</v>
      </c>
      <c r="S118" s="211">
        <v>0</v>
      </c>
      <c r="T118" s="211">
        <v>8073412.1799999997</v>
      </c>
      <c r="U118" s="211">
        <v>0</v>
      </c>
      <c r="V118" s="211">
        <v>10423462.99</v>
      </c>
      <c r="W118" s="211">
        <v>0</v>
      </c>
      <c r="X118" s="95">
        <f t="shared" si="34"/>
        <v>64246210.899999999</v>
      </c>
      <c r="Y118" s="214"/>
      <c r="Z118" s="213"/>
      <c r="AA118" s="58">
        <v>0</v>
      </c>
      <c r="AB118" s="58">
        <v>0</v>
      </c>
      <c r="AC118" s="38"/>
    </row>
    <row r="119" spans="2:29" ht="48.2" customHeight="1" x14ac:dyDescent="0.3">
      <c r="B119" s="119"/>
      <c r="C119" s="120" t="s">
        <v>1360</v>
      </c>
      <c r="D119" s="120"/>
      <c r="E119" s="119"/>
      <c r="F119" s="120"/>
      <c r="G119" s="120"/>
      <c r="H119" s="119"/>
      <c r="I119" s="120"/>
      <c r="J119" s="120"/>
      <c r="K119" s="119"/>
      <c r="L119" s="120"/>
      <c r="M119" s="120"/>
      <c r="N119" s="119"/>
      <c r="O119" s="120"/>
      <c r="P119" s="120"/>
      <c r="Q119" s="215">
        <f>SUM(Q115:Q118)</f>
        <v>234653158.19</v>
      </c>
      <c r="R119" s="215">
        <f t="shared" ref="R119:V119" si="35">SUM(R115:R118)</f>
        <v>199360289.83000001</v>
      </c>
      <c r="S119" s="215">
        <f t="shared" si="35"/>
        <v>21616624.849999998</v>
      </c>
      <c r="T119" s="215">
        <f t="shared" si="35"/>
        <v>13676243.51</v>
      </c>
      <c r="U119" s="215">
        <f t="shared" si="35"/>
        <v>0</v>
      </c>
      <c r="V119" s="215">
        <f t="shared" si="35"/>
        <v>44801696.230000004</v>
      </c>
      <c r="W119" s="215">
        <f>SUM(W115:W118)</f>
        <v>0</v>
      </c>
      <c r="X119" s="215">
        <f>SUM(X115:X118)</f>
        <v>279454854.42000002</v>
      </c>
      <c r="Y119" s="216"/>
      <c r="Z119" s="217"/>
      <c r="AA119" s="218">
        <f>SUM(AA115:AA118)</f>
        <v>9439584.5100000016</v>
      </c>
      <c r="AB119" s="218">
        <f>SUM(AB115:AB118)</f>
        <v>1522442.1800000002</v>
      </c>
      <c r="AC119" s="38"/>
    </row>
    <row r="120" spans="2:29" ht="102.2" customHeight="1" x14ac:dyDescent="0.3">
      <c r="B120" s="127">
        <f>+B118+1</f>
        <v>96</v>
      </c>
      <c r="C120" s="311" t="s">
        <v>1180</v>
      </c>
      <c r="D120" s="99" t="s">
        <v>320</v>
      </c>
      <c r="E120" s="99">
        <v>115216</v>
      </c>
      <c r="F120" s="99" t="s">
        <v>319</v>
      </c>
      <c r="G120" s="311" t="s">
        <v>324</v>
      </c>
      <c r="H120" s="93" t="s">
        <v>152</v>
      </c>
      <c r="I120" s="90" t="s">
        <v>398</v>
      </c>
      <c r="J120" s="91" t="s">
        <v>1694</v>
      </c>
      <c r="K120" s="88" t="s">
        <v>2176</v>
      </c>
      <c r="L120" s="92">
        <f>R120/Q120</f>
        <v>0.84999999945047744</v>
      </c>
      <c r="M120" s="93" t="str">
        <f>VLOOKUP($E120,Sheet1!$A:$C,2,FALSE)</f>
        <v>Regiunea 1 Nord-Est,Regiunea 2 Sud-Est,Regiunea 3 Sud Muntenia,Regiunea 4 Sud-Vest,Regiunea 5 Vest,Regiunea 8 Bucureşti-Ilfov</v>
      </c>
      <c r="N120" s="93" t="str">
        <f>VLOOKUP($E120,Sheet1!$A:$C,3,FALSE)</f>
        <v>Arad,Bacau,Bucuresti,Calarasi,Caras Severin,Constanta,Dolj,Giurgiu,Ialomita,Iasi,Ilfov,Mehedinti,Neamt,Olt,Prahova,Teleorman,Timis,Vrancea</v>
      </c>
      <c r="O120" s="89" t="s">
        <v>368</v>
      </c>
      <c r="P120" s="93" t="s">
        <v>671</v>
      </c>
      <c r="Q120" s="94">
        <f>+R120+S120+T120+U120</f>
        <v>37305115.730000004</v>
      </c>
      <c r="R120" s="94">
        <v>31709348.350000001</v>
      </c>
      <c r="S120" s="94">
        <v>0</v>
      </c>
      <c r="T120" s="94">
        <v>5595767.3799999999</v>
      </c>
      <c r="U120" s="94">
        <v>0</v>
      </c>
      <c r="V120" s="94">
        <v>12160232.26</v>
      </c>
      <c r="W120" s="94">
        <v>0</v>
      </c>
      <c r="X120" s="94">
        <f>R120+S120+T120+V120+W120</f>
        <v>49465347.990000002</v>
      </c>
      <c r="Y120" s="96" t="s">
        <v>371</v>
      </c>
      <c r="Z120" s="102" t="s">
        <v>1739</v>
      </c>
      <c r="AA120" s="58">
        <v>22662164.93</v>
      </c>
      <c r="AB120" s="58">
        <v>6898733.3300000001</v>
      </c>
      <c r="AC120" s="38"/>
    </row>
    <row r="121" spans="2:29" ht="96" customHeight="1" x14ac:dyDescent="0.3">
      <c r="B121" s="127">
        <f>+B120+1</f>
        <v>97</v>
      </c>
      <c r="C121" s="312"/>
      <c r="D121" s="99" t="s">
        <v>321</v>
      </c>
      <c r="E121" s="99">
        <v>114831</v>
      </c>
      <c r="F121" s="125" t="s">
        <v>322</v>
      </c>
      <c r="G121" s="312"/>
      <c r="H121" s="89" t="s">
        <v>323</v>
      </c>
      <c r="I121" s="101" t="s">
        <v>408</v>
      </c>
      <c r="J121" s="89" t="s">
        <v>666</v>
      </c>
      <c r="K121" s="88" t="s">
        <v>2177</v>
      </c>
      <c r="L121" s="92">
        <f t="shared" ref="L121:L126" si="36">R121/Q121</f>
        <v>0.8500000000912411</v>
      </c>
      <c r="M121" s="93" t="str">
        <f>VLOOKUP($E121,Sheet1!$A:$C,2,FALSE)</f>
        <v>Regiunea 5 Vest</v>
      </c>
      <c r="N121" s="93" t="str">
        <f>VLOOKUP($E121,Sheet1!$A:$C,3,FALSE)</f>
        <v>Hunedoara,Timis</v>
      </c>
      <c r="O121" s="89" t="s">
        <v>368</v>
      </c>
      <c r="P121" s="93" t="s">
        <v>671</v>
      </c>
      <c r="Q121" s="94">
        <f t="shared" ref="Q121:Q125" si="37">+R121+S121+T121+U121</f>
        <v>27399913.550000001</v>
      </c>
      <c r="R121" s="94">
        <v>23289926.52</v>
      </c>
      <c r="S121" s="94">
        <v>0</v>
      </c>
      <c r="T121" s="94">
        <v>4109987.03</v>
      </c>
      <c r="U121" s="94">
        <v>0</v>
      </c>
      <c r="V121" s="94">
        <v>6781748.0899999999</v>
      </c>
      <c r="W121" s="94">
        <v>8915412.5600000005</v>
      </c>
      <c r="X121" s="94">
        <f t="shared" si="34"/>
        <v>43097074.200000003</v>
      </c>
      <c r="Y121" s="96" t="s">
        <v>371</v>
      </c>
      <c r="Z121" s="102" t="s">
        <v>1740</v>
      </c>
      <c r="AA121" s="58">
        <v>17020303.449999999</v>
      </c>
      <c r="AB121" s="58">
        <v>5673434.4799999995</v>
      </c>
      <c r="AC121" s="38"/>
    </row>
    <row r="122" spans="2:29" ht="162.4" customHeight="1" x14ac:dyDescent="0.3">
      <c r="B122" s="127">
        <f t="shared" ref="B122:B127" si="38">+B121+1</f>
        <v>98</v>
      </c>
      <c r="C122" s="312"/>
      <c r="D122" s="99" t="s">
        <v>742</v>
      </c>
      <c r="E122" s="99">
        <v>117138</v>
      </c>
      <c r="F122" s="88" t="s">
        <v>743</v>
      </c>
      <c r="G122" s="312"/>
      <c r="H122" s="89" t="s">
        <v>146</v>
      </c>
      <c r="I122" s="101"/>
      <c r="J122" s="89" t="s">
        <v>745</v>
      </c>
      <c r="K122" s="91" t="s">
        <v>1296</v>
      </c>
      <c r="L122" s="92">
        <f t="shared" si="36"/>
        <v>0.74999999201623202</v>
      </c>
      <c r="M122" s="93" t="str">
        <f>VLOOKUP($E122,Sheet1!$A:$C,2,FALSE)</f>
        <v>Regiunea 1 Nord-Est,Regiunea 2 Sud-Est,Regiunea 3 Sud Muntenia,Regiunea 4 Sud-Vest,Regiunea 5 Vest,Regiunea 6 Nord-Vest,Regiunea 7 Centru,Regiunea 8 Bucureşti-Ilfov</v>
      </c>
      <c r="N122" s="93" t="str">
        <f>VLOOKUP($E122,Sheet1!$A:$C,3,FALSE)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122" s="89" t="s">
        <v>368</v>
      </c>
      <c r="P122" s="93" t="s">
        <v>744</v>
      </c>
      <c r="Q122" s="94">
        <f t="shared" si="37"/>
        <v>626270.69999999995</v>
      </c>
      <c r="R122" s="94">
        <v>469703.02</v>
      </c>
      <c r="S122" s="94">
        <v>0</v>
      </c>
      <c r="T122" s="94">
        <v>156567.67999999999</v>
      </c>
      <c r="U122" s="94">
        <v>0</v>
      </c>
      <c r="V122" s="94">
        <v>123450.3</v>
      </c>
      <c r="W122" s="94">
        <v>0</v>
      </c>
      <c r="X122" s="94">
        <f t="shared" si="34"/>
        <v>749721</v>
      </c>
      <c r="Y122" s="96" t="s">
        <v>1381</v>
      </c>
      <c r="Z122" s="54"/>
      <c r="AA122" s="58">
        <v>422665</v>
      </c>
      <c r="AB122" s="58">
        <v>140888.32999999999</v>
      </c>
      <c r="AC122" s="38"/>
    </row>
    <row r="123" spans="2:29" ht="174.75" customHeight="1" x14ac:dyDescent="0.3">
      <c r="B123" s="127">
        <f t="shared" si="38"/>
        <v>99</v>
      </c>
      <c r="C123" s="312"/>
      <c r="D123" s="99" t="s">
        <v>933</v>
      </c>
      <c r="E123" s="99">
        <v>117750</v>
      </c>
      <c r="F123" s="88" t="s">
        <v>934</v>
      </c>
      <c r="G123" s="312"/>
      <c r="H123" s="89" t="s">
        <v>152</v>
      </c>
      <c r="I123" s="101" t="s">
        <v>935</v>
      </c>
      <c r="J123" s="89" t="s">
        <v>1063</v>
      </c>
      <c r="K123" s="91" t="s">
        <v>1803</v>
      </c>
      <c r="L123" s="92">
        <f t="shared" si="36"/>
        <v>0.84999999978923158</v>
      </c>
      <c r="M123" s="93" t="s">
        <v>936</v>
      </c>
      <c r="N123" s="93" t="s">
        <v>592</v>
      </c>
      <c r="O123" s="89" t="s">
        <v>368</v>
      </c>
      <c r="P123" s="93" t="s">
        <v>932</v>
      </c>
      <c r="Q123" s="94">
        <f t="shared" si="37"/>
        <v>23722728.5</v>
      </c>
      <c r="R123" s="94">
        <v>20164319.219999999</v>
      </c>
      <c r="S123" s="94">
        <v>0</v>
      </c>
      <c r="T123" s="94">
        <v>3558409.28</v>
      </c>
      <c r="U123" s="94">
        <v>0</v>
      </c>
      <c r="V123" s="94">
        <v>4633781.3899999997</v>
      </c>
      <c r="W123" s="94">
        <v>0</v>
      </c>
      <c r="X123" s="94">
        <f t="shared" si="34"/>
        <v>28356509.890000001</v>
      </c>
      <c r="Y123" s="96" t="s">
        <v>937</v>
      </c>
      <c r="Z123" s="102" t="s">
        <v>1741</v>
      </c>
      <c r="AA123" s="58">
        <v>14524396.729999999</v>
      </c>
      <c r="AB123" s="58">
        <v>4840503.4399999995</v>
      </c>
      <c r="AC123" s="38"/>
    </row>
    <row r="124" spans="2:29" ht="129.75" customHeight="1" x14ac:dyDescent="0.3">
      <c r="B124" s="127">
        <f t="shared" si="38"/>
        <v>100</v>
      </c>
      <c r="C124" s="313"/>
      <c r="D124" s="99" t="s">
        <v>1003</v>
      </c>
      <c r="E124" s="99">
        <v>118184</v>
      </c>
      <c r="F124" s="88" t="s">
        <v>1004</v>
      </c>
      <c r="G124" s="312"/>
      <c r="H124" s="89" t="s">
        <v>152</v>
      </c>
      <c r="I124" s="101" t="s">
        <v>1005</v>
      </c>
      <c r="J124" s="89" t="s">
        <v>1006</v>
      </c>
      <c r="K124" s="91" t="s">
        <v>1007</v>
      </c>
      <c r="L124" s="92">
        <f t="shared" si="36"/>
        <v>0.85000000022573186</v>
      </c>
      <c r="M124" s="93" t="s">
        <v>1008</v>
      </c>
      <c r="N124" s="93" t="s">
        <v>1009</v>
      </c>
      <c r="O124" s="89" t="s">
        <v>368</v>
      </c>
      <c r="P124" s="93" t="s">
        <v>932</v>
      </c>
      <c r="Q124" s="94">
        <f t="shared" si="37"/>
        <v>79740600.920000002</v>
      </c>
      <c r="R124" s="94">
        <v>67779510.799999997</v>
      </c>
      <c r="S124" s="94">
        <v>0</v>
      </c>
      <c r="T124" s="94">
        <v>11961090.119999999</v>
      </c>
      <c r="U124" s="94">
        <v>0</v>
      </c>
      <c r="V124" s="94">
        <v>20654667.719999999</v>
      </c>
      <c r="W124" s="94">
        <v>27871546.07</v>
      </c>
      <c r="X124" s="94">
        <f t="shared" si="34"/>
        <v>128266814.71000001</v>
      </c>
      <c r="Y124" s="96" t="s">
        <v>937</v>
      </c>
      <c r="Z124" s="102" t="s">
        <v>1475</v>
      </c>
      <c r="AA124" s="58">
        <v>48233282.549999997</v>
      </c>
      <c r="AB124" s="58">
        <v>15206860.32</v>
      </c>
      <c r="AC124" s="38"/>
    </row>
    <row r="125" spans="2:29" ht="129.75" customHeight="1" x14ac:dyDescent="0.3">
      <c r="B125" s="127">
        <f t="shared" si="38"/>
        <v>101</v>
      </c>
      <c r="C125" s="219"/>
      <c r="D125" s="99" t="s">
        <v>1325</v>
      </c>
      <c r="E125" s="67">
        <v>122664</v>
      </c>
      <c r="F125" s="88" t="s">
        <v>1326</v>
      </c>
      <c r="G125" s="313"/>
      <c r="H125" s="89" t="s">
        <v>1327</v>
      </c>
      <c r="I125" s="101" t="s">
        <v>1328</v>
      </c>
      <c r="J125" s="133">
        <v>43400</v>
      </c>
      <c r="K125" s="91" t="s">
        <v>1804</v>
      </c>
      <c r="L125" s="92">
        <f t="shared" si="36"/>
        <v>0.85000000003907816</v>
      </c>
      <c r="M125" s="93" t="s">
        <v>1329</v>
      </c>
      <c r="N125" s="93" t="s">
        <v>632</v>
      </c>
      <c r="O125" s="89" t="s">
        <v>368</v>
      </c>
      <c r="P125" s="93">
        <v>41</v>
      </c>
      <c r="Q125" s="94">
        <f t="shared" si="37"/>
        <v>127948592.10000001</v>
      </c>
      <c r="R125" s="94">
        <v>108756303.29000001</v>
      </c>
      <c r="S125" s="94">
        <v>0</v>
      </c>
      <c r="T125" s="94">
        <v>19192288.809999999</v>
      </c>
      <c r="U125" s="94">
        <v>0</v>
      </c>
      <c r="V125" s="94">
        <v>24051458.899999999</v>
      </c>
      <c r="W125" s="94">
        <v>0</v>
      </c>
      <c r="X125" s="94">
        <f t="shared" si="34"/>
        <v>152000051</v>
      </c>
      <c r="Y125" s="96" t="s">
        <v>937</v>
      </c>
      <c r="Z125" s="102"/>
      <c r="AA125" s="58">
        <v>25176718.199999999</v>
      </c>
      <c r="AB125" s="58">
        <v>4442950.2700000005</v>
      </c>
      <c r="AC125" s="38"/>
    </row>
    <row r="126" spans="2:29" ht="129.75" customHeight="1" x14ac:dyDescent="0.3">
      <c r="B126" s="127">
        <f t="shared" si="38"/>
        <v>102</v>
      </c>
      <c r="C126" s="219"/>
      <c r="D126" s="99" t="s">
        <v>1773</v>
      </c>
      <c r="E126" s="67">
        <v>116006</v>
      </c>
      <c r="F126" s="88" t="s">
        <v>1769</v>
      </c>
      <c r="G126" s="103"/>
      <c r="H126" s="89" t="s">
        <v>146</v>
      </c>
      <c r="I126" s="101" t="s">
        <v>1777</v>
      </c>
      <c r="J126" s="89" t="s">
        <v>1778</v>
      </c>
      <c r="K126" s="91" t="s">
        <v>926</v>
      </c>
      <c r="L126" s="92">
        <f t="shared" si="36"/>
        <v>0.85</v>
      </c>
      <c r="M126" s="93" t="s">
        <v>1779</v>
      </c>
      <c r="N126" s="93" t="s">
        <v>1780</v>
      </c>
      <c r="O126" s="89" t="s">
        <v>368</v>
      </c>
      <c r="P126" s="93">
        <v>31</v>
      </c>
      <c r="Q126" s="94">
        <v>30844250</v>
      </c>
      <c r="R126" s="94">
        <v>26217612.5</v>
      </c>
      <c r="S126" s="94">
        <v>0</v>
      </c>
      <c r="T126" s="94">
        <v>4626637.5</v>
      </c>
      <c r="U126" s="94">
        <v>0</v>
      </c>
      <c r="V126" s="94">
        <v>5860407.5</v>
      </c>
      <c r="W126" s="94">
        <v>0</v>
      </c>
      <c r="X126" s="94">
        <f t="shared" si="34"/>
        <v>36704657.5</v>
      </c>
      <c r="Y126" s="96" t="s">
        <v>937</v>
      </c>
      <c r="Z126" s="102"/>
      <c r="AA126" s="58">
        <v>24238599.98</v>
      </c>
      <c r="AB126" s="58">
        <v>4277400</v>
      </c>
      <c r="AC126" s="38"/>
    </row>
    <row r="127" spans="2:29" ht="144.75" customHeight="1" x14ac:dyDescent="0.3">
      <c r="B127" s="127">
        <f t="shared" si="38"/>
        <v>103</v>
      </c>
      <c r="C127" s="219"/>
      <c r="D127" s="99" t="s">
        <v>1883</v>
      </c>
      <c r="E127" s="67">
        <v>125179</v>
      </c>
      <c r="F127" s="88" t="s">
        <v>1884</v>
      </c>
      <c r="G127" s="103"/>
      <c r="H127" s="198" t="s">
        <v>1885</v>
      </c>
      <c r="I127" s="101" t="s">
        <v>1886</v>
      </c>
      <c r="J127" s="89" t="s">
        <v>1689</v>
      </c>
      <c r="K127" s="91" t="s">
        <v>1166</v>
      </c>
      <c r="L127" s="92">
        <v>0.85</v>
      </c>
      <c r="M127" s="93" t="s">
        <v>1887</v>
      </c>
      <c r="N127" s="93" t="s">
        <v>1888</v>
      </c>
      <c r="O127" s="89" t="s">
        <v>368</v>
      </c>
      <c r="P127" s="93">
        <v>34</v>
      </c>
      <c r="Q127" s="94">
        <v>23603936</v>
      </c>
      <c r="R127" s="94">
        <v>20063345.579999998</v>
      </c>
      <c r="S127" s="94">
        <v>0</v>
      </c>
      <c r="T127" s="94">
        <f>+Q127*0.15</f>
        <v>3540590.4</v>
      </c>
      <c r="U127" s="94">
        <v>0</v>
      </c>
      <c r="V127" s="94">
        <v>7801121.9800000004</v>
      </c>
      <c r="W127" s="94">
        <v>0</v>
      </c>
      <c r="X127" s="94">
        <f t="shared" si="34"/>
        <v>31405057.959999997</v>
      </c>
      <c r="Y127" s="96" t="s">
        <v>937</v>
      </c>
      <c r="Z127" s="102"/>
      <c r="AA127" s="58">
        <v>0</v>
      </c>
      <c r="AB127" s="58">
        <v>0</v>
      </c>
      <c r="AC127" s="38"/>
    </row>
    <row r="128" spans="2:29" ht="18.75" customHeight="1" x14ac:dyDescent="0.3">
      <c r="B128" s="119"/>
      <c r="C128" s="220" t="s">
        <v>748</v>
      </c>
      <c r="D128" s="120"/>
      <c r="E128" s="120"/>
      <c r="F128" s="120"/>
      <c r="G128" s="120"/>
      <c r="H128" s="120"/>
      <c r="I128" s="121"/>
      <c r="J128" s="120"/>
      <c r="K128" s="120"/>
      <c r="L128" s="120"/>
      <c r="M128" s="120"/>
      <c r="N128" s="120"/>
      <c r="O128" s="120"/>
      <c r="P128" s="120"/>
      <c r="Q128" s="122">
        <f>SUM(Q120:Q127)</f>
        <v>351191407.5</v>
      </c>
      <c r="R128" s="122">
        <f t="shared" ref="R128:U128" si="39">SUM(R120:R127)</f>
        <v>298450069.28000003</v>
      </c>
      <c r="S128" s="122">
        <f t="shared" si="39"/>
        <v>0</v>
      </c>
      <c r="T128" s="122">
        <f t="shared" si="39"/>
        <v>52741338.199999996</v>
      </c>
      <c r="U128" s="122">
        <f t="shared" si="39"/>
        <v>0</v>
      </c>
      <c r="V128" s="122">
        <f>SUM(V120:V127)</f>
        <v>82066868.140000001</v>
      </c>
      <c r="W128" s="122">
        <f t="shared" ref="W128:X128" si="40">SUM(W120:W127)</f>
        <v>36786958.630000003</v>
      </c>
      <c r="X128" s="122">
        <f t="shared" si="40"/>
        <v>470045234.25</v>
      </c>
      <c r="Y128" s="141"/>
      <c r="Z128" s="126"/>
      <c r="AA128" s="221">
        <f>SUM(AA120:AA127)</f>
        <v>152278130.84</v>
      </c>
      <c r="AB128" s="221">
        <f>SUM(AB120:AB127)</f>
        <v>41480770.170000002</v>
      </c>
      <c r="AC128" s="38"/>
    </row>
    <row r="129" spans="2:30" ht="86.25" customHeight="1" x14ac:dyDescent="0.3">
      <c r="B129" s="156">
        <f>+B127+1</f>
        <v>104</v>
      </c>
      <c r="C129" s="311" t="s">
        <v>1181</v>
      </c>
      <c r="D129" s="99" t="s">
        <v>166</v>
      </c>
      <c r="E129" s="99">
        <v>114060</v>
      </c>
      <c r="F129" s="88" t="s">
        <v>220</v>
      </c>
      <c r="G129" s="314" t="s">
        <v>201</v>
      </c>
      <c r="H129" s="93" t="s">
        <v>152</v>
      </c>
      <c r="I129" s="101" t="s">
        <v>412</v>
      </c>
      <c r="J129" s="93" t="s">
        <v>413</v>
      </c>
      <c r="K129" s="88" t="s">
        <v>1805</v>
      </c>
      <c r="L129" s="206">
        <f>R129/Q129</f>
        <v>0.85000000016297173</v>
      </c>
      <c r="M129" s="93" t="str">
        <f>VLOOKUP($E129,[3]Sheet1!$A:$C,2,FALSE)</f>
        <v>Regiunea 1 Nord-Est</v>
      </c>
      <c r="N129" s="93" t="str">
        <f>VLOOKUP($E129,[3]Sheet1!$A:$C,3,FALSE)</f>
        <v>Bacau,Iasi,Suceava</v>
      </c>
      <c r="O129" s="93" t="s">
        <v>368</v>
      </c>
      <c r="P129" s="93" t="s">
        <v>671</v>
      </c>
      <c r="Q129" s="94">
        <f>+R129+S129+T129+U129</f>
        <v>30680172.5</v>
      </c>
      <c r="R129" s="94">
        <v>26078146.629999999</v>
      </c>
      <c r="S129" s="94">
        <v>0</v>
      </c>
      <c r="T129" s="94">
        <v>4602025.87</v>
      </c>
      <c r="U129" s="94">
        <v>0</v>
      </c>
      <c r="V129" s="94">
        <v>7081987.3700000001</v>
      </c>
      <c r="W129" s="94">
        <v>806047.22</v>
      </c>
      <c r="X129" s="94">
        <f>R129+S129+T129+V129+W129</f>
        <v>38568207.089999996</v>
      </c>
      <c r="Y129" s="102" t="s">
        <v>371</v>
      </c>
      <c r="Z129" s="102" t="s">
        <v>1742</v>
      </c>
      <c r="AA129" s="56">
        <v>18295332.629999999</v>
      </c>
      <c r="AB129" s="56">
        <v>5490465.1399999997</v>
      </c>
      <c r="AC129" s="38"/>
    </row>
    <row r="130" spans="2:30" ht="67.150000000000006" customHeight="1" x14ac:dyDescent="0.3">
      <c r="B130" s="156">
        <f>+B129+1</f>
        <v>105</v>
      </c>
      <c r="C130" s="312"/>
      <c r="D130" s="99" t="s">
        <v>167</v>
      </c>
      <c r="E130" s="99">
        <v>110707</v>
      </c>
      <c r="F130" s="88" t="s">
        <v>221</v>
      </c>
      <c r="G130" s="314"/>
      <c r="H130" s="93" t="s">
        <v>152</v>
      </c>
      <c r="I130" s="101" t="s">
        <v>502</v>
      </c>
      <c r="J130" s="99" t="s">
        <v>503</v>
      </c>
      <c r="K130" s="93" t="s">
        <v>1293</v>
      </c>
      <c r="L130" s="206">
        <f t="shared" ref="L130:L135" si="41">R130/Q130</f>
        <v>0.84999999963848505</v>
      </c>
      <c r="M130" s="93" t="str">
        <f>VLOOKUP($E130,[3]Sheet1!$A:$C,2,FALSE)</f>
        <v>Regiunea 7 Centru</v>
      </c>
      <c r="N130" s="93" t="str">
        <f>VLOOKUP($E130,[3]Sheet1!$A:$C,3,FALSE)</f>
        <v>Brasov,Harghita,Mures</v>
      </c>
      <c r="O130" s="93" t="s">
        <v>368</v>
      </c>
      <c r="P130" s="93" t="s">
        <v>671</v>
      </c>
      <c r="Q130" s="94">
        <f>+R130+S130+T130+U130</f>
        <v>9681480.5099999998</v>
      </c>
      <c r="R130" s="94">
        <v>8229258.4299999997</v>
      </c>
      <c r="S130" s="94">
        <v>0</v>
      </c>
      <c r="T130" s="94">
        <v>1452222.08</v>
      </c>
      <c r="U130" s="94">
        <v>0</v>
      </c>
      <c r="V130" s="94">
        <v>2295786.6300000004</v>
      </c>
      <c r="W130" s="94">
        <v>52563.839999999997</v>
      </c>
      <c r="X130" s="94">
        <f t="shared" ref="X130:X131" si="42">R130+S130+T130+V130+W130</f>
        <v>12029830.98</v>
      </c>
      <c r="Y130" s="102" t="s">
        <v>1381</v>
      </c>
      <c r="Z130" s="102"/>
      <c r="AA130" s="56">
        <v>6443977.7400000002</v>
      </c>
      <c r="AB130" s="56">
        <v>2147992.5700000003</v>
      </c>
      <c r="AC130" s="38"/>
    </row>
    <row r="131" spans="2:30" ht="75.75" customHeight="1" x14ac:dyDescent="0.3">
      <c r="B131" s="156">
        <f>+B130+1</f>
        <v>106</v>
      </c>
      <c r="C131" s="312"/>
      <c r="D131" s="99" t="s">
        <v>168</v>
      </c>
      <c r="E131" s="99">
        <v>111698</v>
      </c>
      <c r="F131" s="88" t="s">
        <v>222</v>
      </c>
      <c r="G131" s="314"/>
      <c r="H131" s="93" t="s">
        <v>152</v>
      </c>
      <c r="I131" s="101" t="s">
        <v>1179</v>
      </c>
      <c r="J131" s="93" t="s">
        <v>1291</v>
      </c>
      <c r="K131" s="93" t="s">
        <v>1294</v>
      </c>
      <c r="L131" s="206">
        <f t="shared" si="41"/>
        <v>0.85000000120637564</v>
      </c>
      <c r="M131" s="93" t="str">
        <f>VLOOKUP($E131,[3]Sheet1!$A:$C,2,FALSE)</f>
        <v>Regiunea 5 Vest</v>
      </c>
      <c r="N131" s="93" t="str">
        <f>VLOOKUP($E131,[3]Sheet1!$A:$C,3,FALSE)</f>
        <v>Caras Severin,Hunedoara,Timis</v>
      </c>
      <c r="O131" s="93" t="s">
        <v>368</v>
      </c>
      <c r="P131" s="93" t="s">
        <v>671</v>
      </c>
      <c r="Q131" s="94">
        <f t="shared" ref="Q131:Q136" si="43">+R131+S131+T131+U131</f>
        <v>11605009.76</v>
      </c>
      <c r="R131" s="94">
        <v>9864258.3100000005</v>
      </c>
      <c r="S131" s="94">
        <v>0</v>
      </c>
      <c r="T131" s="94">
        <v>1740751.45</v>
      </c>
      <c r="U131" s="94">
        <v>0</v>
      </c>
      <c r="V131" s="94">
        <v>3333155.7800000003</v>
      </c>
      <c r="W131" s="94">
        <v>688432.78</v>
      </c>
      <c r="X131" s="94">
        <f t="shared" si="42"/>
        <v>15626598.319999998</v>
      </c>
      <c r="Y131" s="102" t="s">
        <v>1381</v>
      </c>
      <c r="Z131" s="102" t="s">
        <v>1743</v>
      </c>
      <c r="AA131" s="56">
        <v>6719393.7599999998</v>
      </c>
      <c r="AB131" s="56">
        <v>2239797.92</v>
      </c>
      <c r="AC131" s="38"/>
    </row>
    <row r="132" spans="2:30" ht="115.5" customHeight="1" x14ac:dyDescent="0.3">
      <c r="B132" s="156">
        <f t="shared" ref="B132:B136" si="44">+B131+1</f>
        <v>107</v>
      </c>
      <c r="C132" s="312"/>
      <c r="D132" s="99" t="s">
        <v>409</v>
      </c>
      <c r="E132" s="99">
        <v>114059</v>
      </c>
      <c r="F132" s="88" t="s">
        <v>223</v>
      </c>
      <c r="G132" s="314"/>
      <c r="H132" s="93" t="s">
        <v>152</v>
      </c>
      <c r="I132" s="101" t="s">
        <v>410</v>
      </c>
      <c r="J132" s="88" t="s">
        <v>411</v>
      </c>
      <c r="K132" s="88" t="s">
        <v>1806</v>
      </c>
      <c r="L132" s="206">
        <f t="shared" si="41"/>
        <v>0.85000000089019112</v>
      </c>
      <c r="M132" s="93" t="str">
        <f>VLOOKUP($E132,[3]Sheet1!$A:$C,2,FALSE)</f>
        <v>Regiunea 7 Centru</v>
      </c>
      <c r="N132" s="93" t="str">
        <f>VLOOKUP($E132,[3]Sheet1!$A:$C,3,FALSE)</f>
        <v>Covasna,Mures</v>
      </c>
      <c r="O132" s="93" t="s">
        <v>368</v>
      </c>
      <c r="P132" s="93" t="s">
        <v>671</v>
      </c>
      <c r="Q132" s="94">
        <f t="shared" si="43"/>
        <v>15726960.359999999</v>
      </c>
      <c r="R132" s="94">
        <v>13367916.32</v>
      </c>
      <c r="S132" s="94">
        <v>0</v>
      </c>
      <c r="T132" s="94">
        <v>2359044.04</v>
      </c>
      <c r="U132" s="94">
        <v>0</v>
      </c>
      <c r="V132" s="94">
        <v>5539858.2999999998</v>
      </c>
      <c r="W132" s="94">
        <v>2310613.17</v>
      </c>
      <c r="X132" s="94">
        <f t="shared" ref="X132:X136" si="45">R132+S132+T132+V132+W132</f>
        <v>23577431.829999998</v>
      </c>
      <c r="Y132" s="102" t="s">
        <v>371</v>
      </c>
      <c r="Z132" s="102" t="s">
        <v>1744</v>
      </c>
      <c r="AA132" s="56">
        <v>5379178.04</v>
      </c>
      <c r="AB132" s="56">
        <v>1793059.35</v>
      </c>
      <c r="AC132" s="38"/>
    </row>
    <row r="133" spans="2:30" ht="75.75" customHeight="1" x14ac:dyDescent="0.3">
      <c r="B133" s="156">
        <f t="shared" si="44"/>
        <v>108</v>
      </c>
      <c r="C133" s="313"/>
      <c r="D133" s="99" t="s">
        <v>2178</v>
      </c>
      <c r="E133" s="99">
        <v>114234</v>
      </c>
      <c r="F133" s="88" t="s">
        <v>224</v>
      </c>
      <c r="G133" s="314"/>
      <c r="H133" s="93" t="s">
        <v>152</v>
      </c>
      <c r="I133" s="101" t="s">
        <v>415</v>
      </c>
      <c r="J133" s="93" t="s">
        <v>414</v>
      </c>
      <c r="K133" s="88" t="s">
        <v>1896</v>
      </c>
      <c r="L133" s="206">
        <f t="shared" si="41"/>
        <v>0.8500000006098809</v>
      </c>
      <c r="M133" s="93" t="str">
        <f>VLOOKUP($E133,[3]Sheet1!$A:$C,2,FALSE)</f>
        <v>Regiunea 8 Bucureşti-Ilfov</v>
      </c>
      <c r="N133" s="93" t="str">
        <f>VLOOKUP($E133,[3]Sheet1!$A:$C,3,FALSE)</f>
        <v>Bucuresti,Prahova</v>
      </c>
      <c r="O133" s="93" t="s">
        <v>368</v>
      </c>
      <c r="P133" s="93" t="s">
        <v>671</v>
      </c>
      <c r="Q133" s="94">
        <f t="shared" si="43"/>
        <v>31153623.060000002</v>
      </c>
      <c r="R133" s="94">
        <v>26480579.620000001</v>
      </c>
      <c r="S133" s="94">
        <v>0</v>
      </c>
      <c r="T133" s="94">
        <v>4673043.4400000004</v>
      </c>
      <c r="U133" s="94">
        <v>0</v>
      </c>
      <c r="V133" s="94">
        <v>10704801.32</v>
      </c>
      <c r="W133" s="94">
        <v>1237334.58</v>
      </c>
      <c r="X133" s="94">
        <f t="shared" si="45"/>
        <v>43095758.960000001</v>
      </c>
      <c r="Y133" s="102" t="s">
        <v>371</v>
      </c>
      <c r="Z133" s="102" t="s">
        <v>1745</v>
      </c>
      <c r="AA133" s="56">
        <v>14681284.09</v>
      </c>
      <c r="AB133" s="56">
        <v>4003969.03</v>
      </c>
      <c r="AC133" s="38"/>
    </row>
    <row r="134" spans="2:30" ht="118.5" customHeight="1" x14ac:dyDescent="0.3">
      <c r="B134" s="156">
        <f t="shared" si="44"/>
        <v>109</v>
      </c>
      <c r="C134" s="103"/>
      <c r="D134" s="99" t="s">
        <v>1286</v>
      </c>
      <c r="E134" s="99">
        <v>125887</v>
      </c>
      <c r="F134" s="88" t="s">
        <v>1287</v>
      </c>
      <c r="G134" s="99"/>
      <c r="H134" s="93" t="s">
        <v>1288</v>
      </c>
      <c r="I134" s="90" t="s">
        <v>1289</v>
      </c>
      <c r="J134" s="89" t="s">
        <v>1290</v>
      </c>
      <c r="K134" s="139" t="s">
        <v>1897</v>
      </c>
      <c r="L134" s="92">
        <f t="shared" si="41"/>
        <v>0.85</v>
      </c>
      <c r="M134" s="93"/>
      <c r="N134" s="93"/>
      <c r="O134" s="89" t="s">
        <v>368</v>
      </c>
      <c r="P134" s="93">
        <v>26</v>
      </c>
      <c r="Q134" s="94">
        <f t="shared" si="43"/>
        <v>5259531.4000000004</v>
      </c>
      <c r="R134" s="94">
        <v>4470601.6900000004</v>
      </c>
      <c r="S134" s="94">
        <v>0</v>
      </c>
      <c r="T134" s="94">
        <v>788929.71</v>
      </c>
      <c r="U134" s="94">
        <v>0</v>
      </c>
      <c r="V134" s="94">
        <v>909252.25</v>
      </c>
      <c r="W134" s="94">
        <v>0</v>
      </c>
      <c r="X134" s="94">
        <f t="shared" si="45"/>
        <v>6168783.6500000004</v>
      </c>
      <c r="Y134" s="102" t="s">
        <v>371</v>
      </c>
      <c r="Z134" s="102" t="s">
        <v>1746</v>
      </c>
      <c r="AA134" s="56">
        <v>3980008.5199999996</v>
      </c>
      <c r="AB134" s="56">
        <v>937755.37</v>
      </c>
      <c r="AC134" s="38"/>
    </row>
    <row r="135" spans="2:30" ht="139.69999999999999" customHeight="1" x14ac:dyDescent="0.3">
      <c r="B135" s="156">
        <f t="shared" si="44"/>
        <v>110</v>
      </c>
      <c r="C135" s="103"/>
      <c r="D135" s="99" t="s">
        <v>1373</v>
      </c>
      <c r="E135" s="99">
        <v>117152</v>
      </c>
      <c r="F135" s="88" t="s">
        <v>1536</v>
      </c>
      <c r="G135" s="99"/>
      <c r="H135" s="93"/>
      <c r="I135" s="90" t="s">
        <v>1374</v>
      </c>
      <c r="J135" s="132">
        <v>42900</v>
      </c>
      <c r="K135" s="222" t="s">
        <v>1796</v>
      </c>
      <c r="L135" s="92">
        <f t="shared" si="41"/>
        <v>0.85000000347540272</v>
      </c>
      <c r="M135" s="93" t="s">
        <v>1375</v>
      </c>
      <c r="N135" s="93" t="s">
        <v>1376</v>
      </c>
      <c r="O135" s="89" t="s">
        <v>368</v>
      </c>
      <c r="P135" s="93">
        <v>25</v>
      </c>
      <c r="Q135" s="94">
        <f t="shared" si="43"/>
        <v>4603783.04</v>
      </c>
      <c r="R135" s="94">
        <v>3913215.6</v>
      </c>
      <c r="S135" s="94">
        <v>0</v>
      </c>
      <c r="T135" s="94">
        <v>690567.44</v>
      </c>
      <c r="U135" s="94">
        <v>0</v>
      </c>
      <c r="V135" s="94">
        <v>866058.22</v>
      </c>
      <c r="W135" s="94">
        <v>0</v>
      </c>
      <c r="X135" s="94">
        <f t="shared" si="45"/>
        <v>5469841.2599999998</v>
      </c>
      <c r="Y135" s="102" t="s">
        <v>371</v>
      </c>
      <c r="Z135" s="102"/>
      <c r="AA135" s="56">
        <v>2518406.06</v>
      </c>
      <c r="AB135" s="56">
        <v>444424.58999999997</v>
      </c>
      <c r="AC135" s="38"/>
    </row>
    <row r="136" spans="2:30" ht="155.25" customHeight="1" x14ac:dyDescent="0.3">
      <c r="B136" s="156">
        <f t="shared" si="44"/>
        <v>111</v>
      </c>
      <c r="C136" s="103"/>
      <c r="D136" s="99" t="s">
        <v>1598</v>
      </c>
      <c r="E136" s="99">
        <v>132564</v>
      </c>
      <c r="F136" s="88" t="s">
        <v>1599</v>
      </c>
      <c r="G136" s="99"/>
      <c r="H136" s="93" t="s">
        <v>152</v>
      </c>
      <c r="I136" s="90" t="s">
        <v>1600</v>
      </c>
      <c r="J136" s="223">
        <v>41640</v>
      </c>
      <c r="K136" s="88" t="s">
        <v>471</v>
      </c>
      <c r="L136" s="92">
        <v>0.85</v>
      </c>
      <c r="M136" s="93" t="s">
        <v>1224</v>
      </c>
      <c r="N136" s="93" t="s">
        <v>1601</v>
      </c>
      <c r="O136" s="89" t="s">
        <v>368</v>
      </c>
      <c r="P136" s="93" t="s">
        <v>1602</v>
      </c>
      <c r="Q136" s="94">
        <f t="shared" si="43"/>
        <v>45094523.560000002</v>
      </c>
      <c r="R136" s="94">
        <v>38330345.030000001</v>
      </c>
      <c r="S136" s="94">
        <v>0</v>
      </c>
      <c r="T136" s="94">
        <v>6764178.5300000003</v>
      </c>
      <c r="U136" s="94">
        <v>0</v>
      </c>
      <c r="V136" s="94">
        <v>17439534.390000001</v>
      </c>
      <c r="W136" s="94">
        <v>0</v>
      </c>
      <c r="X136" s="94">
        <f t="shared" si="45"/>
        <v>62534057.950000003</v>
      </c>
      <c r="Y136" s="136" t="s">
        <v>371</v>
      </c>
      <c r="Z136" s="102"/>
      <c r="AA136" s="56">
        <v>30449730.809999999</v>
      </c>
      <c r="AB136" s="56">
        <v>5373481.9100000001</v>
      </c>
      <c r="AC136" s="38"/>
    </row>
    <row r="137" spans="2:30" ht="24.75" customHeight="1" x14ac:dyDescent="0.3">
      <c r="B137" s="119"/>
      <c r="C137" s="120" t="s">
        <v>172</v>
      </c>
      <c r="D137" s="120"/>
      <c r="E137" s="120"/>
      <c r="F137" s="120"/>
      <c r="G137" s="120"/>
      <c r="H137" s="120"/>
      <c r="I137" s="121"/>
      <c r="J137" s="120"/>
      <c r="K137" s="120"/>
      <c r="L137" s="120"/>
      <c r="M137" s="120"/>
      <c r="N137" s="120"/>
      <c r="O137" s="120"/>
      <c r="P137" s="120"/>
      <c r="Q137" s="122">
        <f>SUM(Q129:Q136)</f>
        <v>153805084.19</v>
      </c>
      <c r="R137" s="122">
        <f>SUM(R129:R136)</f>
        <v>130734321.63</v>
      </c>
      <c r="S137" s="122">
        <f t="shared" ref="S137:U137" si="46">SUM(S129:S136)</f>
        <v>0</v>
      </c>
      <c r="T137" s="122">
        <f>SUM(T129:T136)</f>
        <v>23070762.560000002</v>
      </c>
      <c r="U137" s="122">
        <f t="shared" si="46"/>
        <v>0</v>
      </c>
      <c r="V137" s="122">
        <f>SUM(V129:V136)</f>
        <v>48170434.260000005</v>
      </c>
      <c r="W137" s="122">
        <f t="shared" ref="W137:X137" si="47">SUM(W129:W136)</f>
        <v>5094991.59</v>
      </c>
      <c r="X137" s="122">
        <f t="shared" si="47"/>
        <v>207070510.04000002</v>
      </c>
      <c r="Y137" s="141"/>
      <c r="Z137" s="126"/>
      <c r="AA137" s="142">
        <f>SUM(AA129:AA136)</f>
        <v>88467311.649999991</v>
      </c>
      <c r="AB137" s="142">
        <f>SUM(AB129:AB136)</f>
        <v>22430945.879999999</v>
      </c>
      <c r="AC137" s="38"/>
    </row>
    <row r="138" spans="2:30" ht="18.75" customHeight="1" x14ac:dyDescent="0.3">
      <c r="B138" s="143"/>
      <c r="C138" s="144" t="s">
        <v>69</v>
      </c>
      <c r="D138" s="144"/>
      <c r="E138" s="144"/>
      <c r="F138" s="144"/>
      <c r="G138" s="144"/>
      <c r="H138" s="144"/>
      <c r="I138" s="145"/>
      <c r="J138" s="144"/>
      <c r="K138" s="144"/>
      <c r="L138" s="144"/>
      <c r="M138" s="144"/>
      <c r="N138" s="144"/>
      <c r="O138" s="144"/>
      <c r="P138" s="144"/>
      <c r="Q138" s="146">
        <f t="shared" ref="Q138:X138" si="48">+Q137+Q128+Q114+Q102+Q89+Q119</f>
        <v>8249225671.6499996</v>
      </c>
      <c r="R138" s="146">
        <f t="shared" si="48"/>
        <v>7011684299.2189999</v>
      </c>
      <c r="S138" s="146">
        <f t="shared" si="48"/>
        <v>81633942.590000004</v>
      </c>
      <c r="T138" s="146">
        <f t="shared" si="48"/>
        <v>1155907429.8295</v>
      </c>
      <c r="U138" s="146">
        <f t="shared" si="48"/>
        <v>0</v>
      </c>
      <c r="V138" s="146">
        <f t="shared" si="48"/>
        <v>1941326482.0299997</v>
      </c>
      <c r="W138" s="146">
        <f t="shared" si="48"/>
        <v>213545774.02000001</v>
      </c>
      <c r="X138" s="146">
        <f t="shared" si="48"/>
        <v>10404097927.688498</v>
      </c>
      <c r="Y138" s="147"/>
      <c r="Z138" s="147"/>
      <c r="AA138" s="148">
        <f>+AA137+AA128+AA119+AA114+AA102+AA89</f>
        <v>2468899386.9999995</v>
      </c>
      <c r="AB138" s="148">
        <f>+AB137+AB128+AB119+AB114+AB102+AB89</f>
        <v>666505863.84000015</v>
      </c>
      <c r="AC138" s="38"/>
    </row>
    <row r="139" spans="2:30" ht="16.5" customHeight="1" x14ac:dyDescent="0.3">
      <c r="B139" s="149"/>
      <c r="C139" s="84" t="s">
        <v>15</v>
      </c>
      <c r="D139" s="84"/>
      <c r="E139" s="84"/>
      <c r="F139" s="150"/>
      <c r="G139" s="150"/>
      <c r="H139" s="150"/>
      <c r="I139" s="151"/>
      <c r="J139" s="150"/>
      <c r="K139" s="150"/>
      <c r="L139" s="150"/>
      <c r="M139" s="150"/>
      <c r="N139" s="150"/>
      <c r="O139" s="150"/>
      <c r="P139" s="150"/>
      <c r="Q139" s="152"/>
      <c r="R139" s="152"/>
      <c r="S139" s="152"/>
      <c r="T139" s="152"/>
      <c r="U139" s="152"/>
      <c r="V139" s="152"/>
      <c r="W139" s="152"/>
      <c r="X139" s="152"/>
      <c r="Y139" s="224"/>
      <c r="Z139" s="224"/>
      <c r="AA139" s="155"/>
      <c r="AB139" s="155"/>
      <c r="AC139" s="38"/>
    </row>
    <row r="140" spans="2:30" ht="107.45" customHeight="1" x14ac:dyDescent="0.3">
      <c r="B140" s="156">
        <f>+B136+1</f>
        <v>112</v>
      </c>
      <c r="C140" s="306" t="s">
        <v>1182</v>
      </c>
      <c r="D140" s="67" t="s">
        <v>4</v>
      </c>
      <c r="E140" s="99">
        <v>101628</v>
      </c>
      <c r="F140" s="67" t="s">
        <v>225</v>
      </c>
      <c r="G140" s="314" t="s">
        <v>200</v>
      </c>
      <c r="H140" s="89" t="s">
        <v>5</v>
      </c>
      <c r="I140" s="90" t="s">
        <v>526</v>
      </c>
      <c r="J140" s="91">
        <v>41611</v>
      </c>
      <c r="K140" s="91" t="s">
        <v>1296</v>
      </c>
      <c r="L140" s="92">
        <f>R140/Q140</f>
        <v>0.85</v>
      </c>
      <c r="M140" s="93" t="s">
        <v>595</v>
      </c>
      <c r="N140" s="93" t="s">
        <v>602</v>
      </c>
      <c r="O140" s="89" t="s">
        <v>368</v>
      </c>
      <c r="P140" s="89" t="s">
        <v>672</v>
      </c>
      <c r="Q140" s="95">
        <f>R140+S140+T140+U140</f>
        <v>33539285.370000001</v>
      </c>
      <c r="R140" s="95">
        <v>28508392.5645</v>
      </c>
      <c r="S140" s="95">
        <v>4360107.0981000001</v>
      </c>
      <c r="T140" s="95">
        <v>670785.70740000007</v>
      </c>
      <c r="U140" s="95">
        <v>0</v>
      </c>
      <c r="V140" s="95">
        <v>7200236</v>
      </c>
      <c r="W140" s="95">
        <v>2676334</v>
      </c>
      <c r="X140" s="94">
        <f>R140+S140+T140+U140+V140+W140</f>
        <v>43415855.370000005</v>
      </c>
      <c r="Y140" s="96" t="s">
        <v>1381</v>
      </c>
      <c r="Z140" s="96" t="s">
        <v>572</v>
      </c>
      <c r="AA140" s="56">
        <v>26525399.079999998</v>
      </c>
      <c r="AB140" s="56">
        <v>4056825.73</v>
      </c>
      <c r="AC140" s="42"/>
      <c r="AD140" s="6"/>
    </row>
    <row r="141" spans="2:30" ht="69" customHeight="1" x14ac:dyDescent="0.3">
      <c r="B141" s="156">
        <f>+B140+1</f>
        <v>113</v>
      </c>
      <c r="C141" s="307"/>
      <c r="D141" s="99" t="s">
        <v>12</v>
      </c>
      <c r="E141" s="99">
        <v>103605</v>
      </c>
      <c r="F141" s="88" t="s">
        <v>226</v>
      </c>
      <c r="G141" s="314"/>
      <c r="H141" s="89" t="s">
        <v>194</v>
      </c>
      <c r="I141" s="90" t="s">
        <v>541</v>
      </c>
      <c r="J141" s="91">
        <v>42699</v>
      </c>
      <c r="K141" s="91" t="s">
        <v>1550</v>
      </c>
      <c r="L141" s="92">
        <f t="shared" ref="L141:L158" si="49">R141/Q141</f>
        <v>0.85000000000000009</v>
      </c>
      <c r="M141" s="93" t="s">
        <v>595</v>
      </c>
      <c r="N141" s="93" t="s">
        <v>603</v>
      </c>
      <c r="O141" s="89" t="s">
        <v>368</v>
      </c>
      <c r="P141" s="89" t="s">
        <v>672</v>
      </c>
      <c r="Q141" s="95">
        <f>R141+S141+T141+U141</f>
        <v>45042326.779999994</v>
      </c>
      <c r="R141" s="95">
        <v>38285977.762999997</v>
      </c>
      <c r="S141" s="95">
        <v>5855502.4813999999</v>
      </c>
      <c r="T141" s="95">
        <v>900846.53560000006</v>
      </c>
      <c r="U141" s="95">
        <v>0</v>
      </c>
      <c r="V141" s="94">
        <v>9659516</v>
      </c>
      <c r="W141" s="94">
        <v>3255257</v>
      </c>
      <c r="X141" s="94">
        <f t="shared" ref="X141:X156" si="50">R141+S141+T141+U141+V141+W141</f>
        <v>57957099.779999994</v>
      </c>
      <c r="Y141" s="96" t="s">
        <v>1381</v>
      </c>
      <c r="Z141" s="96" t="s">
        <v>573</v>
      </c>
      <c r="AA141" s="56">
        <v>32231883.389999997</v>
      </c>
      <c r="AB141" s="56">
        <v>4929582.16</v>
      </c>
      <c r="AC141" s="38"/>
    </row>
    <row r="142" spans="2:30" ht="59.25" customHeight="1" x14ac:dyDescent="0.3">
      <c r="B142" s="156">
        <f>+B141+1</f>
        <v>114</v>
      </c>
      <c r="C142" s="307"/>
      <c r="D142" s="99" t="s">
        <v>23</v>
      </c>
      <c r="E142" s="99">
        <v>106554</v>
      </c>
      <c r="F142" s="88" t="s">
        <v>227</v>
      </c>
      <c r="G142" s="314"/>
      <c r="H142" s="89" t="s">
        <v>83</v>
      </c>
      <c r="I142" s="90" t="s">
        <v>479</v>
      </c>
      <c r="J142" s="89" t="s">
        <v>478</v>
      </c>
      <c r="K142" s="88" t="s">
        <v>926</v>
      </c>
      <c r="L142" s="92">
        <f t="shared" si="49"/>
        <v>0.85</v>
      </c>
      <c r="M142" s="93" t="s">
        <v>590</v>
      </c>
      <c r="N142" s="93" t="s">
        <v>591</v>
      </c>
      <c r="O142" s="89" t="s">
        <v>368</v>
      </c>
      <c r="P142" s="89" t="s">
        <v>672</v>
      </c>
      <c r="Q142" s="95">
        <f t="shared" ref="Q142:Q155" si="51">R142+S142+T142+U142</f>
        <v>79407299.829999998</v>
      </c>
      <c r="R142" s="95">
        <v>67496204.855499998</v>
      </c>
      <c r="S142" s="95">
        <v>10322948.9779</v>
      </c>
      <c r="T142" s="95">
        <v>1588145.9966</v>
      </c>
      <c r="U142" s="95">
        <v>0</v>
      </c>
      <c r="V142" s="94">
        <v>19818591</v>
      </c>
      <c r="W142" s="94">
        <v>5357111</v>
      </c>
      <c r="X142" s="94">
        <f t="shared" si="50"/>
        <v>104583001.83</v>
      </c>
      <c r="Y142" s="96" t="s">
        <v>371</v>
      </c>
      <c r="Z142" s="96" t="s">
        <v>574</v>
      </c>
      <c r="AA142" s="56">
        <v>61411327.320000008</v>
      </c>
      <c r="AB142" s="56">
        <v>9392320.6499999985</v>
      </c>
      <c r="AC142" s="38"/>
    </row>
    <row r="143" spans="2:30" ht="63" customHeight="1" x14ac:dyDescent="0.3">
      <c r="B143" s="156">
        <f t="shared" ref="B143:B159" si="52">+B142+1</f>
        <v>115</v>
      </c>
      <c r="C143" s="307"/>
      <c r="D143" s="99" t="s">
        <v>826</v>
      </c>
      <c r="E143" s="99">
        <v>103731</v>
      </c>
      <c r="F143" s="88" t="s">
        <v>228</v>
      </c>
      <c r="G143" s="314"/>
      <c r="H143" s="89" t="s">
        <v>536</v>
      </c>
      <c r="I143" s="101" t="s">
        <v>537</v>
      </c>
      <c r="J143" s="91">
        <v>42980</v>
      </c>
      <c r="K143" s="88" t="s">
        <v>2077</v>
      </c>
      <c r="L143" s="92">
        <f t="shared" si="49"/>
        <v>0.85000000000000009</v>
      </c>
      <c r="M143" s="93" t="s">
        <v>595</v>
      </c>
      <c r="N143" s="93" t="s">
        <v>604</v>
      </c>
      <c r="O143" s="89" t="s">
        <v>368</v>
      </c>
      <c r="P143" s="89" t="s">
        <v>672</v>
      </c>
      <c r="Q143" s="95">
        <f t="shared" si="51"/>
        <v>30233615.399999999</v>
      </c>
      <c r="R143" s="94">
        <v>25698573.09</v>
      </c>
      <c r="S143" s="94">
        <v>3930370.0019999999</v>
      </c>
      <c r="T143" s="94">
        <v>604672.30799999996</v>
      </c>
      <c r="U143" s="95">
        <v>0</v>
      </c>
      <c r="V143" s="94">
        <v>489798</v>
      </c>
      <c r="W143" s="94">
        <v>3457632</v>
      </c>
      <c r="X143" s="94">
        <f t="shared" si="50"/>
        <v>34181045.399999999</v>
      </c>
      <c r="Y143" s="96" t="s">
        <v>371</v>
      </c>
      <c r="Z143" s="96"/>
      <c r="AA143" s="56">
        <v>22332702.739999998</v>
      </c>
      <c r="AB143" s="56">
        <v>3415589.83</v>
      </c>
      <c r="AC143" s="38"/>
    </row>
    <row r="144" spans="2:30" ht="69.75" customHeight="1" x14ac:dyDescent="0.3">
      <c r="B144" s="156">
        <f t="shared" si="52"/>
        <v>116</v>
      </c>
      <c r="C144" s="307"/>
      <c r="D144" s="99" t="s">
        <v>827</v>
      </c>
      <c r="E144" s="99">
        <v>106374</v>
      </c>
      <c r="F144" s="88" t="s">
        <v>229</v>
      </c>
      <c r="G144" s="314"/>
      <c r="H144" s="89" t="s">
        <v>92</v>
      </c>
      <c r="I144" s="43" t="s">
        <v>438</v>
      </c>
      <c r="J144" s="91">
        <v>42780</v>
      </c>
      <c r="K144" s="88" t="s">
        <v>382</v>
      </c>
      <c r="L144" s="92">
        <f t="shared" si="49"/>
        <v>0.85</v>
      </c>
      <c r="M144" s="93" t="s">
        <v>586</v>
      </c>
      <c r="N144" s="93" t="s">
        <v>587</v>
      </c>
      <c r="O144" s="89" t="s">
        <v>368</v>
      </c>
      <c r="P144" s="89" t="s">
        <v>672</v>
      </c>
      <c r="Q144" s="95">
        <f t="shared" si="51"/>
        <v>68927125.75</v>
      </c>
      <c r="R144" s="94">
        <v>58588056.887499996</v>
      </c>
      <c r="S144" s="94">
        <v>8960526.3475000001</v>
      </c>
      <c r="T144" s="94">
        <v>1378542.5150000001</v>
      </c>
      <c r="U144" s="95">
        <v>0</v>
      </c>
      <c r="V144" s="94">
        <v>24564898</v>
      </c>
      <c r="W144" s="94">
        <v>6197807</v>
      </c>
      <c r="X144" s="94">
        <f t="shared" si="50"/>
        <v>99689830.75</v>
      </c>
      <c r="Y144" s="96" t="s">
        <v>371</v>
      </c>
      <c r="Z144" s="96"/>
      <c r="AA144" s="56">
        <v>50333167.369999997</v>
      </c>
      <c r="AB144" s="56">
        <v>7698013.8400000008</v>
      </c>
      <c r="AC144" s="38"/>
    </row>
    <row r="145" spans="2:29" ht="70.5" customHeight="1" x14ac:dyDescent="0.3">
      <c r="B145" s="156">
        <f t="shared" si="52"/>
        <v>117</v>
      </c>
      <c r="C145" s="307"/>
      <c r="D145" s="99" t="s">
        <v>2179</v>
      </c>
      <c r="E145" s="99">
        <v>106394</v>
      </c>
      <c r="F145" s="88" t="s">
        <v>230</v>
      </c>
      <c r="G145" s="314"/>
      <c r="H145" s="89" t="s">
        <v>103</v>
      </c>
      <c r="I145" s="90" t="s">
        <v>528</v>
      </c>
      <c r="J145" s="91">
        <v>42186</v>
      </c>
      <c r="K145" s="88" t="s">
        <v>1259</v>
      </c>
      <c r="L145" s="92">
        <f t="shared" si="49"/>
        <v>0.8499999997644555</v>
      </c>
      <c r="M145" s="93" t="s">
        <v>590</v>
      </c>
      <c r="N145" s="93" t="s">
        <v>605</v>
      </c>
      <c r="O145" s="89" t="s">
        <v>368</v>
      </c>
      <c r="P145" s="89" t="s">
        <v>672</v>
      </c>
      <c r="Q145" s="95">
        <f t="shared" si="51"/>
        <v>114628039.42</v>
      </c>
      <c r="R145" s="95">
        <v>97433833.480000004</v>
      </c>
      <c r="S145" s="94">
        <v>14901645.119999999</v>
      </c>
      <c r="T145" s="94">
        <v>2292560.8199999998</v>
      </c>
      <c r="U145" s="95">
        <v>0</v>
      </c>
      <c r="V145" s="94">
        <v>35979014.759999998</v>
      </c>
      <c r="W145" s="94">
        <v>11461543.050000001</v>
      </c>
      <c r="X145" s="94">
        <f t="shared" si="50"/>
        <v>162068597.23000002</v>
      </c>
      <c r="Y145" s="96" t="s">
        <v>371</v>
      </c>
      <c r="Z145" s="96" t="s">
        <v>575</v>
      </c>
      <c r="AA145" s="56">
        <v>66884012.240000002</v>
      </c>
      <c r="AB145" s="56">
        <v>10229319.540000001</v>
      </c>
      <c r="AC145" s="38"/>
    </row>
    <row r="146" spans="2:29" ht="66.2" customHeight="1" x14ac:dyDescent="0.3">
      <c r="B146" s="156">
        <f t="shared" si="52"/>
        <v>118</v>
      </c>
      <c r="C146" s="307"/>
      <c r="D146" s="99" t="s">
        <v>2180</v>
      </c>
      <c r="E146" s="99">
        <v>106647</v>
      </c>
      <c r="F146" s="88" t="s">
        <v>231</v>
      </c>
      <c r="G146" s="314"/>
      <c r="H146" s="89" t="s">
        <v>104</v>
      </c>
      <c r="I146" s="90" t="s">
        <v>416</v>
      </c>
      <c r="J146" s="91">
        <v>42858</v>
      </c>
      <c r="K146" s="88" t="s">
        <v>1299</v>
      </c>
      <c r="L146" s="92">
        <f t="shared" si="49"/>
        <v>0.84999999955373484</v>
      </c>
      <c r="M146" s="93" t="s">
        <v>584</v>
      </c>
      <c r="N146" s="93" t="s">
        <v>606</v>
      </c>
      <c r="O146" s="89" t="s">
        <v>368</v>
      </c>
      <c r="P146" s="89" t="s">
        <v>672</v>
      </c>
      <c r="Q146" s="95">
        <f t="shared" si="51"/>
        <v>23528609.129999999</v>
      </c>
      <c r="R146" s="94">
        <v>19999317.75</v>
      </c>
      <c r="S146" s="94">
        <v>3058719.18</v>
      </c>
      <c r="T146" s="94">
        <v>470572.2</v>
      </c>
      <c r="U146" s="95">
        <v>0</v>
      </c>
      <c r="V146" s="94">
        <v>15111406.07</v>
      </c>
      <c r="W146" s="94">
        <v>2441158.120000001</v>
      </c>
      <c r="X146" s="94">
        <f t="shared" si="50"/>
        <v>41081173.320000008</v>
      </c>
      <c r="Y146" s="96" t="s">
        <v>371</v>
      </c>
      <c r="Z146" s="96" t="s">
        <v>576</v>
      </c>
      <c r="AA146" s="56">
        <v>15556818.09</v>
      </c>
      <c r="AB146" s="56">
        <v>2379278.06</v>
      </c>
      <c r="AC146" s="38"/>
    </row>
    <row r="147" spans="2:29" ht="77.25" customHeight="1" x14ac:dyDescent="0.3">
      <c r="B147" s="156">
        <f t="shared" si="52"/>
        <v>119</v>
      </c>
      <c r="C147" s="307"/>
      <c r="D147" s="99" t="s">
        <v>2181</v>
      </c>
      <c r="E147" s="99">
        <v>107857</v>
      </c>
      <c r="F147" s="88" t="s">
        <v>232</v>
      </c>
      <c r="G147" s="314"/>
      <c r="H147" s="89" t="s">
        <v>129</v>
      </c>
      <c r="I147" s="90" t="s">
        <v>446</v>
      </c>
      <c r="J147" s="91">
        <v>42885</v>
      </c>
      <c r="K147" s="88" t="s">
        <v>1298</v>
      </c>
      <c r="L147" s="92">
        <f t="shared" si="49"/>
        <v>0.84999999992914377</v>
      </c>
      <c r="M147" s="93" t="s">
        <v>599</v>
      </c>
      <c r="N147" s="93" t="s">
        <v>600</v>
      </c>
      <c r="O147" s="89" t="s">
        <v>368</v>
      </c>
      <c r="P147" s="89" t="s">
        <v>672</v>
      </c>
      <c r="Q147" s="95">
        <f t="shared" si="51"/>
        <v>28226213.120000001</v>
      </c>
      <c r="R147" s="94">
        <v>23992281.149999999</v>
      </c>
      <c r="S147" s="94">
        <v>3669407.71</v>
      </c>
      <c r="T147" s="94">
        <v>564524.26</v>
      </c>
      <c r="U147" s="95">
        <v>0</v>
      </c>
      <c r="V147" s="94">
        <v>5999747.6399999997</v>
      </c>
      <c r="W147" s="94">
        <v>2521295.73</v>
      </c>
      <c r="X147" s="94">
        <f t="shared" si="50"/>
        <v>36747256.489999995</v>
      </c>
      <c r="Y147" s="96" t="s">
        <v>371</v>
      </c>
      <c r="Z147" s="96" t="s">
        <v>574</v>
      </c>
      <c r="AA147" s="56">
        <v>21964250.27</v>
      </c>
      <c r="AB147" s="56">
        <v>3359238.28</v>
      </c>
      <c r="AC147" s="38"/>
    </row>
    <row r="148" spans="2:29" ht="83.25" customHeight="1" x14ac:dyDescent="0.3">
      <c r="B148" s="156">
        <f t="shared" si="52"/>
        <v>120</v>
      </c>
      <c r="C148" s="307"/>
      <c r="D148" s="99" t="s">
        <v>2182</v>
      </c>
      <c r="E148" s="99">
        <v>106365</v>
      </c>
      <c r="F148" s="88" t="s">
        <v>233</v>
      </c>
      <c r="G148" s="314"/>
      <c r="H148" s="89" t="s">
        <v>135</v>
      </c>
      <c r="I148" s="90" t="s">
        <v>426</v>
      </c>
      <c r="J148" s="91">
        <v>42922</v>
      </c>
      <c r="K148" s="88" t="s">
        <v>2078</v>
      </c>
      <c r="L148" s="92">
        <f t="shared" si="49"/>
        <v>0.84999990680448489</v>
      </c>
      <c r="M148" s="93" t="s">
        <v>593</v>
      </c>
      <c r="N148" s="93" t="s">
        <v>607</v>
      </c>
      <c r="O148" s="89" t="s">
        <v>368</v>
      </c>
      <c r="P148" s="89" t="s">
        <v>672</v>
      </c>
      <c r="Q148" s="95">
        <f t="shared" si="51"/>
        <v>8621659.5099999998</v>
      </c>
      <c r="R148" s="94">
        <v>7328409.7800000003</v>
      </c>
      <c r="S148" s="94">
        <v>1120815.6200000001</v>
      </c>
      <c r="T148" s="94">
        <v>172434.11</v>
      </c>
      <c r="U148" s="95">
        <v>0</v>
      </c>
      <c r="V148" s="94">
        <v>1649701.33</v>
      </c>
      <c r="W148" s="94">
        <v>568895.35</v>
      </c>
      <c r="X148" s="94">
        <f t="shared" si="50"/>
        <v>10840256.189999999</v>
      </c>
      <c r="Y148" s="96" t="s">
        <v>1381</v>
      </c>
      <c r="Z148" s="96" t="s">
        <v>577</v>
      </c>
      <c r="AA148" s="56">
        <v>6575620.1200000001</v>
      </c>
      <c r="AB148" s="56">
        <v>1005683.0800000001</v>
      </c>
      <c r="AC148" s="38"/>
    </row>
    <row r="149" spans="2:29" ht="49.7" customHeight="1" x14ac:dyDescent="0.3">
      <c r="B149" s="156">
        <f t="shared" si="52"/>
        <v>121</v>
      </c>
      <c r="C149" s="307"/>
      <c r="D149" s="99" t="s">
        <v>2183</v>
      </c>
      <c r="E149" s="99">
        <v>110880</v>
      </c>
      <c r="F149" s="88" t="s">
        <v>234</v>
      </c>
      <c r="G149" s="314"/>
      <c r="H149" s="89" t="s">
        <v>144</v>
      </c>
      <c r="I149" s="90" t="s">
        <v>440</v>
      </c>
      <c r="J149" s="89" t="s">
        <v>464</v>
      </c>
      <c r="K149" s="93" t="s">
        <v>382</v>
      </c>
      <c r="L149" s="92">
        <f t="shared" si="49"/>
        <v>0.85</v>
      </c>
      <c r="M149" s="93" t="s">
        <v>595</v>
      </c>
      <c r="N149" s="93" t="s">
        <v>465</v>
      </c>
      <c r="O149" s="89" t="s">
        <v>368</v>
      </c>
      <c r="P149" s="89" t="s">
        <v>672</v>
      </c>
      <c r="Q149" s="95">
        <f t="shared" si="51"/>
        <v>51356309.880000003</v>
      </c>
      <c r="R149" s="94">
        <v>43652863.398000002</v>
      </c>
      <c r="S149" s="94">
        <v>6676320.2844000002</v>
      </c>
      <c r="T149" s="94">
        <v>1027126.1976000001</v>
      </c>
      <c r="U149" s="95">
        <v>0</v>
      </c>
      <c r="V149" s="94">
        <v>10997588.76</v>
      </c>
      <c r="W149" s="94">
        <v>5655579.4000000004</v>
      </c>
      <c r="X149" s="94">
        <f t="shared" si="50"/>
        <v>68009478.040000007</v>
      </c>
      <c r="Y149" s="96" t="s">
        <v>371</v>
      </c>
      <c r="Z149" s="96"/>
      <c r="AA149" s="56">
        <v>36222937.259999998</v>
      </c>
      <c r="AB149" s="56">
        <v>5539978.6299999999</v>
      </c>
      <c r="AC149" s="38"/>
    </row>
    <row r="150" spans="2:29" ht="65.25" customHeight="1" x14ac:dyDescent="0.3">
      <c r="B150" s="156">
        <f t="shared" si="52"/>
        <v>122</v>
      </c>
      <c r="C150" s="307"/>
      <c r="D150" s="99" t="s">
        <v>2184</v>
      </c>
      <c r="E150" s="99">
        <v>101692</v>
      </c>
      <c r="F150" s="88" t="s">
        <v>235</v>
      </c>
      <c r="G150" s="314"/>
      <c r="H150" s="89" t="s">
        <v>153</v>
      </c>
      <c r="I150" s="90" t="s">
        <v>447</v>
      </c>
      <c r="J150" s="91">
        <v>42940</v>
      </c>
      <c r="K150" s="91" t="s">
        <v>1512</v>
      </c>
      <c r="L150" s="92">
        <f t="shared" si="49"/>
        <v>0.84999999998316578</v>
      </c>
      <c r="M150" s="93" t="s">
        <v>590</v>
      </c>
      <c r="N150" s="93" t="s">
        <v>623</v>
      </c>
      <c r="O150" s="89" t="s">
        <v>368</v>
      </c>
      <c r="P150" s="89" t="s">
        <v>672</v>
      </c>
      <c r="Q150" s="95">
        <f t="shared" si="51"/>
        <v>118805678.92</v>
      </c>
      <c r="R150" s="94">
        <v>100984827.08</v>
      </c>
      <c r="S150" s="94">
        <v>15444738.26</v>
      </c>
      <c r="T150" s="94">
        <v>2376113.58</v>
      </c>
      <c r="U150" s="95">
        <v>0</v>
      </c>
      <c r="V150" s="94">
        <v>69989658.439999998</v>
      </c>
      <c r="W150" s="94">
        <v>10866531.210000001</v>
      </c>
      <c r="X150" s="94">
        <f t="shared" si="50"/>
        <v>199661868.57000002</v>
      </c>
      <c r="Y150" s="96" t="s">
        <v>371</v>
      </c>
      <c r="Z150" s="96"/>
      <c r="AA150" s="56">
        <v>65750595.870000005</v>
      </c>
      <c r="AB150" s="56">
        <v>10055973.469999999</v>
      </c>
      <c r="AC150" s="38"/>
    </row>
    <row r="151" spans="2:29" ht="94.7" customHeight="1" x14ac:dyDescent="0.3">
      <c r="B151" s="156">
        <f t="shared" si="52"/>
        <v>123</v>
      </c>
      <c r="C151" s="307"/>
      <c r="D151" s="99" t="s">
        <v>2185</v>
      </c>
      <c r="E151" s="99">
        <v>106400</v>
      </c>
      <c r="F151" s="88" t="s">
        <v>236</v>
      </c>
      <c r="G151" s="314"/>
      <c r="H151" s="89" t="s">
        <v>158</v>
      </c>
      <c r="I151" s="90" t="s">
        <v>540</v>
      </c>
      <c r="J151" s="91">
        <v>42944</v>
      </c>
      <c r="K151" s="91" t="s">
        <v>926</v>
      </c>
      <c r="L151" s="92">
        <f t="shared" si="49"/>
        <v>0.84999999932974513</v>
      </c>
      <c r="M151" s="93" t="s">
        <v>599</v>
      </c>
      <c r="N151" s="93" t="s">
        <v>608</v>
      </c>
      <c r="O151" s="89" t="s">
        <v>368</v>
      </c>
      <c r="P151" s="89" t="s">
        <v>672</v>
      </c>
      <c r="Q151" s="95">
        <f t="shared" si="51"/>
        <v>17903633.919999998</v>
      </c>
      <c r="R151" s="94">
        <v>15218088.82</v>
      </c>
      <c r="S151" s="94">
        <v>2327472.4</v>
      </c>
      <c r="T151" s="94">
        <v>358072.7</v>
      </c>
      <c r="U151" s="95">
        <v>0</v>
      </c>
      <c r="V151" s="94">
        <v>4682742.99</v>
      </c>
      <c r="W151" s="94">
        <v>1232357.8700000001</v>
      </c>
      <c r="X151" s="94">
        <f t="shared" si="50"/>
        <v>23818734.779999997</v>
      </c>
      <c r="Y151" s="96" t="s">
        <v>371</v>
      </c>
      <c r="Z151" s="96"/>
      <c r="AA151" s="56">
        <v>5105623.03</v>
      </c>
      <c r="AB151" s="56">
        <v>780859.99</v>
      </c>
      <c r="AC151" s="38"/>
    </row>
    <row r="152" spans="2:29" ht="128.25" customHeight="1" x14ac:dyDescent="0.3">
      <c r="B152" s="156">
        <f t="shared" si="52"/>
        <v>124</v>
      </c>
      <c r="C152" s="307"/>
      <c r="D152" s="99" t="s">
        <v>332</v>
      </c>
      <c r="E152" s="99">
        <v>109845</v>
      </c>
      <c r="F152" s="88" t="s">
        <v>331</v>
      </c>
      <c r="G152" s="314"/>
      <c r="H152" s="89" t="s">
        <v>681</v>
      </c>
      <c r="I152" s="90" t="s">
        <v>548</v>
      </c>
      <c r="J152" s="91">
        <v>42998</v>
      </c>
      <c r="K152" s="225" t="s">
        <v>382</v>
      </c>
      <c r="L152" s="92">
        <f t="shared" si="49"/>
        <v>0.85</v>
      </c>
      <c r="M152" s="93" t="s">
        <v>595</v>
      </c>
      <c r="N152" s="93" t="s">
        <v>609</v>
      </c>
      <c r="O152" s="89" t="s">
        <v>368</v>
      </c>
      <c r="P152" s="89" t="s">
        <v>672</v>
      </c>
      <c r="Q152" s="95">
        <f>R152+S152+T152+U152</f>
        <v>36950313.049999997</v>
      </c>
      <c r="R152" s="94">
        <v>31407766.092499997</v>
      </c>
      <c r="S152" s="94">
        <v>5542546.9574999996</v>
      </c>
      <c r="T152" s="94">
        <v>0</v>
      </c>
      <c r="U152" s="95">
        <v>0</v>
      </c>
      <c r="V152" s="94">
        <v>7771128.04</v>
      </c>
      <c r="W152" s="94">
        <v>2764124.83</v>
      </c>
      <c r="X152" s="94">
        <f t="shared" si="50"/>
        <v>47485565.919999994</v>
      </c>
      <c r="Y152" s="96" t="s">
        <v>371</v>
      </c>
      <c r="Z152" s="96" t="s">
        <v>372</v>
      </c>
      <c r="AA152" s="56">
        <v>26285209.030000001</v>
      </c>
      <c r="AB152" s="56">
        <v>4020090.79</v>
      </c>
      <c r="AC152" s="38"/>
    </row>
    <row r="153" spans="2:29" ht="148.69999999999999" customHeight="1" x14ac:dyDescent="0.3">
      <c r="B153" s="156">
        <f t="shared" si="52"/>
        <v>125</v>
      </c>
      <c r="C153" s="307"/>
      <c r="D153" s="99" t="s">
        <v>359</v>
      </c>
      <c r="E153" s="99">
        <v>112630</v>
      </c>
      <c r="F153" s="88" t="s">
        <v>360</v>
      </c>
      <c r="G153" s="314"/>
      <c r="H153" s="89" t="s">
        <v>682</v>
      </c>
      <c r="I153" s="90" t="s">
        <v>642</v>
      </c>
      <c r="J153" s="91">
        <v>43034</v>
      </c>
      <c r="K153" s="91" t="s">
        <v>1787</v>
      </c>
      <c r="L153" s="92">
        <f t="shared" si="49"/>
        <v>0.85000000039882706</v>
      </c>
      <c r="M153" s="93" t="s">
        <v>596</v>
      </c>
      <c r="N153" s="93" t="s">
        <v>467</v>
      </c>
      <c r="O153" s="89" t="s">
        <v>368</v>
      </c>
      <c r="P153" s="89" t="s">
        <v>672</v>
      </c>
      <c r="Q153" s="95">
        <f t="shared" si="51"/>
        <v>47639697.460000001</v>
      </c>
      <c r="R153" s="94">
        <v>40493742.859999999</v>
      </c>
      <c r="S153" s="94">
        <v>6193160.6699999999</v>
      </c>
      <c r="T153" s="94">
        <v>952793.93</v>
      </c>
      <c r="U153" s="95">
        <v>0</v>
      </c>
      <c r="V153" s="94">
        <v>11521503.85</v>
      </c>
      <c r="W153" s="94">
        <v>5281539.4400000004</v>
      </c>
      <c r="X153" s="94">
        <f t="shared" si="50"/>
        <v>64442740.75</v>
      </c>
      <c r="Y153" s="96" t="s">
        <v>1788</v>
      </c>
      <c r="Z153" s="96" t="s">
        <v>372</v>
      </c>
      <c r="AA153" s="56">
        <v>39934364.590000004</v>
      </c>
      <c r="AB153" s="56">
        <v>6107608.6799999997</v>
      </c>
      <c r="AC153" s="38"/>
    </row>
    <row r="154" spans="2:29" ht="90" customHeight="1" x14ac:dyDescent="0.3">
      <c r="B154" s="156">
        <f t="shared" si="52"/>
        <v>126</v>
      </c>
      <c r="C154" s="307"/>
      <c r="D154" s="99" t="s">
        <v>610</v>
      </c>
      <c r="E154" s="99">
        <v>108911</v>
      </c>
      <c r="F154" s="88" t="s">
        <v>644</v>
      </c>
      <c r="G154" s="314"/>
      <c r="H154" s="93" t="s">
        <v>611</v>
      </c>
      <c r="I154" s="101" t="s">
        <v>662</v>
      </c>
      <c r="J154" s="91" t="s">
        <v>650</v>
      </c>
      <c r="K154" s="225" t="s">
        <v>1828</v>
      </c>
      <c r="L154" s="92">
        <f t="shared" si="49"/>
        <v>0.8499999996519203</v>
      </c>
      <c r="M154" s="93" t="s">
        <v>599</v>
      </c>
      <c r="N154" s="93" t="s">
        <v>612</v>
      </c>
      <c r="O154" s="89" t="s">
        <v>368</v>
      </c>
      <c r="P154" s="89" t="s">
        <v>672</v>
      </c>
      <c r="Q154" s="95">
        <f t="shared" si="51"/>
        <v>15800976.83</v>
      </c>
      <c r="R154" s="94">
        <v>13430830.300000001</v>
      </c>
      <c r="S154" s="94">
        <v>2054126.99</v>
      </c>
      <c r="T154" s="94">
        <v>316019.53999999998</v>
      </c>
      <c r="U154" s="95">
        <v>0</v>
      </c>
      <c r="V154" s="94">
        <v>3276719.29</v>
      </c>
      <c r="W154" s="94">
        <v>1056994.82</v>
      </c>
      <c r="X154" s="94">
        <f t="shared" si="50"/>
        <v>20134690.940000001</v>
      </c>
      <c r="Y154" s="96" t="s">
        <v>371</v>
      </c>
      <c r="Z154" s="96"/>
      <c r="AA154" s="56">
        <v>4165966.7800000003</v>
      </c>
      <c r="AB154" s="56">
        <v>637147.86</v>
      </c>
      <c r="AC154" s="38"/>
    </row>
    <row r="155" spans="2:29" ht="77.25" customHeight="1" x14ac:dyDescent="0.3">
      <c r="B155" s="156">
        <f t="shared" si="52"/>
        <v>127</v>
      </c>
      <c r="C155" s="307"/>
      <c r="D155" s="99" t="s">
        <v>640</v>
      </c>
      <c r="E155" s="99">
        <v>106359</v>
      </c>
      <c r="F155" s="88" t="s">
        <v>651</v>
      </c>
      <c r="G155" s="314"/>
      <c r="H155" s="93" t="s">
        <v>641</v>
      </c>
      <c r="I155" s="101" t="s">
        <v>663</v>
      </c>
      <c r="J155" s="91" t="s">
        <v>652</v>
      </c>
      <c r="K155" s="88" t="s">
        <v>913</v>
      </c>
      <c r="L155" s="92">
        <f t="shared" si="49"/>
        <v>0.85000000034474599</v>
      </c>
      <c r="M155" s="93" t="s">
        <v>593</v>
      </c>
      <c r="N155" s="93" t="s">
        <v>618</v>
      </c>
      <c r="O155" s="89" t="s">
        <v>368</v>
      </c>
      <c r="P155" s="89" t="s">
        <v>672</v>
      </c>
      <c r="Q155" s="95">
        <f t="shared" si="51"/>
        <v>105875030.31</v>
      </c>
      <c r="R155" s="94">
        <v>89993775.799999997</v>
      </c>
      <c r="S155" s="94">
        <v>13763753.9</v>
      </c>
      <c r="T155" s="94">
        <v>2117500.61</v>
      </c>
      <c r="U155" s="95">
        <v>0</v>
      </c>
      <c r="V155" s="94">
        <v>25387345.879999999</v>
      </c>
      <c r="W155" s="94">
        <v>7323975.6900000004</v>
      </c>
      <c r="X155" s="94">
        <f t="shared" si="50"/>
        <v>138586351.88</v>
      </c>
      <c r="Y155" s="96" t="s">
        <v>371</v>
      </c>
      <c r="Z155" s="96"/>
      <c r="AA155" s="56">
        <v>19866162.75</v>
      </c>
      <c r="AB155" s="56">
        <v>3038354.31</v>
      </c>
      <c r="AC155" s="38"/>
    </row>
    <row r="156" spans="2:29" ht="118.5" customHeight="1" x14ac:dyDescent="0.3">
      <c r="B156" s="156">
        <f t="shared" si="52"/>
        <v>128</v>
      </c>
      <c r="C156" s="307"/>
      <c r="D156" s="99" t="s">
        <v>702</v>
      </c>
      <c r="E156" s="99">
        <v>102122</v>
      </c>
      <c r="F156" s="88" t="s">
        <v>703</v>
      </c>
      <c r="G156" s="314"/>
      <c r="H156" s="93" t="s">
        <v>704</v>
      </c>
      <c r="I156" s="101" t="s">
        <v>715</v>
      </c>
      <c r="J156" s="91" t="s">
        <v>792</v>
      </c>
      <c r="K156" s="91" t="s">
        <v>382</v>
      </c>
      <c r="L156" s="92">
        <f t="shared" si="49"/>
        <v>0.84999999996281139</v>
      </c>
      <c r="M156" s="93" t="s">
        <v>593</v>
      </c>
      <c r="N156" s="93" t="s">
        <v>397</v>
      </c>
      <c r="O156" s="89" t="s">
        <v>368</v>
      </c>
      <c r="P156" s="89" t="s">
        <v>672</v>
      </c>
      <c r="Q156" s="95">
        <f>R156+S156+T156+U156</f>
        <v>121005084.17000002</v>
      </c>
      <c r="R156" s="94">
        <v>102854321.54000001</v>
      </c>
      <c r="S156" s="94">
        <v>15730660.57</v>
      </c>
      <c r="T156" s="94">
        <v>2420102.06</v>
      </c>
      <c r="U156" s="95">
        <v>0</v>
      </c>
      <c r="V156" s="94">
        <v>2962414.28</v>
      </c>
      <c r="W156" s="94">
        <v>8926285.0700000003</v>
      </c>
      <c r="X156" s="94">
        <f t="shared" si="50"/>
        <v>132893783.52000001</v>
      </c>
      <c r="Y156" s="96" t="s">
        <v>371</v>
      </c>
      <c r="Z156" s="96"/>
      <c r="AA156" s="56">
        <v>74813805.439999998</v>
      </c>
      <c r="AB156" s="56">
        <v>11442111.410000002</v>
      </c>
      <c r="AC156" s="38"/>
    </row>
    <row r="157" spans="2:29" ht="186" customHeight="1" x14ac:dyDescent="0.3">
      <c r="B157" s="156">
        <f t="shared" si="52"/>
        <v>129</v>
      </c>
      <c r="C157" s="308"/>
      <c r="D157" s="99" t="s">
        <v>794</v>
      </c>
      <c r="E157" s="99">
        <v>106311</v>
      </c>
      <c r="F157" s="88" t="s">
        <v>798</v>
      </c>
      <c r="G157" s="314"/>
      <c r="H157" s="93" t="s">
        <v>795</v>
      </c>
      <c r="I157" s="101" t="s">
        <v>804</v>
      </c>
      <c r="J157" s="91" t="s">
        <v>799</v>
      </c>
      <c r="K157" s="91" t="s">
        <v>1787</v>
      </c>
      <c r="L157" s="92">
        <f t="shared" si="49"/>
        <v>0.84999999994022724</v>
      </c>
      <c r="M157" s="93" t="s">
        <v>586</v>
      </c>
      <c r="N157" s="93" t="s">
        <v>616</v>
      </c>
      <c r="O157" s="89" t="s">
        <v>368</v>
      </c>
      <c r="P157" s="89" t="s">
        <v>797</v>
      </c>
      <c r="Q157" s="95">
        <f>R157+S157+T157+U157</f>
        <v>17566552.613000002</v>
      </c>
      <c r="R157" s="94">
        <v>14931569.720000001</v>
      </c>
      <c r="S157" s="94">
        <v>2283651.8406000002</v>
      </c>
      <c r="T157" s="94">
        <v>351331.05240000004</v>
      </c>
      <c r="U157" s="95">
        <v>0</v>
      </c>
      <c r="V157" s="94">
        <v>21924481.989999998</v>
      </c>
      <c r="W157" s="94">
        <v>1171103.51</v>
      </c>
      <c r="X157" s="94">
        <f>R157+S157+T157+U157+V157+W157</f>
        <v>40662138.112999998</v>
      </c>
      <c r="Y157" s="96" t="s">
        <v>1788</v>
      </c>
      <c r="Z157" s="96"/>
      <c r="AA157" s="56">
        <v>14773481.430000002</v>
      </c>
      <c r="AB157" s="56">
        <v>2259473.64</v>
      </c>
      <c r="AC157" s="38"/>
    </row>
    <row r="158" spans="2:29" ht="175.7" customHeight="1" x14ac:dyDescent="0.3">
      <c r="B158" s="156">
        <f t="shared" si="52"/>
        <v>130</v>
      </c>
      <c r="C158" s="208"/>
      <c r="D158" s="99" t="s">
        <v>1879</v>
      </c>
      <c r="E158" s="99">
        <v>134998</v>
      </c>
      <c r="F158" s="88" t="s">
        <v>1881</v>
      </c>
      <c r="G158" s="99"/>
      <c r="H158" s="93" t="s">
        <v>1880</v>
      </c>
      <c r="I158" s="101" t="s">
        <v>2186</v>
      </c>
      <c r="J158" s="91" t="s">
        <v>2024</v>
      </c>
      <c r="K158" s="91" t="s">
        <v>1828</v>
      </c>
      <c r="L158" s="92">
        <f t="shared" si="49"/>
        <v>0.84999999995631559</v>
      </c>
      <c r="M158" s="93" t="s">
        <v>595</v>
      </c>
      <c r="N158" s="93" t="s">
        <v>1882</v>
      </c>
      <c r="O158" s="89" t="s">
        <v>368</v>
      </c>
      <c r="P158" s="89" t="s">
        <v>797</v>
      </c>
      <c r="Q158" s="95">
        <f>R158+S158+T158+U158</f>
        <v>423492704.61000001</v>
      </c>
      <c r="R158" s="94">
        <v>359968798.89999998</v>
      </c>
      <c r="S158" s="94">
        <v>55054051.600000001</v>
      </c>
      <c r="T158" s="94">
        <v>8469854.1099999994</v>
      </c>
      <c r="U158" s="95">
        <v>0</v>
      </c>
      <c r="V158" s="94">
        <v>0</v>
      </c>
      <c r="W158" s="94">
        <v>58401347.490000002</v>
      </c>
      <c r="X158" s="94">
        <f>R158+S158+T158+U158+V158+W158</f>
        <v>481894052.10000002</v>
      </c>
      <c r="Y158" s="96" t="s">
        <v>371</v>
      </c>
      <c r="Z158" s="96"/>
      <c r="AA158" s="56">
        <v>0</v>
      </c>
      <c r="AB158" s="56">
        <v>0</v>
      </c>
      <c r="AC158" s="38"/>
    </row>
    <row r="159" spans="2:29" ht="175.7" customHeight="1" x14ac:dyDescent="0.3">
      <c r="B159" s="156">
        <f t="shared" si="52"/>
        <v>131</v>
      </c>
      <c r="C159" s="208"/>
      <c r="D159" s="99" t="s">
        <v>2146</v>
      </c>
      <c r="E159" s="99">
        <v>137931</v>
      </c>
      <c r="F159" s="88" t="s">
        <v>2148</v>
      </c>
      <c r="G159" s="99"/>
      <c r="H159" s="93" t="s">
        <v>2147</v>
      </c>
      <c r="I159" s="101"/>
      <c r="J159" s="91" t="s">
        <v>1826</v>
      </c>
      <c r="K159" s="91" t="s">
        <v>1543</v>
      </c>
      <c r="L159" s="92"/>
      <c r="M159" s="93" t="s">
        <v>2147</v>
      </c>
      <c r="N159" s="93" t="s">
        <v>849</v>
      </c>
      <c r="O159" s="89"/>
      <c r="P159" s="89"/>
      <c r="Q159" s="95">
        <f>R159+S159+T159+U159</f>
        <v>5259800</v>
      </c>
      <c r="R159" s="94">
        <v>4470830</v>
      </c>
      <c r="S159" s="94">
        <v>683774</v>
      </c>
      <c r="T159" s="94">
        <v>105196</v>
      </c>
      <c r="U159" s="95">
        <v>0</v>
      </c>
      <c r="V159" s="94"/>
      <c r="W159" s="94"/>
      <c r="X159" s="94"/>
      <c r="Y159" s="96"/>
      <c r="Z159" s="96"/>
      <c r="AA159" s="63">
        <v>0</v>
      </c>
      <c r="AB159" s="63">
        <v>0</v>
      </c>
      <c r="AC159" s="38"/>
    </row>
    <row r="160" spans="2:29" ht="23.25" customHeight="1" x14ac:dyDescent="0.3">
      <c r="B160" s="215"/>
      <c r="C160" s="122" t="s">
        <v>13</v>
      </c>
      <c r="D160" s="122"/>
      <c r="E160" s="122"/>
      <c r="F160" s="122"/>
      <c r="G160" s="122"/>
      <c r="H160" s="122"/>
      <c r="I160" s="226"/>
      <c r="J160" s="122"/>
      <c r="K160" s="122"/>
      <c r="L160" s="122"/>
      <c r="M160" s="122"/>
      <c r="N160" s="122"/>
      <c r="O160" s="122"/>
      <c r="P160" s="122"/>
      <c r="Q160" s="122">
        <f>SUM(Q140:Q159)</f>
        <v>1393809956.0730002</v>
      </c>
      <c r="R160" s="122">
        <f t="shared" ref="R160:AB160" si="53">SUM(R140:R159)</f>
        <v>1184738461.8309999</v>
      </c>
      <c r="S160" s="122">
        <f t="shared" si="53"/>
        <v>181934300.00940001</v>
      </c>
      <c r="T160" s="122">
        <f t="shared" si="53"/>
        <v>27137194.232599996</v>
      </c>
      <c r="U160" s="122">
        <f t="shared" si="53"/>
        <v>0</v>
      </c>
      <c r="V160" s="122">
        <f t="shared" si="53"/>
        <v>278986492.31999999</v>
      </c>
      <c r="W160" s="122">
        <f t="shared" si="53"/>
        <v>140616872.57999998</v>
      </c>
      <c r="X160" s="122">
        <f t="shared" si="53"/>
        <v>1808153520.973</v>
      </c>
      <c r="Y160" s="122">
        <f t="shared" si="53"/>
        <v>0</v>
      </c>
      <c r="Z160" s="122">
        <f t="shared" si="53"/>
        <v>0</v>
      </c>
      <c r="AA160" s="122">
        <f t="shared" si="53"/>
        <v>590733326.79999983</v>
      </c>
      <c r="AB160" s="122">
        <f t="shared" si="53"/>
        <v>90347449.950000003</v>
      </c>
      <c r="AC160" s="38"/>
    </row>
    <row r="161" spans="2:29" ht="103.7" customHeight="1" x14ac:dyDescent="0.3">
      <c r="B161" s="156">
        <f>+B159+1</f>
        <v>132</v>
      </c>
      <c r="C161" s="306" t="s">
        <v>6</v>
      </c>
      <c r="D161" s="99" t="s">
        <v>7</v>
      </c>
      <c r="E161" s="99">
        <v>101054</v>
      </c>
      <c r="F161" s="88" t="s">
        <v>2187</v>
      </c>
      <c r="G161" s="227" t="s">
        <v>202</v>
      </c>
      <c r="H161" s="89" t="s">
        <v>8</v>
      </c>
      <c r="I161" s="90" t="s">
        <v>1081</v>
      </c>
      <c r="J161" s="91">
        <v>42654</v>
      </c>
      <c r="K161" s="91" t="s">
        <v>1807</v>
      </c>
      <c r="L161" s="92">
        <f>R161/Q161</f>
        <v>0.85</v>
      </c>
      <c r="M161" s="93" t="s">
        <v>595</v>
      </c>
      <c r="N161" s="93" t="s">
        <v>632</v>
      </c>
      <c r="O161" s="89" t="s">
        <v>683</v>
      </c>
      <c r="P161" s="89" t="s">
        <v>672</v>
      </c>
      <c r="Q161" s="95">
        <f>R161+S161+T161+U161</f>
        <v>4431510</v>
      </c>
      <c r="R161" s="94">
        <v>3766783.5</v>
      </c>
      <c r="S161" s="94">
        <v>576096.30000000005</v>
      </c>
      <c r="T161" s="94">
        <v>88630.2</v>
      </c>
      <c r="U161" s="94">
        <v>0</v>
      </c>
      <c r="V161" s="94">
        <v>886302</v>
      </c>
      <c r="W161" s="94">
        <v>0</v>
      </c>
      <c r="X161" s="94">
        <f>R161+S161+T161+U161+V161+W161</f>
        <v>5317812</v>
      </c>
      <c r="Y161" s="102" t="s">
        <v>1381</v>
      </c>
      <c r="Z161" s="102"/>
      <c r="AA161" s="56">
        <v>3758957.5599999996</v>
      </c>
      <c r="AB161" s="56">
        <v>619122.41999999993</v>
      </c>
      <c r="AC161" s="38"/>
    </row>
    <row r="162" spans="2:29" ht="92.25" customHeight="1" x14ac:dyDescent="0.3">
      <c r="B162" s="156">
        <f t="shared" ref="B162:B167" si="54">+B161+1</f>
        <v>133</v>
      </c>
      <c r="C162" s="307"/>
      <c r="D162" s="99" t="s">
        <v>9</v>
      </c>
      <c r="E162" s="99">
        <v>103033</v>
      </c>
      <c r="F162" s="88" t="s">
        <v>237</v>
      </c>
      <c r="G162" s="227"/>
      <c r="H162" s="89" t="s">
        <v>10</v>
      </c>
      <c r="I162" s="90" t="s">
        <v>539</v>
      </c>
      <c r="J162" s="91">
        <v>42662</v>
      </c>
      <c r="K162" s="91">
        <v>44926</v>
      </c>
      <c r="L162" s="92">
        <f t="shared" ref="L162:L225" si="55">R162/Q162</f>
        <v>0.85</v>
      </c>
      <c r="M162" s="93" t="s">
        <v>593</v>
      </c>
      <c r="N162" s="93" t="s">
        <v>607</v>
      </c>
      <c r="O162" s="89" t="s">
        <v>683</v>
      </c>
      <c r="P162" s="89" t="s">
        <v>672</v>
      </c>
      <c r="Q162" s="95">
        <f>R162+S162+T162+U162</f>
        <v>199361184.41</v>
      </c>
      <c r="R162" s="94">
        <v>169457006.74849999</v>
      </c>
      <c r="S162" s="94">
        <v>25916953.973299999</v>
      </c>
      <c r="T162" s="94">
        <v>3987223.6882000002</v>
      </c>
      <c r="U162" s="94">
        <v>0</v>
      </c>
      <c r="V162" s="94">
        <v>42660365</v>
      </c>
      <c r="W162" s="94">
        <v>16842247</v>
      </c>
      <c r="X162" s="94">
        <f t="shared" ref="X162:X225" si="56">R162+S162+T162+U162+V162+W162</f>
        <v>258863796.41</v>
      </c>
      <c r="Y162" s="102" t="s">
        <v>527</v>
      </c>
      <c r="Z162" s="102"/>
      <c r="AA162" s="56">
        <v>51425001.710000001</v>
      </c>
      <c r="AB162" s="56">
        <v>7865000.25</v>
      </c>
      <c r="AC162" s="38"/>
    </row>
    <row r="163" spans="2:29" ht="135" customHeight="1" x14ac:dyDescent="0.3">
      <c r="B163" s="156">
        <f t="shared" si="54"/>
        <v>134</v>
      </c>
      <c r="C163" s="307"/>
      <c r="D163" s="99" t="s">
        <v>11</v>
      </c>
      <c r="E163" s="99" t="s">
        <v>1985</v>
      </c>
      <c r="F163" s="88" t="s">
        <v>2188</v>
      </c>
      <c r="G163" s="227"/>
      <c r="H163" s="89" t="s">
        <v>79</v>
      </c>
      <c r="I163" s="90" t="s">
        <v>643</v>
      </c>
      <c r="J163" s="91">
        <v>42682</v>
      </c>
      <c r="K163" s="91" t="s">
        <v>1292</v>
      </c>
      <c r="L163" s="92">
        <f t="shared" si="55"/>
        <v>0.84999999999999987</v>
      </c>
      <c r="M163" s="93" t="s">
        <v>584</v>
      </c>
      <c r="N163" s="93" t="s">
        <v>597</v>
      </c>
      <c r="O163" s="89" t="s">
        <v>683</v>
      </c>
      <c r="P163" s="89" t="s">
        <v>672</v>
      </c>
      <c r="Q163" s="95">
        <f>R163+S163+T163+U163</f>
        <v>61914771.860000007</v>
      </c>
      <c r="R163" s="94">
        <v>52627556.081</v>
      </c>
      <c r="S163" s="94">
        <v>8048920.3418000005</v>
      </c>
      <c r="T163" s="94">
        <v>1238295.4372</v>
      </c>
      <c r="U163" s="94">
        <v>0</v>
      </c>
      <c r="V163" s="94">
        <v>9257130</v>
      </c>
      <c r="W163" s="94">
        <v>4085411</v>
      </c>
      <c r="X163" s="94">
        <f t="shared" si="56"/>
        <v>75257312.860000014</v>
      </c>
      <c r="Y163" s="102" t="s">
        <v>1381</v>
      </c>
      <c r="Z163" s="102" t="s">
        <v>578</v>
      </c>
      <c r="AA163" s="56">
        <v>42809693.57</v>
      </c>
      <c r="AB163" s="56">
        <v>6547364.9100000001</v>
      </c>
      <c r="AC163" s="38"/>
    </row>
    <row r="164" spans="2:29" ht="132.75" customHeight="1" x14ac:dyDescent="0.3">
      <c r="B164" s="156">
        <f t="shared" si="54"/>
        <v>135</v>
      </c>
      <c r="C164" s="307"/>
      <c r="D164" s="99" t="s">
        <v>16</v>
      </c>
      <c r="E164" s="99">
        <v>103967</v>
      </c>
      <c r="F164" s="88" t="s">
        <v>238</v>
      </c>
      <c r="G164" s="227"/>
      <c r="H164" s="89" t="s">
        <v>80</v>
      </c>
      <c r="I164" s="90" t="s">
        <v>448</v>
      </c>
      <c r="J164" s="91">
        <v>42502</v>
      </c>
      <c r="K164" s="91" t="s">
        <v>449</v>
      </c>
      <c r="L164" s="92">
        <f t="shared" si="55"/>
        <v>0.85</v>
      </c>
      <c r="M164" s="93" t="s">
        <v>599</v>
      </c>
      <c r="N164" s="93" t="s">
        <v>608</v>
      </c>
      <c r="O164" s="89" t="s">
        <v>683</v>
      </c>
      <c r="P164" s="89" t="s">
        <v>672</v>
      </c>
      <c r="Q164" s="95">
        <f t="shared" ref="Q164:Q227" si="57">R164+S164+T164+U164</f>
        <v>271602960</v>
      </c>
      <c r="R164" s="94">
        <v>230862516</v>
      </c>
      <c r="S164" s="94">
        <v>35308384.800000004</v>
      </c>
      <c r="T164" s="94">
        <v>5432059.2000000002</v>
      </c>
      <c r="U164" s="94">
        <v>0</v>
      </c>
      <c r="V164" s="94">
        <v>62303111</v>
      </c>
      <c r="W164" s="94">
        <v>22021862</v>
      </c>
      <c r="X164" s="94">
        <f t="shared" si="56"/>
        <v>355927933</v>
      </c>
      <c r="Y164" s="102" t="s">
        <v>371</v>
      </c>
      <c r="Z164" s="102"/>
      <c r="AA164" s="56">
        <v>29707648.650000006</v>
      </c>
      <c r="AB164" s="56">
        <v>4543522.71</v>
      </c>
      <c r="AC164" s="38"/>
    </row>
    <row r="165" spans="2:29" ht="81.75" customHeight="1" x14ac:dyDescent="0.3">
      <c r="B165" s="156">
        <f t="shared" si="54"/>
        <v>136</v>
      </c>
      <c r="C165" s="307"/>
      <c r="D165" s="99" t="s">
        <v>17</v>
      </c>
      <c r="E165" s="99">
        <v>104337</v>
      </c>
      <c r="F165" s="99" t="s">
        <v>239</v>
      </c>
      <c r="G165" s="227"/>
      <c r="H165" s="89" t="s">
        <v>81</v>
      </c>
      <c r="I165" s="90" t="s">
        <v>441</v>
      </c>
      <c r="J165" s="89" t="s">
        <v>466</v>
      </c>
      <c r="K165" s="89" t="s">
        <v>380</v>
      </c>
      <c r="L165" s="92">
        <f t="shared" si="55"/>
        <v>0.85</v>
      </c>
      <c r="M165" s="93" t="s">
        <v>596</v>
      </c>
      <c r="N165" s="93" t="s">
        <v>467</v>
      </c>
      <c r="O165" s="89" t="s">
        <v>683</v>
      </c>
      <c r="P165" s="89" t="s">
        <v>672</v>
      </c>
      <c r="Q165" s="95">
        <f t="shared" si="57"/>
        <v>221477882.32000002</v>
      </c>
      <c r="R165" s="94">
        <v>188256199.972</v>
      </c>
      <c r="S165" s="94">
        <v>28792124.7016</v>
      </c>
      <c r="T165" s="94">
        <v>4429557.6464</v>
      </c>
      <c r="U165" s="94">
        <v>0</v>
      </c>
      <c r="V165" s="94">
        <v>96509544</v>
      </c>
      <c r="W165" s="94">
        <v>14757129</v>
      </c>
      <c r="X165" s="94">
        <f t="shared" si="56"/>
        <v>332744555.32000005</v>
      </c>
      <c r="Y165" s="102" t="s">
        <v>371</v>
      </c>
      <c r="Z165" s="102"/>
      <c r="AA165" s="56">
        <v>89104409.520000011</v>
      </c>
      <c r="AB165" s="56">
        <v>12585643.57</v>
      </c>
      <c r="AC165" s="38"/>
    </row>
    <row r="166" spans="2:29" ht="120.2" customHeight="1" x14ac:dyDescent="0.3">
      <c r="B166" s="156">
        <f t="shared" si="54"/>
        <v>137</v>
      </c>
      <c r="C166" s="307"/>
      <c r="D166" s="99" t="s">
        <v>18</v>
      </c>
      <c r="E166" s="99">
        <v>105146</v>
      </c>
      <c r="F166" s="88" t="s">
        <v>240</v>
      </c>
      <c r="G166" s="227"/>
      <c r="H166" s="89" t="s">
        <v>82</v>
      </c>
      <c r="I166" s="90" t="s">
        <v>431</v>
      </c>
      <c r="J166" s="91">
        <v>42719</v>
      </c>
      <c r="K166" s="228" t="s">
        <v>1148</v>
      </c>
      <c r="L166" s="92">
        <f t="shared" si="55"/>
        <v>0.85000000000000009</v>
      </c>
      <c r="M166" s="93" t="s">
        <v>599</v>
      </c>
      <c r="N166" s="93" t="s">
        <v>613</v>
      </c>
      <c r="O166" s="89" t="s">
        <v>683</v>
      </c>
      <c r="P166" s="89" t="s">
        <v>672</v>
      </c>
      <c r="Q166" s="95">
        <f t="shared" si="57"/>
        <v>235224439.07999998</v>
      </c>
      <c r="R166" s="94">
        <v>199940773.21799999</v>
      </c>
      <c r="S166" s="94">
        <v>30579177.080400001</v>
      </c>
      <c r="T166" s="94">
        <v>4704488.7816000003</v>
      </c>
      <c r="U166" s="94">
        <v>0</v>
      </c>
      <c r="V166" s="94">
        <v>50027615</v>
      </c>
      <c r="W166" s="94">
        <v>18250172</v>
      </c>
      <c r="X166" s="94">
        <f t="shared" si="56"/>
        <v>303502226.07999998</v>
      </c>
      <c r="Y166" s="102" t="s">
        <v>371</v>
      </c>
      <c r="Z166" s="102"/>
      <c r="AA166" s="56">
        <v>110467683.90000002</v>
      </c>
      <c r="AB166" s="56">
        <v>16895057.530000001</v>
      </c>
      <c r="AC166" s="38"/>
    </row>
    <row r="167" spans="2:29" ht="110.25" customHeight="1" x14ac:dyDescent="0.3">
      <c r="B167" s="156">
        <f t="shared" si="54"/>
        <v>138</v>
      </c>
      <c r="C167" s="307"/>
      <c r="D167" s="99" t="s">
        <v>20</v>
      </c>
      <c r="E167" s="99" t="s">
        <v>1986</v>
      </c>
      <c r="F167" s="88" t="s">
        <v>2189</v>
      </c>
      <c r="G167" s="227"/>
      <c r="H167" s="89" t="s">
        <v>84</v>
      </c>
      <c r="I167" s="90" t="s">
        <v>542</v>
      </c>
      <c r="J167" s="91">
        <v>42724</v>
      </c>
      <c r="K167" s="91" t="s">
        <v>2190</v>
      </c>
      <c r="L167" s="92">
        <f t="shared" si="55"/>
        <v>0.85000000000000009</v>
      </c>
      <c r="M167" s="93" t="s">
        <v>596</v>
      </c>
      <c r="N167" s="93" t="s">
        <v>545</v>
      </c>
      <c r="O167" s="89" t="s">
        <v>683</v>
      </c>
      <c r="P167" s="89" t="s">
        <v>672</v>
      </c>
      <c r="Q167" s="95">
        <f t="shared" si="57"/>
        <v>92979526.299999982</v>
      </c>
      <c r="R167" s="94">
        <v>79032597.354999989</v>
      </c>
      <c r="S167" s="94">
        <v>12087338.419</v>
      </c>
      <c r="T167" s="94">
        <v>1859590.5260000001</v>
      </c>
      <c r="U167" s="94">
        <v>0</v>
      </c>
      <c r="V167" s="94">
        <v>21134929</v>
      </c>
      <c r="W167" s="94">
        <v>12695118</v>
      </c>
      <c r="X167" s="94">
        <f t="shared" si="56"/>
        <v>126809573.29999998</v>
      </c>
      <c r="Y167" s="102" t="s">
        <v>1381</v>
      </c>
      <c r="Z167" s="102" t="s">
        <v>577</v>
      </c>
      <c r="AA167" s="56">
        <v>62710677.740000002</v>
      </c>
      <c r="AB167" s="56">
        <v>9591044.8100000005</v>
      </c>
      <c r="AC167" s="38"/>
    </row>
    <row r="168" spans="2:29" ht="90.75" customHeight="1" x14ac:dyDescent="0.3">
      <c r="B168" s="156">
        <f t="shared" ref="B168:B231" si="58">+B167+1</f>
        <v>139</v>
      </c>
      <c r="C168" s="307"/>
      <c r="D168" s="99" t="s">
        <v>21</v>
      </c>
      <c r="E168" s="99">
        <v>102050</v>
      </c>
      <c r="F168" s="88" t="s">
        <v>241</v>
      </c>
      <c r="G168" s="227"/>
      <c r="H168" s="93" t="s">
        <v>85</v>
      </c>
      <c r="I168" s="90" t="s">
        <v>442</v>
      </c>
      <c r="J168" s="89" t="s">
        <v>468</v>
      </c>
      <c r="K168" s="89" t="s">
        <v>469</v>
      </c>
      <c r="L168" s="92">
        <f t="shared" si="55"/>
        <v>0.85</v>
      </c>
      <c r="M168" s="93" t="s">
        <v>589</v>
      </c>
      <c r="N168" s="93" t="s">
        <v>588</v>
      </c>
      <c r="O168" s="89" t="s">
        <v>683</v>
      </c>
      <c r="P168" s="89" t="s">
        <v>672</v>
      </c>
      <c r="Q168" s="95">
        <f t="shared" si="57"/>
        <v>1029054034.4299999</v>
      </c>
      <c r="R168" s="94">
        <v>874695929.26549995</v>
      </c>
      <c r="S168" s="94">
        <v>133777024.47589999</v>
      </c>
      <c r="T168" s="94">
        <v>20581080.6886</v>
      </c>
      <c r="U168" s="94">
        <v>0</v>
      </c>
      <c r="V168" s="94">
        <v>289699740</v>
      </c>
      <c r="W168" s="94">
        <v>419444666</v>
      </c>
      <c r="X168" s="94">
        <f t="shared" si="56"/>
        <v>1738198440.4299998</v>
      </c>
      <c r="Y168" s="102" t="s">
        <v>371</v>
      </c>
      <c r="Z168" s="102"/>
      <c r="AA168" s="56">
        <v>196825448.18000001</v>
      </c>
      <c r="AB168" s="56">
        <v>23208442.369999997</v>
      </c>
      <c r="AC168" s="38"/>
    </row>
    <row r="169" spans="2:29" ht="54.75" customHeight="1" x14ac:dyDescent="0.3">
      <c r="B169" s="156">
        <f t="shared" si="58"/>
        <v>140</v>
      </c>
      <c r="C169" s="307"/>
      <c r="D169" s="99" t="s">
        <v>22</v>
      </c>
      <c r="E169" s="99">
        <v>105422</v>
      </c>
      <c r="F169" s="88" t="s">
        <v>242</v>
      </c>
      <c r="G169" s="227"/>
      <c r="H169" s="89" t="s">
        <v>86</v>
      </c>
      <c r="I169" s="43" t="s">
        <v>457</v>
      </c>
      <c r="J169" s="91">
        <v>42726</v>
      </c>
      <c r="K169" s="91" t="s">
        <v>1301</v>
      </c>
      <c r="L169" s="92">
        <f t="shared" si="55"/>
        <v>0.85</v>
      </c>
      <c r="M169" s="93" t="s">
        <v>590</v>
      </c>
      <c r="N169" s="93" t="s">
        <v>392</v>
      </c>
      <c r="O169" s="89" t="s">
        <v>683</v>
      </c>
      <c r="P169" s="89" t="s">
        <v>672</v>
      </c>
      <c r="Q169" s="95">
        <f t="shared" si="57"/>
        <v>62918271.999999993</v>
      </c>
      <c r="R169" s="94">
        <v>53480531.199999996</v>
      </c>
      <c r="S169" s="94">
        <v>8179375.3600000003</v>
      </c>
      <c r="T169" s="94">
        <v>1258365.4399999999</v>
      </c>
      <c r="U169" s="94">
        <v>0</v>
      </c>
      <c r="V169" s="94">
        <v>13427524</v>
      </c>
      <c r="W169" s="94">
        <v>5219341</v>
      </c>
      <c r="X169" s="94">
        <f t="shared" si="56"/>
        <v>81565137</v>
      </c>
      <c r="Y169" s="102" t="s">
        <v>371</v>
      </c>
      <c r="Z169" s="102" t="s">
        <v>579</v>
      </c>
      <c r="AA169" s="56">
        <v>39766736.100000001</v>
      </c>
      <c r="AB169" s="56">
        <v>6081971.4100000001</v>
      </c>
      <c r="AC169" s="38"/>
    </row>
    <row r="170" spans="2:29" ht="56.25" customHeight="1" x14ac:dyDescent="0.3">
      <c r="B170" s="156">
        <f t="shared" si="58"/>
        <v>141</v>
      </c>
      <c r="C170" s="307"/>
      <c r="D170" s="99" t="s">
        <v>25</v>
      </c>
      <c r="E170" s="99">
        <v>106130</v>
      </c>
      <c r="F170" s="88" t="s">
        <v>243</v>
      </c>
      <c r="G170" s="227"/>
      <c r="H170" s="89" t="s">
        <v>88</v>
      </c>
      <c r="I170" s="90" t="s">
        <v>550</v>
      </c>
      <c r="J170" s="91">
        <v>42731</v>
      </c>
      <c r="K170" s="88" t="s">
        <v>913</v>
      </c>
      <c r="L170" s="92">
        <f t="shared" si="55"/>
        <v>0.85</v>
      </c>
      <c r="M170" s="93" t="s">
        <v>599</v>
      </c>
      <c r="N170" s="93" t="s">
        <v>849</v>
      </c>
      <c r="O170" s="89" t="s">
        <v>683</v>
      </c>
      <c r="P170" s="89" t="s">
        <v>672</v>
      </c>
      <c r="Q170" s="95">
        <f t="shared" si="57"/>
        <v>78829045.819999993</v>
      </c>
      <c r="R170" s="94">
        <v>67004688.946999989</v>
      </c>
      <c r="S170" s="94">
        <v>10247775.956599999</v>
      </c>
      <c r="T170" s="94">
        <v>1576580.9164</v>
      </c>
      <c r="U170" s="94">
        <v>0</v>
      </c>
      <c r="V170" s="94">
        <v>17295731</v>
      </c>
      <c r="W170" s="94">
        <v>7649611</v>
      </c>
      <c r="X170" s="94">
        <f t="shared" si="56"/>
        <v>103774387.81999999</v>
      </c>
      <c r="Y170" s="102" t="s">
        <v>371</v>
      </c>
      <c r="Z170" s="102" t="s">
        <v>580</v>
      </c>
      <c r="AA170" s="56">
        <v>58321736.700000003</v>
      </c>
      <c r="AB170" s="56">
        <v>8919795.0399999991</v>
      </c>
      <c r="AC170" s="38"/>
    </row>
    <row r="171" spans="2:29" ht="65.25" customHeight="1" x14ac:dyDescent="0.3">
      <c r="B171" s="156">
        <f t="shared" si="58"/>
        <v>142</v>
      </c>
      <c r="C171" s="307"/>
      <c r="D171" s="99" t="s">
        <v>26</v>
      </c>
      <c r="E171" s="99">
        <v>104740</v>
      </c>
      <c r="F171" s="88" t="s">
        <v>244</v>
      </c>
      <c r="G171" s="227"/>
      <c r="H171" s="89" t="s">
        <v>89</v>
      </c>
      <c r="I171" s="90" t="s">
        <v>432</v>
      </c>
      <c r="J171" s="91">
        <v>42734</v>
      </c>
      <c r="K171" s="91" t="s">
        <v>488</v>
      </c>
      <c r="L171" s="92">
        <f t="shared" si="55"/>
        <v>0.84999999999999987</v>
      </c>
      <c r="M171" s="93" t="s">
        <v>584</v>
      </c>
      <c r="N171" s="93" t="s">
        <v>585</v>
      </c>
      <c r="O171" s="89" t="s">
        <v>683</v>
      </c>
      <c r="P171" s="89" t="s">
        <v>672</v>
      </c>
      <c r="Q171" s="95">
        <f t="shared" si="57"/>
        <v>54826025.340000011</v>
      </c>
      <c r="R171" s="94">
        <v>46602121.539000005</v>
      </c>
      <c r="S171" s="94">
        <v>7127383.2942000004</v>
      </c>
      <c r="T171" s="94">
        <v>1096520.5068000001</v>
      </c>
      <c r="U171" s="94">
        <v>0</v>
      </c>
      <c r="V171" s="94">
        <v>12467164</v>
      </c>
      <c r="W171" s="94">
        <v>8221382</v>
      </c>
      <c r="X171" s="94">
        <f t="shared" si="56"/>
        <v>75514571.340000004</v>
      </c>
      <c r="Y171" s="102" t="s">
        <v>371</v>
      </c>
      <c r="Z171" s="102"/>
      <c r="AA171" s="56">
        <v>24773318.32</v>
      </c>
      <c r="AB171" s="56">
        <v>3788860.4499999997</v>
      </c>
      <c r="AC171" s="38"/>
    </row>
    <row r="172" spans="2:29" ht="73.5" customHeight="1" x14ac:dyDescent="0.3">
      <c r="B172" s="156">
        <f t="shared" si="58"/>
        <v>143</v>
      </c>
      <c r="C172" s="307"/>
      <c r="D172" s="99" t="s">
        <v>27</v>
      </c>
      <c r="E172" s="99">
        <v>105327</v>
      </c>
      <c r="F172" s="88" t="s">
        <v>245</v>
      </c>
      <c r="G172" s="227"/>
      <c r="H172" s="93" t="s">
        <v>90</v>
      </c>
      <c r="I172" s="101" t="s">
        <v>2191</v>
      </c>
      <c r="J172" s="93" t="s">
        <v>480</v>
      </c>
      <c r="K172" s="91" t="s">
        <v>382</v>
      </c>
      <c r="L172" s="92">
        <f t="shared" si="55"/>
        <v>0.85000000000000009</v>
      </c>
      <c r="M172" s="93" t="s">
        <v>590</v>
      </c>
      <c r="N172" s="93" t="s">
        <v>605</v>
      </c>
      <c r="O172" s="93" t="s">
        <v>683</v>
      </c>
      <c r="P172" s="93" t="s">
        <v>672</v>
      </c>
      <c r="Q172" s="95">
        <f t="shared" si="57"/>
        <v>107863562.61999999</v>
      </c>
      <c r="R172" s="94">
        <v>91684028.226999998</v>
      </c>
      <c r="S172" s="94">
        <v>14022263.140600001</v>
      </c>
      <c r="T172" s="94">
        <v>2157271.2524000001</v>
      </c>
      <c r="U172" s="94">
        <v>0</v>
      </c>
      <c r="V172" s="94">
        <v>23427815</v>
      </c>
      <c r="W172" s="94">
        <v>10732988</v>
      </c>
      <c r="X172" s="94">
        <f t="shared" si="56"/>
        <v>142024365.62</v>
      </c>
      <c r="Y172" s="102" t="s">
        <v>371</v>
      </c>
      <c r="Z172" s="102"/>
      <c r="AA172" s="56">
        <v>64725480.489999995</v>
      </c>
      <c r="AB172" s="56">
        <v>9899191.120000001</v>
      </c>
      <c r="AC172" s="38"/>
    </row>
    <row r="173" spans="2:29" ht="80.45" customHeight="1" x14ac:dyDescent="0.3">
      <c r="B173" s="156">
        <f t="shared" si="58"/>
        <v>144</v>
      </c>
      <c r="C173" s="307"/>
      <c r="D173" s="99" t="s">
        <v>28</v>
      </c>
      <c r="E173" s="99">
        <v>106208</v>
      </c>
      <c r="F173" s="88" t="s">
        <v>246</v>
      </c>
      <c r="G173" s="227"/>
      <c r="H173" s="89" t="s">
        <v>91</v>
      </c>
      <c r="I173" s="90" t="s">
        <v>543</v>
      </c>
      <c r="J173" s="91">
        <v>42738</v>
      </c>
      <c r="K173" s="91" t="s">
        <v>1511</v>
      </c>
      <c r="L173" s="92">
        <f t="shared" si="55"/>
        <v>0.85</v>
      </c>
      <c r="M173" s="93" t="s">
        <v>589</v>
      </c>
      <c r="N173" s="93" t="s">
        <v>619</v>
      </c>
      <c r="O173" s="89" t="s">
        <v>683</v>
      </c>
      <c r="P173" s="89" t="s">
        <v>672</v>
      </c>
      <c r="Q173" s="95">
        <f t="shared" si="57"/>
        <v>26915160.109999999</v>
      </c>
      <c r="R173" s="94">
        <v>22877886.093499999</v>
      </c>
      <c r="S173" s="94">
        <v>3498970.8143000002</v>
      </c>
      <c r="T173" s="94">
        <v>538303.20219999994</v>
      </c>
      <c r="U173" s="94">
        <v>0</v>
      </c>
      <c r="V173" s="94">
        <v>5888889.1699999999</v>
      </c>
      <c r="W173" s="94">
        <v>3067195</v>
      </c>
      <c r="X173" s="94">
        <f t="shared" si="56"/>
        <v>35871244.280000001</v>
      </c>
      <c r="Y173" s="102" t="s">
        <v>371</v>
      </c>
      <c r="Z173" s="102"/>
      <c r="AA173" s="56">
        <v>15985597.049999999</v>
      </c>
      <c r="AB173" s="56">
        <v>2444856.0299999998</v>
      </c>
      <c r="AC173" s="38"/>
    </row>
    <row r="174" spans="2:29" ht="180" x14ac:dyDescent="0.3">
      <c r="B174" s="156">
        <f t="shared" si="58"/>
        <v>145</v>
      </c>
      <c r="C174" s="307"/>
      <c r="D174" s="99" t="s">
        <v>29</v>
      </c>
      <c r="E174" s="99">
        <v>102541</v>
      </c>
      <c r="F174" s="88" t="s">
        <v>247</v>
      </c>
      <c r="G174" s="227"/>
      <c r="H174" s="89" t="s">
        <v>30</v>
      </c>
      <c r="I174" s="90" t="s">
        <v>443</v>
      </c>
      <c r="J174" s="89" t="s">
        <v>470</v>
      </c>
      <c r="K174" s="89" t="s">
        <v>471</v>
      </c>
      <c r="L174" s="92">
        <f t="shared" si="55"/>
        <v>0.85</v>
      </c>
      <c r="M174" s="93" t="s">
        <v>596</v>
      </c>
      <c r="N174" s="93" t="s">
        <v>614</v>
      </c>
      <c r="O174" s="89" t="s">
        <v>683</v>
      </c>
      <c r="P174" s="89" t="s">
        <v>672</v>
      </c>
      <c r="Q174" s="95">
        <f t="shared" si="57"/>
        <v>9909808.3100000005</v>
      </c>
      <c r="R174" s="94">
        <v>8423337.0635000002</v>
      </c>
      <c r="S174" s="94">
        <v>1288275.0803</v>
      </c>
      <c r="T174" s="94">
        <v>198196.16620000001</v>
      </c>
      <c r="U174" s="94">
        <v>0</v>
      </c>
      <c r="V174" s="94">
        <v>1981962</v>
      </c>
      <c r="W174" s="94">
        <v>0</v>
      </c>
      <c r="X174" s="94">
        <f t="shared" si="56"/>
        <v>11891770.310000001</v>
      </c>
      <c r="Y174" s="102" t="s">
        <v>371</v>
      </c>
      <c r="Z174" s="102"/>
      <c r="AA174" s="56">
        <v>5064929.91</v>
      </c>
      <c r="AB174" s="56">
        <v>834223.75</v>
      </c>
      <c r="AC174" s="38"/>
    </row>
    <row r="175" spans="2:29" ht="75" x14ac:dyDescent="0.3">
      <c r="B175" s="156">
        <f t="shared" si="58"/>
        <v>146</v>
      </c>
      <c r="C175" s="307"/>
      <c r="D175" s="99" t="s">
        <v>31</v>
      </c>
      <c r="E175" s="99">
        <v>105336</v>
      </c>
      <c r="F175" s="88" t="s">
        <v>248</v>
      </c>
      <c r="G175" s="227"/>
      <c r="H175" s="89" t="s">
        <v>32</v>
      </c>
      <c r="I175" s="90" t="s">
        <v>433</v>
      </c>
      <c r="J175" s="91">
        <v>42772</v>
      </c>
      <c r="K175" s="89" t="s">
        <v>382</v>
      </c>
      <c r="L175" s="92">
        <f t="shared" si="55"/>
        <v>0.85</v>
      </c>
      <c r="M175" s="93" t="s">
        <v>593</v>
      </c>
      <c r="N175" s="93" t="s">
        <v>394</v>
      </c>
      <c r="O175" s="89" t="s">
        <v>683</v>
      </c>
      <c r="P175" s="89" t="s">
        <v>672</v>
      </c>
      <c r="Q175" s="95">
        <f t="shared" si="57"/>
        <v>29660616.650000002</v>
      </c>
      <c r="R175" s="94">
        <v>25211524.1525</v>
      </c>
      <c r="S175" s="94">
        <v>3855880.1645</v>
      </c>
      <c r="T175" s="94">
        <v>593212.33299999998</v>
      </c>
      <c r="U175" s="94">
        <v>0</v>
      </c>
      <c r="V175" s="94">
        <v>12649738</v>
      </c>
      <c r="W175" s="94">
        <v>0</v>
      </c>
      <c r="X175" s="94">
        <f t="shared" si="56"/>
        <v>42310354.650000006</v>
      </c>
      <c r="Y175" s="102" t="s">
        <v>371</v>
      </c>
      <c r="Z175" s="102"/>
      <c r="AA175" s="56">
        <v>4804894.12</v>
      </c>
      <c r="AB175" s="56">
        <v>734866.16</v>
      </c>
      <c r="AC175" s="38"/>
    </row>
    <row r="176" spans="2:29" ht="80.45" customHeight="1" x14ac:dyDescent="0.3">
      <c r="B176" s="156">
        <f t="shared" si="58"/>
        <v>147</v>
      </c>
      <c r="C176" s="307"/>
      <c r="D176" s="99" t="s">
        <v>33</v>
      </c>
      <c r="E176" s="99">
        <v>106221</v>
      </c>
      <c r="F176" s="88" t="s">
        <v>2192</v>
      </c>
      <c r="G176" s="227"/>
      <c r="H176" s="89" t="s">
        <v>34</v>
      </c>
      <c r="I176" s="90" t="s">
        <v>452</v>
      </c>
      <c r="J176" s="91">
        <v>42772</v>
      </c>
      <c r="K176" s="93" t="s">
        <v>518</v>
      </c>
      <c r="L176" s="92">
        <f t="shared" si="55"/>
        <v>0.85</v>
      </c>
      <c r="M176" s="93" t="s">
        <v>596</v>
      </c>
      <c r="N176" s="93" t="s">
        <v>615</v>
      </c>
      <c r="O176" s="89" t="s">
        <v>683</v>
      </c>
      <c r="P176" s="89" t="s">
        <v>672</v>
      </c>
      <c r="Q176" s="95">
        <f t="shared" si="57"/>
        <v>30879821.91</v>
      </c>
      <c r="R176" s="94">
        <v>26247848.623500001</v>
      </c>
      <c r="S176" s="94">
        <v>4014376.8483000002</v>
      </c>
      <c r="T176" s="94">
        <v>617596.43819999998</v>
      </c>
      <c r="U176" s="94">
        <v>0</v>
      </c>
      <c r="V176" s="94">
        <v>6721744</v>
      </c>
      <c r="W176" s="94">
        <v>2978892</v>
      </c>
      <c r="X176" s="94">
        <f t="shared" si="56"/>
        <v>40580457.909999996</v>
      </c>
      <c r="Y176" s="102" t="s">
        <v>1551</v>
      </c>
      <c r="Z176" s="102"/>
      <c r="AA176" s="56">
        <v>16404894.970000003</v>
      </c>
      <c r="AB176" s="56">
        <v>2508983.96</v>
      </c>
      <c r="AC176" s="38"/>
    </row>
    <row r="177" spans="2:29" ht="87.75" customHeight="1" x14ac:dyDescent="0.3">
      <c r="B177" s="156">
        <f t="shared" si="58"/>
        <v>148</v>
      </c>
      <c r="C177" s="307"/>
      <c r="D177" s="99" t="s">
        <v>35</v>
      </c>
      <c r="E177" s="99">
        <v>101066</v>
      </c>
      <c r="F177" s="88" t="s">
        <v>249</v>
      </c>
      <c r="G177" s="227"/>
      <c r="H177" s="89" t="s">
        <v>36</v>
      </c>
      <c r="I177" s="90" t="s">
        <v>434</v>
      </c>
      <c r="J177" s="91">
        <v>42774</v>
      </c>
      <c r="K177" s="229" t="s">
        <v>382</v>
      </c>
      <c r="L177" s="92">
        <f t="shared" si="55"/>
        <v>0.85000000000000009</v>
      </c>
      <c r="M177" s="93" t="s">
        <v>586</v>
      </c>
      <c r="N177" s="93" t="s">
        <v>616</v>
      </c>
      <c r="O177" s="89" t="s">
        <v>683</v>
      </c>
      <c r="P177" s="89" t="s">
        <v>672</v>
      </c>
      <c r="Q177" s="95">
        <f t="shared" si="57"/>
        <v>10503439.000000002</v>
      </c>
      <c r="R177" s="94">
        <v>8927923.1500000022</v>
      </c>
      <c r="S177" s="94">
        <v>1365447.0700000003</v>
      </c>
      <c r="T177" s="94">
        <v>210068.78000000003</v>
      </c>
      <c r="U177" s="94">
        <v>0</v>
      </c>
      <c r="V177" s="94">
        <v>2100688</v>
      </c>
      <c r="W177" s="94">
        <v>0</v>
      </c>
      <c r="X177" s="94">
        <f t="shared" si="56"/>
        <v>12604127.000000002</v>
      </c>
      <c r="Y177" s="102" t="s">
        <v>371</v>
      </c>
      <c r="Z177" s="102"/>
      <c r="AA177" s="56">
        <v>3167916</v>
      </c>
      <c r="AB177" s="56">
        <v>521774.4</v>
      </c>
      <c r="AC177" s="38"/>
    </row>
    <row r="178" spans="2:29" ht="57.75" customHeight="1" x14ac:dyDescent="0.3">
      <c r="B178" s="156">
        <f t="shared" si="58"/>
        <v>149</v>
      </c>
      <c r="C178" s="307"/>
      <c r="D178" s="99" t="s">
        <v>37</v>
      </c>
      <c r="E178" s="99">
        <v>106974</v>
      </c>
      <c r="F178" s="88" t="s">
        <v>250</v>
      </c>
      <c r="G178" s="227"/>
      <c r="H178" s="89" t="s">
        <v>193</v>
      </c>
      <c r="I178" s="90" t="s">
        <v>451</v>
      </c>
      <c r="J178" s="91">
        <v>42949</v>
      </c>
      <c r="K178" s="91" t="s">
        <v>488</v>
      </c>
      <c r="L178" s="92">
        <f t="shared" si="55"/>
        <v>0.85</v>
      </c>
      <c r="M178" s="93" t="s">
        <v>584</v>
      </c>
      <c r="N178" s="93" t="s">
        <v>617</v>
      </c>
      <c r="O178" s="89" t="s">
        <v>683</v>
      </c>
      <c r="P178" s="89" t="s">
        <v>672</v>
      </c>
      <c r="Q178" s="95">
        <f t="shared" si="57"/>
        <v>133567269.02</v>
      </c>
      <c r="R178" s="94">
        <v>113532178.667</v>
      </c>
      <c r="S178" s="94">
        <v>17363744.972600002</v>
      </c>
      <c r="T178" s="94">
        <v>2671345.3804000001</v>
      </c>
      <c r="U178" s="94">
        <v>0</v>
      </c>
      <c r="V178" s="94">
        <v>29197472</v>
      </c>
      <c r="W178" s="94">
        <v>14873797</v>
      </c>
      <c r="X178" s="94">
        <f t="shared" si="56"/>
        <v>177638538.01999998</v>
      </c>
      <c r="Y178" s="102" t="s">
        <v>371</v>
      </c>
      <c r="Z178" s="102"/>
      <c r="AA178" s="56">
        <v>62350676.700000003</v>
      </c>
      <c r="AB178" s="56">
        <v>9535985.9200000018</v>
      </c>
      <c r="AC178" s="38"/>
    </row>
    <row r="179" spans="2:29" ht="150" x14ac:dyDescent="0.3">
      <c r="B179" s="156">
        <f t="shared" si="58"/>
        <v>150</v>
      </c>
      <c r="C179" s="307"/>
      <c r="D179" s="99" t="s">
        <v>38</v>
      </c>
      <c r="E179" s="99">
        <v>108040</v>
      </c>
      <c r="F179" s="88" t="s">
        <v>251</v>
      </c>
      <c r="G179" s="227"/>
      <c r="H179" s="89" t="s">
        <v>39</v>
      </c>
      <c r="I179" s="90" t="s">
        <v>538</v>
      </c>
      <c r="J179" s="91">
        <v>42795</v>
      </c>
      <c r="K179" s="91" t="s">
        <v>382</v>
      </c>
      <c r="L179" s="92">
        <f t="shared" si="55"/>
        <v>0.85000000000000009</v>
      </c>
      <c r="M179" s="93" t="s">
        <v>596</v>
      </c>
      <c r="N179" s="93" t="s">
        <v>603</v>
      </c>
      <c r="O179" s="89" t="s">
        <v>683</v>
      </c>
      <c r="P179" s="89" t="s">
        <v>672</v>
      </c>
      <c r="Q179" s="95">
        <f t="shared" si="57"/>
        <v>11926121.999999998</v>
      </c>
      <c r="R179" s="94">
        <v>10137203.699999999</v>
      </c>
      <c r="S179" s="94">
        <v>1550395.86</v>
      </c>
      <c r="T179" s="94">
        <v>238522.44</v>
      </c>
      <c r="U179" s="94">
        <v>0</v>
      </c>
      <c r="V179" s="94">
        <v>2385224</v>
      </c>
      <c r="W179" s="94">
        <v>0</v>
      </c>
      <c r="X179" s="94">
        <f t="shared" si="56"/>
        <v>14311345.999999998</v>
      </c>
      <c r="Y179" s="102" t="s">
        <v>527</v>
      </c>
      <c r="Z179" s="102" t="s">
        <v>581</v>
      </c>
      <c r="AA179" s="56">
        <v>7154320.2000000002</v>
      </c>
      <c r="AB179" s="56">
        <v>1178358.6199999999</v>
      </c>
      <c r="AC179" s="38"/>
    </row>
    <row r="180" spans="2:29" ht="45.75" customHeight="1" x14ac:dyDescent="0.3">
      <c r="B180" s="156">
        <f t="shared" si="58"/>
        <v>151</v>
      </c>
      <c r="C180" s="307"/>
      <c r="D180" s="99" t="s">
        <v>40</v>
      </c>
      <c r="E180" s="99">
        <v>106204</v>
      </c>
      <c r="F180" s="88" t="s">
        <v>252</v>
      </c>
      <c r="G180" s="227"/>
      <c r="H180" s="89" t="s">
        <v>41</v>
      </c>
      <c r="I180" s="90" t="s">
        <v>559</v>
      </c>
      <c r="J180" s="91">
        <v>42775</v>
      </c>
      <c r="K180" s="88" t="s">
        <v>382</v>
      </c>
      <c r="L180" s="92">
        <f t="shared" si="55"/>
        <v>0.85000000000000009</v>
      </c>
      <c r="M180" s="93" t="s">
        <v>596</v>
      </c>
      <c r="N180" s="93" t="s">
        <v>618</v>
      </c>
      <c r="O180" s="89" t="s">
        <v>683</v>
      </c>
      <c r="P180" s="89" t="s">
        <v>672</v>
      </c>
      <c r="Q180" s="95">
        <f t="shared" si="57"/>
        <v>91449309.48999998</v>
      </c>
      <c r="R180" s="94">
        <v>77731913.066499993</v>
      </c>
      <c r="S180" s="94">
        <v>11888410.2337</v>
      </c>
      <c r="T180" s="94">
        <v>1828986.1897999998</v>
      </c>
      <c r="U180" s="94">
        <v>0</v>
      </c>
      <c r="V180" s="230">
        <v>19836389</v>
      </c>
      <c r="W180" s="230">
        <v>8451618.5099999998</v>
      </c>
      <c r="X180" s="94">
        <f t="shared" si="56"/>
        <v>119737316.99999999</v>
      </c>
      <c r="Y180" s="102" t="s">
        <v>371</v>
      </c>
      <c r="Z180" s="102" t="s">
        <v>582</v>
      </c>
      <c r="AA180" s="57">
        <v>55721003.689999998</v>
      </c>
      <c r="AB180" s="56">
        <v>7939923.0200000005</v>
      </c>
      <c r="AC180" s="38"/>
    </row>
    <row r="181" spans="2:29" ht="107.45" customHeight="1" x14ac:dyDescent="0.3">
      <c r="B181" s="156">
        <f t="shared" si="58"/>
        <v>152</v>
      </c>
      <c r="C181" s="307"/>
      <c r="D181" s="99" t="s">
        <v>42</v>
      </c>
      <c r="E181" s="99">
        <v>102415</v>
      </c>
      <c r="F181" s="88" t="s">
        <v>253</v>
      </c>
      <c r="G181" s="227"/>
      <c r="H181" s="93" t="s">
        <v>43</v>
      </c>
      <c r="I181" s="90" t="s">
        <v>444</v>
      </c>
      <c r="J181" s="89" t="s">
        <v>472</v>
      </c>
      <c r="K181" s="231" t="s">
        <v>1158</v>
      </c>
      <c r="L181" s="92">
        <f t="shared" si="55"/>
        <v>0.85</v>
      </c>
      <c r="M181" s="93" t="s">
        <v>595</v>
      </c>
      <c r="N181" s="93" t="s">
        <v>604</v>
      </c>
      <c r="O181" s="89" t="s">
        <v>683</v>
      </c>
      <c r="P181" s="89" t="s">
        <v>672</v>
      </c>
      <c r="Q181" s="95">
        <f t="shared" si="57"/>
        <v>8028911.8600000003</v>
      </c>
      <c r="R181" s="94">
        <v>6824575.0810000002</v>
      </c>
      <c r="S181" s="94">
        <v>1043758.5418000001</v>
      </c>
      <c r="T181" s="94">
        <v>160578.2372</v>
      </c>
      <c r="U181" s="94">
        <v>0</v>
      </c>
      <c r="V181" s="94">
        <v>1605782</v>
      </c>
      <c r="W181" s="94">
        <v>0</v>
      </c>
      <c r="X181" s="94">
        <f t="shared" si="56"/>
        <v>9634693.8599999994</v>
      </c>
      <c r="Y181" s="102" t="s">
        <v>371</v>
      </c>
      <c r="Z181" s="102" t="s">
        <v>576</v>
      </c>
      <c r="AA181" s="56">
        <v>4435973.76</v>
      </c>
      <c r="AB181" s="56">
        <v>730630.99</v>
      </c>
      <c r="AC181" s="38"/>
    </row>
    <row r="182" spans="2:29" ht="64.5" customHeight="1" x14ac:dyDescent="0.3">
      <c r="B182" s="156">
        <f t="shared" si="58"/>
        <v>153</v>
      </c>
      <c r="C182" s="307"/>
      <c r="D182" s="99" t="s">
        <v>44</v>
      </c>
      <c r="E182" s="99">
        <v>107453</v>
      </c>
      <c r="F182" s="88" t="s">
        <v>254</v>
      </c>
      <c r="G182" s="227"/>
      <c r="H182" s="89" t="s">
        <v>45</v>
      </c>
      <c r="I182" s="43" t="s">
        <v>473</v>
      </c>
      <c r="J182" s="89" t="s">
        <v>474</v>
      </c>
      <c r="K182" s="89" t="s">
        <v>1306</v>
      </c>
      <c r="L182" s="92">
        <f t="shared" si="55"/>
        <v>0.85</v>
      </c>
      <c r="M182" s="93" t="s">
        <v>596</v>
      </c>
      <c r="N182" s="93" t="s">
        <v>592</v>
      </c>
      <c r="O182" s="89" t="s">
        <v>683</v>
      </c>
      <c r="P182" s="89" t="s">
        <v>672</v>
      </c>
      <c r="Q182" s="95">
        <f t="shared" si="57"/>
        <v>45452806</v>
      </c>
      <c r="R182" s="94">
        <v>38634885.100000001</v>
      </c>
      <c r="S182" s="94">
        <v>5908864.7800000003</v>
      </c>
      <c r="T182" s="94">
        <v>909056.12</v>
      </c>
      <c r="U182" s="94">
        <v>0</v>
      </c>
      <c r="V182" s="94">
        <v>9090561</v>
      </c>
      <c r="W182" s="94">
        <v>0</v>
      </c>
      <c r="X182" s="94">
        <f t="shared" si="56"/>
        <v>54543367</v>
      </c>
      <c r="Y182" s="102" t="s">
        <v>371</v>
      </c>
      <c r="Z182" s="102"/>
      <c r="AA182" s="56">
        <v>4021591.59</v>
      </c>
      <c r="AB182" s="56">
        <v>615066.95000000007</v>
      </c>
      <c r="AC182" s="38"/>
    </row>
    <row r="183" spans="2:29" ht="78" customHeight="1" x14ac:dyDescent="0.3">
      <c r="B183" s="156">
        <f t="shared" si="58"/>
        <v>154</v>
      </c>
      <c r="C183" s="307"/>
      <c r="D183" s="99" t="s">
        <v>46</v>
      </c>
      <c r="E183" s="99">
        <v>105621</v>
      </c>
      <c r="F183" s="88" t="s">
        <v>255</v>
      </c>
      <c r="G183" s="227"/>
      <c r="H183" s="89" t="s">
        <v>47</v>
      </c>
      <c r="I183" s="90" t="s">
        <v>529</v>
      </c>
      <c r="J183" s="91">
        <v>42705</v>
      </c>
      <c r="K183" s="91" t="s">
        <v>1298</v>
      </c>
      <c r="L183" s="92">
        <f t="shared" si="55"/>
        <v>0.85</v>
      </c>
      <c r="M183" s="93" t="s">
        <v>596</v>
      </c>
      <c r="N183" s="93" t="s">
        <v>545</v>
      </c>
      <c r="O183" s="89" t="s">
        <v>683</v>
      </c>
      <c r="P183" s="89" t="s">
        <v>672</v>
      </c>
      <c r="Q183" s="95">
        <f t="shared" si="57"/>
        <v>11406184.210000001</v>
      </c>
      <c r="R183" s="94">
        <v>9695256.5785000008</v>
      </c>
      <c r="S183" s="94">
        <v>1596865.7894000004</v>
      </c>
      <c r="T183" s="94">
        <v>114061.84210000001</v>
      </c>
      <c r="U183" s="94">
        <v>0</v>
      </c>
      <c r="V183" s="94">
        <v>2281237</v>
      </c>
      <c r="W183" s="94">
        <v>0</v>
      </c>
      <c r="X183" s="94">
        <f t="shared" si="56"/>
        <v>13687421.210000001</v>
      </c>
      <c r="Y183" s="102" t="s">
        <v>527</v>
      </c>
      <c r="Z183" s="102"/>
      <c r="AA183" s="56">
        <v>9471666.2400000002</v>
      </c>
      <c r="AB183" s="56">
        <v>1560039.14</v>
      </c>
      <c r="AC183" s="38"/>
    </row>
    <row r="184" spans="2:29" ht="57.2" customHeight="1" x14ac:dyDescent="0.3">
      <c r="B184" s="156">
        <f t="shared" si="58"/>
        <v>155</v>
      </c>
      <c r="C184" s="307"/>
      <c r="D184" s="99" t="s">
        <v>48</v>
      </c>
      <c r="E184" s="99">
        <v>106373</v>
      </c>
      <c r="F184" s="88" t="s">
        <v>256</v>
      </c>
      <c r="G184" s="227"/>
      <c r="H184" s="89" t="s">
        <v>93</v>
      </c>
      <c r="I184" s="90" t="s">
        <v>455</v>
      </c>
      <c r="J184" s="89" t="s">
        <v>456</v>
      </c>
      <c r="K184" s="89" t="s">
        <v>1830</v>
      </c>
      <c r="L184" s="92">
        <f t="shared" si="55"/>
        <v>0.85000000000000009</v>
      </c>
      <c r="M184" s="93" t="s">
        <v>586</v>
      </c>
      <c r="N184" s="93" t="s">
        <v>601</v>
      </c>
      <c r="O184" s="89" t="s">
        <v>683</v>
      </c>
      <c r="P184" s="89" t="s">
        <v>672</v>
      </c>
      <c r="Q184" s="95">
        <f t="shared" si="57"/>
        <v>81435888.899999991</v>
      </c>
      <c r="R184" s="94">
        <v>69220505.564999998</v>
      </c>
      <c r="S184" s="94">
        <v>10586665.557000002</v>
      </c>
      <c r="T184" s="94">
        <v>1628717.7780000002</v>
      </c>
      <c r="U184" s="94">
        <v>0</v>
      </c>
      <c r="V184" s="94">
        <v>17531811</v>
      </c>
      <c r="W184" s="94">
        <v>9371300</v>
      </c>
      <c r="X184" s="94">
        <f t="shared" si="56"/>
        <v>108338999.89999999</v>
      </c>
      <c r="Y184" s="102" t="s">
        <v>371</v>
      </c>
      <c r="Z184" s="102"/>
      <c r="AA184" s="56">
        <v>39618432.719999999</v>
      </c>
      <c r="AB184" s="56">
        <v>6059289.7199999997</v>
      </c>
      <c r="AC184" s="38"/>
    </row>
    <row r="185" spans="2:29" ht="130.69999999999999" customHeight="1" x14ac:dyDescent="0.3">
      <c r="B185" s="156">
        <f t="shared" si="58"/>
        <v>156</v>
      </c>
      <c r="C185" s="307"/>
      <c r="D185" s="99" t="s">
        <v>55</v>
      </c>
      <c r="E185" s="99">
        <v>105593</v>
      </c>
      <c r="F185" s="88" t="s">
        <v>257</v>
      </c>
      <c r="G185" s="227"/>
      <c r="H185" s="89" t="s">
        <v>56</v>
      </c>
      <c r="I185" s="90" t="s">
        <v>453</v>
      </c>
      <c r="J185" s="91">
        <v>42824</v>
      </c>
      <c r="K185" s="88" t="s">
        <v>380</v>
      </c>
      <c r="L185" s="92">
        <f t="shared" si="55"/>
        <v>0.85</v>
      </c>
      <c r="M185" s="93" t="s">
        <v>1066</v>
      </c>
      <c r="N185" s="93" t="s">
        <v>1407</v>
      </c>
      <c r="O185" s="89" t="s">
        <v>683</v>
      </c>
      <c r="P185" s="89" t="s">
        <v>672</v>
      </c>
      <c r="Q185" s="95">
        <f t="shared" si="57"/>
        <v>9927570</v>
      </c>
      <c r="R185" s="94">
        <v>8438434.5</v>
      </c>
      <c r="S185" s="94">
        <v>1290584.1000000001</v>
      </c>
      <c r="T185" s="94">
        <v>198551.4</v>
      </c>
      <c r="U185" s="94">
        <v>0</v>
      </c>
      <c r="V185" s="94">
        <v>1985514</v>
      </c>
      <c r="W185" s="94">
        <v>0</v>
      </c>
      <c r="X185" s="94">
        <f t="shared" si="56"/>
        <v>11913084</v>
      </c>
      <c r="Y185" s="102" t="s">
        <v>371</v>
      </c>
      <c r="Z185" s="102"/>
      <c r="AA185" s="56">
        <v>3163567.16</v>
      </c>
      <c r="AB185" s="56">
        <v>521058.12</v>
      </c>
      <c r="AC185" s="38"/>
    </row>
    <row r="186" spans="2:29" ht="57.2" customHeight="1" x14ac:dyDescent="0.3">
      <c r="B186" s="156">
        <f t="shared" si="58"/>
        <v>157</v>
      </c>
      <c r="C186" s="307"/>
      <c r="D186" s="99" t="s">
        <v>59</v>
      </c>
      <c r="E186" s="99">
        <v>104855</v>
      </c>
      <c r="F186" s="88" t="s">
        <v>258</v>
      </c>
      <c r="G186" s="227"/>
      <c r="H186" s="89" t="s">
        <v>95</v>
      </c>
      <c r="I186" s="90" t="s">
        <v>481</v>
      </c>
      <c r="J186" s="89" t="s">
        <v>482</v>
      </c>
      <c r="K186" s="89" t="s">
        <v>380</v>
      </c>
      <c r="L186" s="92">
        <f t="shared" si="55"/>
        <v>0.84999999999999987</v>
      </c>
      <c r="M186" s="93" t="s">
        <v>590</v>
      </c>
      <c r="N186" s="93" t="s">
        <v>620</v>
      </c>
      <c r="O186" s="89" t="s">
        <v>683</v>
      </c>
      <c r="P186" s="89" t="s">
        <v>672</v>
      </c>
      <c r="Q186" s="95">
        <f t="shared" si="57"/>
        <v>41951515.009999998</v>
      </c>
      <c r="R186" s="94">
        <v>35658787.758499995</v>
      </c>
      <c r="S186" s="94">
        <v>5453696.9512999998</v>
      </c>
      <c r="T186" s="94">
        <v>839030.30019999994</v>
      </c>
      <c r="U186" s="94">
        <v>0</v>
      </c>
      <c r="V186" s="94">
        <v>8690881.6699999999</v>
      </c>
      <c r="W186" s="94">
        <v>4378154.53</v>
      </c>
      <c r="X186" s="94">
        <f t="shared" si="56"/>
        <v>55020551.210000001</v>
      </c>
      <c r="Y186" s="102" t="s">
        <v>371</v>
      </c>
      <c r="Z186" s="102"/>
      <c r="AA186" s="56">
        <v>12733018.279999999</v>
      </c>
      <c r="AB186" s="56">
        <v>1947402.77</v>
      </c>
      <c r="AC186" s="38"/>
    </row>
    <row r="187" spans="2:29" ht="101.25" customHeight="1" x14ac:dyDescent="0.3">
      <c r="B187" s="156">
        <f t="shared" si="58"/>
        <v>158</v>
      </c>
      <c r="C187" s="307"/>
      <c r="D187" s="99" t="s">
        <v>57</v>
      </c>
      <c r="E187" s="99">
        <v>102578</v>
      </c>
      <c r="F187" s="88" t="s">
        <v>259</v>
      </c>
      <c r="G187" s="227"/>
      <c r="H187" s="89" t="s">
        <v>58</v>
      </c>
      <c r="I187" s="90" t="s">
        <v>377</v>
      </c>
      <c r="J187" s="89" t="s">
        <v>483</v>
      </c>
      <c r="K187" s="89" t="s">
        <v>382</v>
      </c>
      <c r="L187" s="92">
        <f t="shared" si="55"/>
        <v>0.85000000000000009</v>
      </c>
      <c r="M187" s="93" t="s">
        <v>584</v>
      </c>
      <c r="N187" s="93" t="s">
        <v>597</v>
      </c>
      <c r="O187" s="89" t="s">
        <v>683</v>
      </c>
      <c r="P187" s="89" t="s">
        <v>672</v>
      </c>
      <c r="Q187" s="95">
        <f t="shared" si="57"/>
        <v>5114757.91</v>
      </c>
      <c r="R187" s="94">
        <v>4347544.2235000003</v>
      </c>
      <c r="S187" s="94">
        <v>716066.1074000001</v>
      </c>
      <c r="T187" s="94">
        <v>51147.579100000003</v>
      </c>
      <c r="U187" s="94">
        <v>0</v>
      </c>
      <c r="V187" s="94">
        <v>1022951.58</v>
      </c>
      <c r="W187" s="94">
        <v>0</v>
      </c>
      <c r="X187" s="94">
        <f t="shared" si="56"/>
        <v>6137709.4900000002</v>
      </c>
      <c r="Y187" s="102" t="s">
        <v>371</v>
      </c>
      <c r="Z187" s="102"/>
      <c r="AA187" s="56">
        <v>604338.53</v>
      </c>
      <c r="AB187" s="56">
        <v>99538.11</v>
      </c>
      <c r="AC187" s="38"/>
    </row>
    <row r="188" spans="2:29" ht="106.5" customHeight="1" x14ac:dyDescent="0.3">
      <c r="B188" s="156">
        <f t="shared" si="58"/>
        <v>159</v>
      </c>
      <c r="C188" s="307"/>
      <c r="D188" s="99" t="s">
        <v>60</v>
      </c>
      <c r="E188" s="99">
        <v>106678</v>
      </c>
      <c r="F188" s="88" t="s">
        <v>260</v>
      </c>
      <c r="G188" s="227"/>
      <c r="H188" s="89" t="s">
        <v>96</v>
      </c>
      <c r="I188" s="90" t="s">
        <v>379</v>
      </c>
      <c r="J188" s="89" t="s">
        <v>484</v>
      </c>
      <c r="K188" s="232" t="s">
        <v>1891</v>
      </c>
      <c r="L188" s="92">
        <f t="shared" si="55"/>
        <v>0.85</v>
      </c>
      <c r="M188" s="93" t="s">
        <v>586</v>
      </c>
      <c r="N188" s="93" t="s">
        <v>587</v>
      </c>
      <c r="O188" s="89" t="s">
        <v>683</v>
      </c>
      <c r="P188" s="89" t="s">
        <v>672</v>
      </c>
      <c r="Q188" s="95">
        <f t="shared" si="57"/>
        <v>6109300</v>
      </c>
      <c r="R188" s="94">
        <v>5192905</v>
      </c>
      <c r="S188" s="94">
        <v>855302.00000000012</v>
      </c>
      <c r="T188" s="94">
        <v>61093</v>
      </c>
      <c r="U188" s="94">
        <v>0</v>
      </c>
      <c r="V188" s="94">
        <v>1221859.99</v>
      </c>
      <c r="W188" s="94">
        <v>0</v>
      </c>
      <c r="X188" s="94">
        <f t="shared" si="56"/>
        <v>7331159.9900000002</v>
      </c>
      <c r="Y188" s="102" t="s">
        <v>371</v>
      </c>
      <c r="Z188" s="102"/>
      <c r="AA188" s="56">
        <v>4153100</v>
      </c>
      <c r="AB188" s="56">
        <v>684040</v>
      </c>
      <c r="AC188" s="38"/>
    </row>
    <row r="189" spans="2:29" ht="75.75" customHeight="1" x14ac:dyDescent="0.3">
      <c r="B189" s="156">
        <f t="shared" si="58"/>
        <v>160</v>
      </c>
      <c r="C189" s="307"/>
      <c r="D189" s="99" t="s">
        <v>61</v>
      </c>
      <c r="E189" s="99">
        <v>105537</v>
      </c>
      <c r="F189" s="88" t="s">
        <v>261</v>
      </c>
      <c r="G189" s="227"/>
      <c r="H189" s="89" t="s">
        <v>97</v>
      </c>
      <c r="I189" s="90" t="s">
        <v>428</v>
      </c>
      <c r="J189" s="91">
        <v>42829</v>
      </c>
      <c r="K189" s="91" t="s">
        <v>382</v>
      </c>
      <c r="L189" s="92">
        <f t="shared" si="55"/>
        <v>0.85</v>
      </c>
      <c r="M189" s="93" t="s">
        <v>595</v>
      </c>
      <c r="N189" s="93" t="s">
        <v>602</v>
      </c>
      <c r="O189" s="89" t="s">
        <v>683</v>
      </c>
      <c r="P189" s="89" t="s">
        <v>672</v>
      </c>
      <c r="Q189" s="95">
        <f t="shared" si="57"/>
        <v>35786046.479999997</v>
      </c>
      <c r="R189" s="94">
        <v>30418139.507999998</v>
      </c>
      <c r="S189" s="94">
        <v>5010046.5071999999</v>
      </c>
      <c r="T189" s="94">
        <v>357860.46479999996</v>
      </c>
      <c r="U189" s="94">
        <v>0</v>
      </c>
      <c r="V189" s="94">
        <v>7157209.29</v>
      </c>
      <c r="W189" s="94">
        <v>0</v>
      </c>
      <c r="X189" s="94">
        <f t="shared" si="56"/>
        <v>42943255.769999996</v>
      </c>
      <c r="Y189" s="102" t="s">
        <v>371</v>
      </c>
      <c r="Z189" s="102" t="s">
        <v>577</v>
      </c>
      <c r="AA189" s="56">
        <v>5999087.1699999999</v>
      </c>
      <c r="AB189" s="56">
        <v>917507.46</v>
      </c>
      <c r="AC189" s="38"/>
    </row>
    <row r="190" spans="2:29" ht="81" customHeight="1" x14ac:dyDescent="0.3">
      <c r="B190" s="156">
        <f t="shared" si="58"/>
        <v>161</v>
      </c>
      <c r="C190" s="307"/>
      <c r="D190" s="99" t="s">
        <v>62</v>
      </c>
      <c r="E190" s="99">
        <v>107617</v>
      </c>
      <c r="F190" s="88" t="s">
        <v>262</v>
      </c>
      <c r="G190" s="227"/>
      <c r="H190" s="89" t="s">
        <v>98</v>
      </c>
      <c r="I190" s="43" t="s">
        <v>454</v>
      </c>
      <c r="J190" s="91">
        <v>42836</v>
      </c>
      <c r="K190" s="91" t="s">
        <v>1148</v>
      </c>
      <c r="L190" s="92">
        <f t="shared" si="55"/>
        <v>0.84999999860864806</v>
      </c>
      <c r="M190" s="93" t="s">
        <v>586</v>
      </c>
      <c r="N190" s="93" t="s">
        <v>594</v>
      </c>
      <c r="O190" s="89" t="s">
        <v>683</v>
      </c>
      <c r="P190" s="89" t="s">
        <v>672</v>
      </c>
      <c r="Q190" s="95">
        <f t="shared" si="57"/>
        <v>86247043</v>
      </c>
      <c r="R190" s="94">
        <v>73309986.430000007</v>
      </c>
      <c r="S190" s="94">
        <v>11212115.57</v>
      </c>
      <c r="T190" s="94">
        <v>1724941</v>
      </c>
      <c r="U190" s="94">
        <v>0</v>
      </c>
      <c r="V190" s="94">
        <v>19096406.969999999</v>
      </c>
      <c r="W190" s="94">
        <v>9668262.8300000001</v>
      </c>
      <c r="X190" s="94">
        <f t="shared" si="56"/>
        <v>115011712.8</v>
      </c>
      <c r="Y190" s="102" t="s">
        <v>371</v>
      </c>
      <c r="Z190" s="102"/>
      <c r="AA190" s="56">
        <v>24704844.309999999</v>
      </c>
      <c r="AB190" s="56">
        <v>3778387.96</v>
      </c>
      <c r="AC190" s="38"/>
    </row>
    <row r="191" spans="2:29" ht="110.25" customHeight="1" x14ac:dyDescent="0.3">
      <c r="B191" s="156">
        <f t="shared" si="58"/>
        <v>162</v>
      </c>
      <c r="C191" s="307"/>
      <c r="D191" s="99" t="s">
        <v>2193</v>
      </c>
      <c r="E191" s="99">
        <v>106556</v>
      </c>
      <c r="F191" s="88" t="s">
        <v>263</v>
      </c>
      <c r="G191" s="227"/>
      <c r="H191" s="89" t="s">
        <v>99</v>
      </c>
      <c r="I191" s="43" t="s">
        <v>381</v>
      </c>
      <c r="J191" s="89" t="s">
        <v>485</v>
      </c>
      <c r="K191" s="89" t="s">
        <v>382</v>
      </c>
      <c r="L191" s="92">
        <f t="shared" si="55"/>
        <v>0.84999999977342855</v>
      </c>
      <c r="M191" s="93" t="s">
        <v>595</v>
      </c>
      <c r="N191" s="93" t="s">
        <v>465</v>
      </c>
      <c r="O191" s="89" t="s">
        <v>683</v>
      </c>
      <c r="P191" s="89" t="s">
        <v>672</v>
      </c>
      <c r="Q191" s="95">
        <f t="shared" si="57"/>
        <v>11034044.449999999</v>
      </c>
      <c r="R191" s="94">
        <v>9378937.7799999993</v>
      </c>
      <c r="S191" s="94">
        <v>1544766.22</v>
      </c>
      <c r="T191" s="94">
        <v>110340.45</v>
      </c>
      <c r="U191" s="94">
        <v>0</v>
      </c>
      <c r="V191" s="94">
        <v>2206808.89</v>
      </c>
      <c r="W191" s="94">
        <v>0</v>
      </c>
      <c r="X191" s="94">
        <f t="shared" si="56"/>
        <v>13240853.34</v>
      </c>
      <c r="Y191" s="102" t="s">
        <v>371</v>
      </c>
      <c r="Z191" s="102"/>
      <c r="AA191" s="56">
        <v>7214567.5299999993</v>
      </c>
      <c r="AB191" s="56">
        <v>1188281.7</v>
      </c>
      <c r="AC191" s="38"/>
    </row>
    <row r="192" spans="2:29" ht="68.25" customHeight="1" x14ac:dyDescent="0.3">
      <c r="B192" s="156">
        <f t="shared" si="58"/>
        <v>163</v>
      </c>
      <c r="C192" s="307"/>
      <c r="D192" s="99" t="s">
        <v>63</v>
      </c>
      <c r="E192" s="99">
        <v>108771</v>
      </c>
      <c r="F192" s="88" t="s">
        <v>264</v>
      </c>
      <c r="G192" s="227"/>
      <c r="H192" s="89" t="s">
        <v>101</v>
      </c>
      <c r="I192" s="43" t="s">
        <v>546</v>
      </c>
      <c r="J192" s="91">
        <v>42838</v>
      </c>
      <c r="K192" s="89" t="s">
        <v>1298</v>
      </c>
      <c r="L192" s="92">
        <f t="shared" si="55"/>
        <v>0.85000000051870883</v>
      </c>
      <c r="M192" s="93" t="s">
        <v>599</v>
      </c>
      <c r="N192" s="93" t="s">
        <v>619</v>
      </c>
      <c r="O192" s="89" t="s">
        <v>683</v>
      </c>
      <c r="P192" s="89" t="s">
        <v>672</v>
      </c>
      <c r="Q192" s="95">
        <f t="shared" si="57"/>
        <v>14458977.65</v>
      </c>
      <c r="R192" s="94">
        <v>12290131.01</v>
      </c>
      <c r="S192" s="94">
        <v>1879667.09</v>
      </c>
      <c r="T192" s="94">
        <v>289179.55</v>
      </c>
      <c r="U192" s="94">
        <v>0</v>
      </c>
      <c r="V192" s="94">
        <v>3000077.22</v>
      </c>
      <c r="W192" s="94">
        <v>1477292.22</v>
      </c>
      <c r="X192" s="94">
        <f t="shared" si="56"/>
        <v>18936347.09</v>
      </c>
      <c r="Y192" s="102" t="s">
        <v>371</v>
      </c>
      <c r="Z192" s="102"/>
      <c r="AA192" s="56">
        <v>3439833.8600000003</v>
      </c>
      <c r="AB192" s="56">
        <v>526092.24</v>
      </c>
      <c r="AC192" s="38"/>
    </row>
    <row r="193" spans="2:29" ht="128.25" customHeight="1" x14ac:dyDescent="0.3">
      <c r="B193" s="156">
        <f t="shared" si="58"/>
        <v>164</v>
      </c>
      <c r="C193" s="307"/>
      <c r="D193" s="99" t="s">
        <v>64</v>
      </c>
      <c r="E193" s="99">
        <v>107170</v>
      </c>
      <c r="F193" s="88" t="s">
        <v>265</v>
      </c>
      <c r="G193" s="227"/>
      <c r="H193" s="89" t="s">
        <v>100</v>
      </c>
      <c r="I193" s="43" t="s">
        <v>563</v>
      </c>
      <c r="J193" s="91">
        <v>42838</v>
      </c>
      <c r="K193" s="89" t="s">
        <v>382</v>
      </c>
      <c r="L193" s="92">
        <f t="shared" si="55"/>
        <v>0.84999999893565614</v>
      </c>
      <c r="M193" s="93" t="s">
        <v>595</v>
      </c>
      <c r="N193" s="93" t="s">
        <v>602</v>
      </c>
      <c r="O193" s="89" t="s">
        <v>683</v>
      </c>
      <c r="P193" s="89" t="s">
        <v>672</v>
      </c>
      <c r="Q193" s="95">
        <f t="shared" si="57"/>
        <v>7516368.080000001</v>
      </c>
      <c r="R193" s="94">
        <v>6388912.8600000003</v>
      </c>
      <c r="S193" s="94">
        <v>1052291.53</v>
      </c>
      <c r="T193" s="94">
        <v>75163.69</v>
      </c>
      <c r="U193" s="94">
        <v>0</v>
      </c>
      <c r="V193" s="94">
        <v>1503273.61</v>
      </c>
      <c r="W193" s="94">
        <v>0</v>
      </c>
      <c r="X193" s="94">
        <f t="shared" si="56"/>
        <v>9019641.6900000013</v>
      </c>
      <c r="Y193" s="102" t="s">
        <v>371</v>
      </c>
      <c r="Z193" s="102" t="s">
        <v>372</v>
      </c>
      <c r="AA193" s="56">
        <v>2561771.02</v>
      </c>
      <c r="AB193" s="56">
        <v>421938.75</v>
      </c>
      <c r="AC193" s="38"/>
    </row>
    <row r="194" spans="2:29" ht="73.5" customHeight="1" x14ac:dyDescent="0.3">
      <c r="B194" s="156">
        <f t="shared" si="58"/>
        <v>165</v>
      </c>
      <c r="C194" s="307"/>
      <c r="D194" s="99" t="s">
        <v>67</v>
      </c>
      <c r="E194" s="99">
        <v>106355</v>
      </c>
      <c r="F194" s="88" t="s">
        <v>266</v>
      </c>
      <c r="G194" s="227"/>
      <c r="H194" s="89" t="s">
        <v>102</v>
      </c>
      <c r="I194" s="43" t="s">
        <v>429</v>
      </c>
      <c r="J194" s="91">
        <v>42850</v>
      </c>
      <c r="K194" s="89" t="s">
        <v>382</v>
      </c>
      <c r="L194" s="92">
        <f t="shared" si="55"/>
        <v>0.85000000018461763</v>
      </c>
      <c r="M194" s="93" t="s">
        <v>599</v>
      </c>
      <c r="N194" s="93" t="s">
        <v>612</v>
      </c>
      <c r="O194" s="89" t="s">
        <v>683</v>
      </c>
      <c r="P194" s="89" t="s">
        <v>672</v>
      </c>
      <c r="Q194" s="95">
        <f t="shared" si="57"/>
        <v>24374688.030000001</v>
      </c>
      <c r="R194" s="94">
        <v>20718484.829999998</v>
      </c>
      <c r="S194" s="94">
        <v>3168709.44</v>
      </c>
      <c r="T194" s="94">
        <v>487493.76</v>
      </c>
      <c r="U194" s="94">
        <v>0</v>
      </c>
      <c r="V194" s="94">
        <v>5106784.0999999996</v>
      </c>
      <c r="W194" s="94">
        <v>2711308.23</v>
      </c>
      <c r="X194" s="94">
        <f t="shared" si="56"/>
        <v>32192780.360000003</v>
      </c>
      <c r="Y194" s="102" t="s">
        <v>371</v>
      </c>
      <c r="Z194" s="102"/>
      <c r="AA194" s="56">
        <v>5909354.6500000004</v>
      </c>
      <c r="AB194" s="56">
        <v>903783.64999999991</v>
      </c>
      <c r="AC194" s="38"/>
    </row>
    <row r="195" spans="2:29" ht="81.75" customHeight="1" x14ac:dyDescent="0.3">
      <c r="B195" s="156">
        <f t="shared" si="58"/>
        <v>166</v>
      </c>
      <c r="C195" s="307"/>
      <c r="D195" s="99" t="s">
        <v>68</v>
      </c>
      <c r="E195" s="99">
        <v>106283</v>
      </c>
      <c r="F195" s="88" t="s">
        <v>267</v>
      </c>
      <c r="G195" s="227"/>
      <c r="H195" s="89" t="s">
        <v>192</v>
      </c>
      <c r="I195" s="43" t="s">
        <v>547</v>
      </c>
      <c r="J195" s="91">
        <v>42851</v>
      </c>
      <c r="K195" s="88" t="s">
        <v>382</v>
      </c>
      <c r="L195" s="92">
        <f t="shared" si="55"/>
        <v>0.85</v>
      </c>
      <c r="M195" s="93" t="s">
        <v>593</v>
      </c>
      <c r="N195" s="93" t="s">
        <v>598</v>
      </c>
      <c r="O195" s="89" t="s">
        <v>683</v>
      </c>
      <c r="P195" s="89" t="s">
        <v>672</v>
      </c>
      <c r="Q195" s="95">
        <f t="shared" si="57"/>
        <v>7372000</v>
      </c>
      <c r="R195" s="94">
        <v>6266200</v>
      </c>
      <c r="S195" s="94">
        <v>958360</v>
      </c>
      <c r="T195" s="94">
        <v>147440</v>
      </c>
      <c r="U195" s="94">
        <v>0</v>
      </c>
      <c r="V195" s="94">
        <v>1400682</v>
      </c>
      <c r="W195" s="94">
        <v>0</v>
      </c>
      <c r="X195" s="94">
        <f t="shared" si="56"/>
        <v>8772682</v>
      </c>
      <c r="Y195" s="102" t="s">
        <v>371</v>
      </c>
      <c r="Z195" s="102" t="s">
        <v>583</v>
      </c>
      <c r="AA195" s="56">
        <v>1143558.3600000001</v>
      </c>
      <c r="AB195" s="56">
        <v>174897.16</v>
      </c>
      <c r="AC195" s="38"/>
    </row>
    <row r="196" spans="2:29" ht="117" customHeight="1" x14ac:dyDescent="0.3">
      <c r="B196" s="156">
        <f t="shared" si="58"/>
        <v>167</v>
      </c>
      <c r="C196" s="307"/>
      <c r="D196" s="99" t="s">
        <v>2194</v>
      </c>
      <c r="E196" s="99" t="s">
        <v>2195</v>
      </c>
      <c r="F196" s="88" t="s">
        <v>268</v>
      </c>
      <c r="G196" s="227"/>
      <c r="H196" s="89" t="s">
        <v>107</v>
      </c>
      <c r="I196" s="90" t="s">
        <v>561</v>
      </c>
      <c r="J196" s="91">
        <v>42860</v>
      </c>
      <c r="K196" s="91" t="s">
        <v>1808</v>
      </c>
      <c r="L196" s="92">
        <f t="shared" si="55"/>
        <v>0.85</v>
      </c>
      <c r="M196" s="93" t="s">
        <v>595</v>
      </c>
      <c r="N196" s="93" t="s">
        <v>465</v>
      </c>
      <c r="O196" s="89" t="s">
        <v>683</v>
      </c>
      <c r="P196" s="89" t="s">
        <v>672</v>
      </c>
      <c r="Q196" s="95">
        <v>11534284</v>
      </c>
      <c r="R196" s="94">
        <v>9804141.4000000004</v>
      </c>
      <c r="S196" s="94">
        <v>1499456.9200000002</v>
      </c>
      <c r="T196" s="94">
        <v>230685.68</v>
      </c>
      <c r="U196" s="94">
        <v>0</v>
      </c>
      <c r="V196" s="94">
        <v>3948799.2</v>
      </c>
      <c r="W196" s="94">
        <v>0</v>
      </c>
      <c r="X196" s="94">
        <f>R196+S196+T196+U196+V196+W196</f>
        <v>15483083.199999999</v>
      </c>
      <c r="Y196" s="102" t="s">
        <v>1381</v>
      </c>
      <c r="Z196" s="102" t="s">
        <v>562</v>
      </c>
      <c r="AA196" s="56">
        <v>9407413.1199999992</v>
      </c>
      <c r="AB196" s="56">
        <v>1438780.83</v>
      </c>
      <c r="AC196" s="38"/>
    </row>
    <row r="197" spans="2:29" ht="145.5" customHeight="1" x14ac:dyDescent="0.3">
      <c r="B197" s="156">
        <f t="shared" si="58"/>
        <v>168</v>
      </c>
      <c r="C197" s="307"/>
      <c r="D197" s="99" t="s">
        <v>2196</v>
      </c>
      <c r="E197" s="99">
        <v>101584</v>
      </c>
      <c r="F197" s="88" t="s">
        <v>269</v>
      </c>
      <c r="G197" s="227"/>
      <c r="H197" s="89" t="s">
        <v>110</v>
      </c>
      <c r="I197" s="90" t="s">
        <v>417</v>
      </c>
      <c r="J197" s="91">
        <v>42864</v>
      </c>
      <c r="K197" s="89" t="s">
        <v>1829</v>
      </c>
      <c r="L197" s="92">
        <f t="shared" si="55"/>
        <v>0.85000000005263932</v>
      </c>
      <c r="M197" s="93" t="s">
        <v>593</v>
      </c>
      <c r="N197" s="93" t="s">
        <v>585</v>
      </c>
      <c r="O197" s="89" t="s">
        <v>683</v>
      </c>
      <c r="P197" s="89" t="s">
        <v>672</v>
      </c>
      <c r="Q197" s="95">
        <f t="shared" si="57"/>
        <v>9498615.6699999999</v>
      </c>
      <c r="R197" s="94">
        <v>8073823.3200000003</v>
      </c>
      <c r="S197" s="94">
        <v>1329806.2</v>
      </c>
      <c r="T197" s="94">
        <v>94986.15</v>
      </c>
      <c r="U197" s="94">
        <v>0</v>
      </c>
      <c r="V197" s="94">
        <v>1899723.13</v>
      </c>
      <c r="W197" s="94">
        <v>0</v>
      </c>
      <c r="X197" s="94">
        <f t="shared" si="56"/>
        <v>11398338.800000001</v>
      </c>
      <c r="Y197" s="102" t="s">
        <v>371</v>
      </c>
      <c r="Z197" s="102"/>
      <c r="AA197" s="56">
        <v>4183957.29</v>
      </c>
      <c r="AB197" s="56">
        <v>689122.36</v>
      </c>
      <c r="AC197" s="38"/>
    </row>
    <row r="198" spans="2:29" ht="66.2" customHeight="1" x14ac:dyDescent="0.3">
      <c r="B198" s="156">
        <f t="shared" si="58"/>
        <v>169</v>
      </c>
      <c r="C198" s="307"/>
      <c r="D198" s="99" t="s">
        <v>2197</v>
      </c>
      <c r="E198" s="99">
        <v>103186</v>
      </c>
      <c r="F198" s="88" t="s">
        <v>270</v>
      </c>
      <c r="G198" s="227"/>
      <c r="H198" s="89" t="s">
        <v>117</v>
      </c>
      <c r="I198" s="90" t="s">
        <v>459</v>
      </c>
      <c r="J198" s="89" t="s">
        <v>460</v>
      </c>
      <c r="K198" s="89" t="s">
        <v>514</v>
      </c>
      <c r="L198" s="92">
        <f t="shared" si="55"/>
        <v>0.85000000002899823</v>
      </c>
      <c r="M198" s="93" t="s">
        <v>586</v>
      </c>
      <c r="N198" s="93" t="s">
        <v>621</v>
      </c>
      <c r="O198" s="89" t="s">
        <v>683</v>
      </c>
      <c r="P198" s="89" t="s">
        <v>672</v>
      </c>
      <c r="Q198" s="95">
        <f t="shared" si="57"/>
        <v>17242439.870000001</v>
      </c>
      <c r="R198" s="94">
        <v>14656073.890000001</v>
      </c>
      <c r="S198" s="94">
        <v>2241517.1800000002</v>
      </c>
      <c r="T198" s="94">
        <v>344848.8</v>
      </c>
      <c r="U198" s="94">
        <v>0</v>
      </c>
      <c r="V198" s="94">
        <v>3593357</v>
      </c>
      <c r="W198" s="94">
        <v>1669965</v>
      </c>
      <c r="X198" s="94">
        <f t="shared" si="56"/>
        <v>22505761.870000001</v>
      </c>
      <c r="Y198" s="102" t="s">
        <v>371</v>
      </c>
      <c r="Z198" s="102"/>
      <c r="AA198" s="56">
        <v>8471376.5099999998</v>
      </c>
      <c r="AB198" s="56">
        <v>1295622.29</v>
      </c>
      <c r="AC198" s="38"/>
    </row>
    <row r="199" spans="2:29" ht="99" customHeight="1" x14ac:dyDescent="0.3">
      <c r="B199" s="156">
        <f t="shared" si="58"/>
        <v>170</v>
      </c>
      <c r="C199" s="307"/>
      <c r="D199" s="99" t="s">
        <v>2198</v>
      </c>
      <c r="E199" s="99">
        <v>108100</v>
      </c>
      <c r="F199" s="88" t="s">
        <v>271</v>
      </c>
      <c r="G199" s="227"/>
      <c r="H199" s="89" t="s">
        <v>119</v>
      </c>
      <c r="I199" s="90" t="s">
        <v>551</v>
      </c>
      <c r="J199" s="91">
        <v>42874</v>
      </c>
      <c r="K199" s="91" t="s">
        <v>1148</v>
      </c>
      <c r="L199" s="92">
        <f t="shared" si="55"/>
        <v>0.85000000000308873</v>
      </c>
      <c r="M199" s="93" t="s">
        <v>586</v>
      </c>
      <c r="N199" s="93" t="s">
        <v>597</v>
      </c>
      <c r="O199" s="89" t="s">
        <v>683</v>
      </c>
      <c r="P199" s="89" t="s">
        <v>672</v>
      </c>
      <c r="Q199" s="95">
        <f t="shared" si="57"/>
        <v>323748755.74000001</v>
      </c>
      <c r="R199" s="94">
        <v>275186442.38</v>
      </c>
      <c r="S199" s="94">
        <v>42087338.240000002</v>
      </c>
      <c r="T199" s="94">
        <v>6474975.1200000001</v>
      </c>
      <c r="U199" s="94">
        <v>0</v>
      </c>
      <c r="V199" s="94">
        <v>60580894</v>
      </c>
      <c r="W199" s="94">
        <v>0</v>
      </c>
      <c r="X199" s="94">
        <f t="shared" si="56"/>
        <v>384329649.74000001</v>
      </c>
      <c r="Y199" s="102" t="s">
        <v>371</v>
      </c>
      <c r="Z199" s="102"/>
      <c r="AA199" s="56">
        <v>68690226.850000009</v>
      </c>
      <c r="AB199" s="56">
        <v>8648723.6500000004</v>
      </c>
      <c r="AC199" s="38"/>
    </row>
    <row r="200" spans="2:29" ht="99" customHeight="1" x14ac:dyDescent="0.3">
      <c r="B200" s="156">
        <f t="shared" si="58"/>
        <v>171</v>
      </c>
      <c r="C200" s="307"/>
      <c r="D200" s="99" t="s">
        <v>2199</v>
      </c>
      <c r="E200" s="99">
        <v>107537</v>
      </c>
      <c r="F200" s="88" t="s">
        <v>272</v>
      </c>
      <c r="G200" s="227"/>
      <c r="H200" s="89" t="s">
        <v>120</v>
      </c>
      <c r="I200" s="90" t="s">
        <v>435</v>
      </c>
      <c r="J200" s="91">
        <v>42878</v>
      </c>
      <c r="K200" s="88" t="s">
        <v>1049</v>
      </c>
      <c r="L200" s="92">
        <f t="shared" si="55"/>
        <v>0.85000000000000009</v>
      </c>
      <c r="M200" s="93" t="s">
        <v>593</v>
      </c>
      <c r="N200" s="93" t="s">
        <v>618</v>
      </c>
      <c r="O200" s="89" t="s">
        <v>683</v>
      </c>
      <c r="P200" s="89" t="s">
        <v>672</v>
      </c>
      <c r="Q200" s="95">
        <f t="shared" si="57"/>
        <v>8444509</v>
      </c>
      <c r="R200" s="94">
        <v>7177832.6500000004</v>
      </c>
      <c r="S200" s="94">
        <v>1182231.26</v>
      </c>
      <c r="T200" s="94">
        <v>84445.09</v>
      </c>
      <c r="U200" s="94">
        <v>0</v>
      </c>
      <c r="V200" s="94">
        <v>1604456.71</v>
      </c>
      <c r="W200" s="94">
        <v>0</v>
      </c>
      <c r="X200" s="94">
        <f t="shared" si="56"/>
        <v>10048965.710000001</v>
      </c>
      <c r="Y200" s="102" t="s">
        <v>371</v>
      </c>
      <c r="Z200" s="102"/>
      <c r="AA200" s="56">
        <v>3736707.69</v>
      </c>
      <c r="AB200" s="56">
        <v>476371.7</v>
      </c>
      <c r="AC200" s="38"/>
    </row>
    <row r="201" spans="2:29" ht="144" customHeight="1" x14ac:dyDescent="0.3">
      <c r="B201" s="156">
        <f t="shared" si="58"/>
        <v>172</v>
      </c>
      <c r="C201" s="307"/>
      <c r="D201" s="99" t="s">
        <v>2200</v>
      </c>
      <c r="E201" s="99">
        <v>109456</v>
      </c>
      <c r="F201" s="88" t="s">
        <v>273</v>
      </c>
      <c r="G201" s="227"/>
      <c r="H201" s="89" t="s">
        <v>123</v>
      </c>
      <c r="I201" s="90" t="s">
        <v>378</v>
      </c>
      <c r="J201" s="89" t="s">
        <v>486</v>
      </c>
      <c r="K201" s="93" t="s">
        <v>1049</v>
      </c>
      <c r="L201" s="92">
        <f t="shared" si="55"/>
        <v>0.85000001509012679</v>
      </c>
      <c r="M201" s="93" t="s">
        <v>590</v>
      </c>
      <c r="N201" s="93" t="s">
        <v>620</v>
      </c>
      <c r="O201" s="89" t="s">
        <v>683</v>
      </c>
      <c r="P201" s="89" t="s">
        <v>672</v>
      </c>
      <c r="Q201" s="95">
        <f t="shared" si="57"/>
        <v>5964164.5999999996</v>
      </c>
      <c r="R201" s="94">
        <v>5069540</v>
      </c>
      <c r="S201" s="94">
        <v>834982.96</v>
      </c>
      <c r="T201" s="94">
        <v>59641.64</v>
      </c>
      <c r="U201" s="94">
        <v>0</v>
      </c>
      <c r="V201" s="94">
        <v>1133191.28</v>
      </c>
      <c r="W201" s="94">
        <v>0</v>
      </c>
      <c r="X201" s="94">
        <f t="shared" si="56"/>
        <v>7097355.8799999999</v>
      </c>
      <c r="Y201" s="102" t="s">
        <v>371</v>
      </c>
      <c r="Z201" s="102"/>
      <c r="AA201" s="56">
        <v>3852850.33</v>
      </c>
      <c r="AB201" s="56">
        <v>634587.11</v>
      </c>
      <c r="AC201" s="38"/>
    </row>
    <row r="202" spans="2:29" ht="111.75" customHeight="1" x14ac:dyDescent="0.3">
      <c r="B202" s="156">
        <f t="shared" si="58"/>
        <v>173</v>
      </c>
      <c r="C202" s="307"/>
      <c r="D202" s="99" t="s">
        <v>2201</v>
      </c>
      <c r="E202" s="233">
        <v>108339</v>
      </c>
      <c r="F202" s="88" t="s">
        <v>274</v>
      </c>
      <c r="G202" s="227"/>
      <c r="H202" s="89" t="s">
        <v>124</v>
      </c>
      <c r="I202" s="90" t="s">
        <v>567</v>
      </c>
      <c r="J202" s="91">
        <v>42881</v>
      </c>
      <c r="K202" s="234" t="s">
        <v>469</v>
      </c>
      <c r="L202" s="92">
        <f t="shared" si="55"/>
        <v>0.85</v>
      </c>
      <c r="M202" s="93" t="s">
        <v>599</v>
      </c>
      <c r="N202" s="93" t="s">
        <v>600</v>
      </c>
      <c r="O202" s="89" t="s">
        <v>683</v>
      </c>
      <c r="P202" s="89" t="s">
        <v>672</v>
      </c>
      <c r="Q202" s="95">
        <f t="shared" si="57"/>
        <v>9254170</v>
      </c>
      <c r="R202" s="94">
        <v>7866044.5</v>
      </c>
      <c r="S202" s="94">
        <v>1295583.78</v>
      </c>
      <c r="T202" s="94">
        <v>92541.72</v>
      </c>
      <c r="U202" s="94">
        <v>0</v>
      </c>
      <c r="V202" s="94">
        <v>0</v>
      </c>
      <c r="W202" s="94">
        <v>0</v>
      </c>
      <c r="X202" s="94">
        <f t="shared" si="56"/>
        <v>9254170</v>
      </c>
      <c r="Y202" s="102" t="s">
        <v>371</v>
      </c>
      <c r="Z202" s="102" t="s">
        <v>372</v>
      </c>
      <c r="AA202" s="56">
        <v>4719626.7</v>
      </c>
      <c r="AB202" s="56">
        <v>777350.28</v>
      </c>
      <c r="AC202" s="38"/>
    </row>
    <row r="203" spans="2:29" ht="97.5" customHeight="1" x14ac:dyDescent="0.3">
      <c r="B203" s="156">
        <f t="shared" si="58"/>
        <v>174</v>
      </c>
      <c r="C203" s="307"/>
      <c r="D203" s="99" t="s">
        <v>2202</v>
      </c>
      <c r="E203" s="99">
        <v>107600</v>
      </c>
      <c r="F203" s="88" t="s">
        <v>275</v>
      </c>
      <c r="G203" s="227"/>
      <c r="H203" s="89" t="s">
        <v>125</v>
      </c>
      <c r="I203" s="90" t="s">
        <v>552</v>
      </c>
      <c r="J203" s="91">
        <v>42881</v>
      </c>
      <c r="K203" s="88" t="s">
        <v>1306</v>
      </c>
      <c r="L203" s="92">
        <f t="shared" si="55"/>
        <v>0.85000000230689299</v>
      </c>
      <c r="M203" s="93" t="s">
        <v>593</v>
      </c>
      <c r="N203" s="93" t="s">
        <v>394</v>
      </c>
      <c r="O203" s="89" t="s">
        <v>683</v>
      </c>
      <c r="P203" s="89" t="s">
        <v>672</v>
      </c>
      <c r="Q203" s="95">
        <f t="shared" si="57"/>
        <v>10403603.360000001</v>
      </c>
      <c r="R203" s="94">
        <v>8843062.8800000008</v>
      </c>
      <c r="S203" s="94">
        <v>1456504.48</v>
      </c>
      <c r="T203" s="94">
        <v>104036</v>
      </c>
      <c r="U203" s="94">
        <v>0</v>
      </c>
      <c r="V203" s="94">
        <v>0</v>
      </c>
      <c r="W203" s="94">
        <v>0</v>
      </c>
      <c r="X203" s="94">
        <f t="shared" si="56"/>
        <v>10403603.360000001</v>
      </c>
      <c r="Y203" s="102" t="s">
        <v>371</v>
      </c>
      <c r="Z203" s="102"/>
      <c r="AA203" s="56">
        <v>3841270.3</v>
      </c>
      <c r="AB203" s="56">
        <v>632679.81000000006</v>
      </c>
      <c r="AC203" s="38"/>
    </row>
    <row r="204" spans="2:29" ht="113.25" customHeight="1" x14ac:dyDescent="0.3">
      <c r="B204" s="156">
        <f t="shared" si="58"/>
        <v>175</v>
      </c>
      <c r="C204" s="307"/>
      <c r="D204" s="99" t="s">
        <v>2203</v>
      </c>
      <c r="E204" s="99">
        <v>106938</v>
      </c>
      <c r="F204" s="88" t="s">
        <v>276</v>
      </c>
      <c r="G204" s="227"/>
      <c r="H204" s="89" t="s">
        <v>191</v>
      </c>
      <c r="I204" s="90" t="s">
        <v>445</v>
      </c>
      <c r="J204" s="89" t="s">
        <v>475</v>
      </c>
      <c r="K204" s="91" t="s">
        <v>382</v>
      </c>
      <c r="L204" s="92">
        <f t="shared" si="55"/>
        <v>0.85000000000000009</v>
      </c>
      <c r="M204" s="93" t="s">
        <v>586</v>
      </c>
      <c r="N204" s="93" t="s">
        <v>594</v>
      </c>
      <c r="O204" s="89" t="s">
        <v>683</v>
      </c>
      <c r="P204" s="89" t="s">
        <v>672</v>
      </c>
      <c r="Q204" s="95">
        <f t="shared" si="57"/>
        <v>20305083.999999996</v>
      </c>
      <c r="R204" s="94">
        <v>17259321.399999999</v>
      </c>
      <c r="S204" s="94">
        <v>2842711.76</v>
      </c>
      <c r="T204" s="94">
        <v>203050.84</v>
      </c>
      <c r="U204" s="94">
        <v>0</v>
      </c>
      <c r="V204" s="94">
        <v>4061016.8</v>
      </c>
      <c r="W204" s="94">
        <v>0</v>
      </c>
      <c r="X204" s="94">
        <f t="shared" si="56"/>
        <v>24366100.799999997</v>
      </c>
      <c r="Y204" s="102" t="s">
        <v>371</v>
      </c>
      <c r="Z204" s="102"/>
      <c r="AA204" s="56">
        <v>3125450</v>
      </c>
      <c r="AB204" s="56">
        <v>514780</v>
      </c>
      <c r="AC204" s="38"/>
    </row>
    <row r="205" spans="2:29" ht="58.7" customHeight="1" x14ac:dyDescent="0.3">
      <c r="B205" s="156">
        <f t="shared" si="58"/>
        <v>176</v>
      </c>
      <c r="C205" s="307"/>
      <c r="D205" s="99" t="s">
        <v>2204</v>
      </c>
      <c r="E205" s="99" t="s">
        <v>2205</v>
      </c>
      <c r="F205" s="88" t="s">
        <v>277</v>
      </c>
      <c r="G205" s="227"/>
      <c r="H205" s="89" t="s">
        <v>128</v>
      </c>
      <c r="I205" s="43" t="s">
        <v>419</v>
      </c>
      <c r="J205" s="91">
        <v>42884</v>
      </c>
      <c r="K205" s="88" t="s">
        <v>514</v>
      </c>
      <c r="L205" s="92">
        <f t="shared" si="55"/>
        <v>0.85000000000000009</v>
      </c>
      <c r="M205" s="93" t="s">
        <v>586</v>
      </c>
      <c r="N205" s="93" t="s">
        <v>857</v>
      </c>
      <c r="O205" s="89" t="s">
        <v>683</v>
      </c>
      <c r="P205" s="89" t="s">
        <v>672</v>
      </c>
      <c r="Q205" s="95">
        <f t="shared" si="57"/>
        <v>13855565.369999997</v>
      </c>
      <c r="R205" s="94">
        <v>11777230.564499998</v>
      </c>
      <c r="S205" s="94">
        <v>1801223.4981</v>
      </c>
      <c r="T205" s="94">
        <v>277111.30739999999</v>
      </c>
      <c r="U205" s="94">
        <v>0</v>
      </c>
      <c r="V205" s="94">
        <v>4387422.2699999996</v>
      </c>
      <c r="W205" s="94">
        <v>1536086.96</v>
      </c>
      <c r="X205" s="94">
        <f t="shared" si="56"/>
        <v>19779074.599999998</v>
      </c>
      <c r="Y205" s="102" t="s">
        <v>1788</v>
      </c>
      <c r="Z205" s="102"/>
      <c r="AA205" s="56">
        <v>6635852.8899999997</v>
      </c>
      <c r="AB205" s="56">
        <v>1014895.14</v>
      </c>
      <c r="AC205" s="38"/>
    </row>
    <row r="206" spans="2:29" ht="113.25" customHeight="1" x14ac:dyDescent="0.3">
      <c r="B206" s="156">
        <f t="shared" si="58"/>
        <v>177</v>
      </c>
      <c r="C206" s="307"/>
      <c r="D206" s="99" t="s">
        <v>2206</v>
      </c>
      <c r="E206" s="99">
        <v>114394</v>
      </c>
      <c r="F206" s="88" t="s">
        <v>278</v>
      </c>
      <c r="G206" s="227"/>
      <c r="H206" s="89" t="s">
        <v>190</v>
      </c>
      <c r="I206" s="43" t="s">
        <v>418</v>
      </c>
      <c r="J206" s="91">
        <v>42886</v>
      </c>
      <c r="K206" s="91" t="s">
        <v>1890</v>
      </c>
      <c r="L206" s="92">
        <f t="shared" si="55"/>
        <v>0.84999999999999987</v>
      </c>
      <c r="M206" s="93" t="s">
        <v>596</v>
      </c>
      <c r="N206" s="93" t="s">
        <v>615</v>
      </c>
      <c r="O206" s="89" t="s">
        <v>683</v>
      </c>
      <c r="P206" s="89" t="s">
        <v>672</v>
      </c>
      <c r="Q206" s="95">
        <f t="shared" si="57"/>
        <v>21638778.829999998</v>
      </c>
      <c r="R206" s="94">
        <v>18392962.005499996</v>
      </c>
      <c r="S206" s="94">
        <v>3029429.0362</v>
      </c>
      <c r="T206" s="94">
        <v>216387.78829999999</v>
      </c>
      <c r="U206" s="94">
        <v>0</v>
      </c>
      <c r="V206" s="94">
        <v>4111367.98</v>
      </c>
      <c r="W206" s="94">
        <v>0</v>
      </c>
      <c r="X206" s="94">
        <f t="shared" si="56"/>
        <v>25750146.809999999</v>
      </c>
      <c r="Y206" s="102" t="s">
        <v>371</v>
      </c>
      <c r="Z206" s="102"/>
      <c r="AA206" s="56">
        <v>11636067.6</v>
      </c>
      <c r="AB206" s="56">
        <v>1916528.7599999998</v>
      </c>
      <c r="AC206" s="38"/>
    </row>
    <row r="207" spans="2:29" ht="102.75" customHeight="1" x14ac:dyDescent="0.3">
      <c r="B207" s="156">
        <f t="shared" si="58"/>
        <v>178</v>
      </c>
      <c r="C207" s="307"/>
      <c r="D207" s="99" t="s">
        <v>2207</v>
      </c>
      <c r="E207" s="99">
        <v>110387</v>
      </c>
      <c r="F207" s="88" t="s">
        <v>279</v>
      </c>
      <c r="G207" s="227"/>
      <c r="H207" s="89" t="s">
        <v>132</v>
      </c>
      <c r="I207" s="43" t="s">
        <v>530</v>
      </c>
      <c r="J207" s="91">
        <v>42826</v>
      </c>
      <c r="K207" s="225" t="s">
        <v>1259</v>
      </c>
      <c r="L207" s="92">
        <f t="shared" si="55"/>
        <v>0.85</v>
      </c>
      <c r="M207" s="93" t="s">
        <v>596</v>
      </c>
      <c r="N207" s="93" t="s">
        <v>467</v>
      </c>
      <c r="O207" s="89" t="s">
        <v>683</v>
      </c>
      <c r="P207" s="89" t="s">
        <v>672</v>
      </c>
      <c r="Q207" s="95">
        <f t="shared" si="57"/>
        <v>9893840</v>
      </c>
      <c r="R207" s="94">
        <v>8409764</v>
      </c>
      <c r="S207" s="94">
        <v>1385137</v>
      </c>
      <c r="T207" s="94">
        <v>98939</v>
      </c>
      <c r="U207" s="94">
        <v>0</v>
      </c>
      <c r="V207" s="94">
        <v>1879829.6</v>
      </c>
      <c r="W207" s="94">
        <v>0</v>
      </c>
      <c r="X207" s="94">
        <f t="shared" si="56"/>
        <v>11773669.6</v>
      </c>
      <c r="Y207" s="102" t="s">
        <v>527</v>
      </c>
      <c r="Z207" s="102"/>
      <c r="AA207" s="56">
        <v>5039905.96</v>
      </c>
      <c r="AB207" s="56">
        <v>830102.15</v>
      </c>
      <c r="AC207" s="38"/>
    </row>
    <row r="208" spans="2:29" ht="50.25" customHeight="1" x14ac:dyDescent="0.3">
      <c r="B208" s="156">
        <f t="shared" si="58"/>
        <v>179</v>
      </c>
      <c r="C208" s="307"/>
      <c r="D208" s="99" t="s">
        <v>159</v>
      </c>
      <c r="E208" s="93">
        <v>113310</v>
      </c>
      <c r="F208" s="88">
        <v>42948</v>
      </c>
      <c r="G208" s="227"/>
      <c r="H208" s="89" t="s">
        <v>188</v>
      </c>
      <c r="I208" s="43" t="s">
        <v>554</v>
      </c>
      <c r="J208" s="91">
        <v>42948</v>
      </c>
      <c r="K208" s="225" t="s">
        <v>1789</v>
      </c>
      <c r="L208" s="92">
        <f t="shared" si="55"/>
        <v>0.85</v>
      </c>
      <c r="M208" s="93" t="s">
        <v>590</v>
      </c>
      <c r="N208" s="93" t="s">
        <v>591</v>
      </c>
      <c r="O208" s="89" t="s">
        <v>683</v>
      </c>
      <c r="P208" s="89" t="s">
        <v>672</v>
      </c>
      <c r="Q208" s="95">
        <f t="shared" si="57"/>
        <v>74313373.25</v>
      </c>
      <c r="R208" s="94">
        <v>63166367.262499996</v>
      </c>
      <c r="S208" s="94">
        <v>9660738.5225000009</v>
      </c>
      <c r="T208" s="94">
        <v>1486267.4650000001</v>
      </c>
      <c r="U208" s="94">
        <v>0</v>
      </c>
      <c r="V208" s="94">
        <v>16472344.58</v>
      </c>
      <c r="W208" s="94">
        <v>8468595.4000000004</v>
      </c>
      <c r="X208" s="94">
        <f t="shared" si="56"/>
        <v>99254313.230000004</v>
      </c>
      <c r="Y208" s="102" t="s">
        <v>371</v>
      </c>
      <c r="Z208" s="102"/>
      <c r="AA208" s="95">
        <v>40586930.199999996</v>
      </c>
      <c r="AB208" s="56">
        <v>6207412.9000000004</v>
      </c>
      <c r="AC208" s="38"/>
    </row>
    <row r="209" spans="1:29" ht="104.25" customHeight="1" x14ac:dyDescent="0.3">
      <c r="B209" s="156">
        <f t="shared" si="58"/>
        <v>180</v>
      </c>
      <c r="C209" s="307"/>
      <c r="D209" s="99" t="s">
        <v>164</v>
      </c>
      <c r="E209" s="99">
        <v>112855</v>
      </c>
      <c r="F209" s="88" t="s">
        <v>280</v>
      </c>
      <c r="G209" s="227"/>
      <c r="H209" s="89" t="s">
        <v>165</v>
      </c>
      <c r="I209" s="43" t="s">
        <v>425</v>
      </c>
      <c r="J209" s="91">
        <v>42950</v>
      </c>
      <c r="K209" s="88" t="s">
        <v>2079</v>
      </c>
      <c r="L209" s="92">
        <f t="shared" si="55"/>
        <v>0.85</v>
      </c>
      <c r="M209" s="93" t="s">
        <v>596</v>
      </c>
      <c r="N209" s="93" t="s">
        <v>390</v>
      </c>
      <c r="O209" s="89" t="s">
        <v>683</v>
      </c>
      <c r="P209" s="89" t="s">
        <v>672</v>
      </c>
      <c r="Q209" s="95">
        <f t="shared" si="57"/>
        <v>13952566</v>
      </c>
      <c r="R209" s="94">
        <v>11859681.1</v>
      </c>
      <c r="S209" s="94">
        <v>1953358.24</v>
      </c>
      <c r="T209" s="94">
        <v>139526.66</v>
      </c>
      <c r="U209" s="94">
        <v>0</v>
      </c>
      <c r="V209" s="94">
        <v>2650987.54</v>
      </c>
      <c r="W209" s="94">
        <v>0</v>
      </c>
      <c r="X209" s="94">
        <f t="shared" si="56"/>
        <v>16603553.539999999</v>
      </c>
      <c r="Y209" s="102" t="s">
        <v>371</v>
      </c>
      <c r="Z209" s="102"/>
      <c r="AA209" s="56">
        <v>2199692.66</v>
      </c>
      <c r="AB209" s="56">
        <v>362302.32</v>
      </c>
      <c r="AC209" s="38"/>
    </row>
    <row r="210" spans="1:29" ht="118.5" customHeight="1" x14ac:dyDescent="0.3">
      <c r="B210" s="156">
        <f t="shared" si="58"/>
        <v>181</v>
      </c>
      <c r="C210" s="307"/>
      <c r="D210" s="99" t="s">
        <v>169</v>
      </c>
      <c r="E210" s="99">
        <v>110570</v>
      </c>
      <c r="F210" s="88" t="s">
        <v>281</v>
      </c>
      <c r="G210" s="227"/>
      <c r="H210" s="89" t="s">
        <v>170</v>
      </c>
      <c r="I210" s="43" t="s">
        <v>556</v>
      </c>
      <c r="J210" s="91">
        <v>42957</v>
      </c>
      <c r="K210" s="91" t="s">
        <v>376</v>
      </c>
      <c r="L210" s="92">
        <f t="shared" si="55"/>
        <v>0.8499999954622498</v>
      </c>
      <c r="M210" s="93" t="s">
        <v>590</v>
      </c>
      <c r="N210" s="93" t="s">
        <v>1408</v>
      </c>
      <c r="O210" s="89" t="s">
        <v>683</v>
      </c>
      <c r="P210" s="89" t="s">
        <v>672</v>
      </c>
      <c r="Q210" s="95">
        <f t="shared" si="57"/>
        <v>8814941</v>
      </c>
      <c r="R210" s="94">
        <v>7492699.8099999996</v>
      </c>
      <c r="S210" s="94">
        <v>1234092.19</v>
      </c>
      <c r="T210" s="94">
        <v>88149</v>
      </c>
      <c r="U210" s="94">
        <v>0</v>
      </c>
      <c r="V210" s="94">
        <v>1674838.79</v>
      </c>
      <c r="W210" s="94">
        <v>0</v>
      </c>
      <c r="X210" s="94">
        <f t="shared" si="56"/>
        <v>10489779.789999999</v>
      </c>
      <c r="Y210" s="102" t="s">
        <v>371</v>
      </c>
      <c r="Z210" s="102"/>
      <c r="AA210" s="56">
        <v>1911261.59</v>
      </c>
      <c r="AB210" s="56">
        <v>314796.02</v>
      </c>
      <c r="AC210" s="38"/>
    </row>
    <row r="211" spans="1:29" ht="103.7" customHeight="1" x14ac:dyDescent="0.3">
      <c r="B211" s="156">
        <f t="shared" si="58"/>
        <v>182</v>
      </c>
      <c r="C211" s="307"/>
      <c r="D211" s="99" t="s">
        <v>175</v>
      </c>
      <c r="E211" s="99">
        <v>106707</v>
      </c>
      <c r="F211" s="88" t="s">
        <v>282</v>
      </c>
      <c r="G211" s="227"/>
      <c r="H211" s="89" t="s">
        <v>176</v>
      </c>
      <c r="I211" s="128" t="s">
        <v>436</v>
      </c>
      <c r="J211" s="91">
        <v>42963</v>
      </c>
      <c r="K211" s="91" t="s">
        <v>1303</v>
      </c>
      <c r="L211" s="92">
        <f t="shared" si="55"/>
        <v>0.85</v>
      </c>
      <c r="M211" s="93" t="s">
        <v>586</v>
      </c>
      <c r="N211" s="93" t="s">
        <v>1409</v>
      </c>
      <c r="O211" s="89" t="s">
        <v>683</v>
      </c>
      <c r="P211" s="89" t="s">
        <v>672</v>
      </c>
      <c r="Q211" s="95">
        <f t="shared" si="57"/>
        <v>8398943</v>
      </c>
      <c r="R211" s="94">
        <v>7139101.5499999998</v>
      </c>
      <c r="S211" s="94">
        <v>1175852.02</v>
      </c>
      <c r="T211" s="94">
        <v>83989.43</v>
      </c>
      <c r="U211" s="94">
        <v>0</v>
      </c>
      <c r="V211" s="94">
        <v>1646521.8</v>
      </c>
      <c r="W211" s="94">
        <v>0</v>
      </c>
      <c r="X211" s="94">
        <f t="shared" si="56"/>
        <v>10045464.800000001</v>
      </c>
      <c r="Y211" s="102" t="s">
        <v>371</v>
      </c>
      <c r="Z211" s="102"/>
      <c r="AA211" s="56">
        <v>4272661.01</v>
      </c>
      <c r="AB211" s="56">
        <v>703732.4</v>
      </c>
      <c r="AC211" s="38"/>
    </row>
    <row r="212" spans="1:29" ht="120.75" customHeight="1" x14ac:dyDescent="0.3">
      <c r="B212" s="156">
        <f t="shared" si="58"/>
        <v>183</v>
      </c>
      <c r="C212" s="307"/>
      <c r="D212" s="99" t="s">
        <v>177</v>
      </c>
      <c r="E212" s="99">
        <v>112718</v>
      </c>
      <c r="F212" s="88" t="s">
        <v>283</v>
      </c>
      <c r="G212" s="227"/>
      <c r="H212" s="89" t="s">
        <v>189</v>
      </c>
      <c r="I212" s="43" t="s">
        <v>418</v>
      </c>
      <c r="J212" s="91">
        <v>42963</v>
      </c>
      <c r="K212" s="225" t="s">
        <v>1790</v>
      </c>
      <c r="L212" s="92">
        <f t="shared" si="55"/>
        <v>0.84999999770755585</v>
      </c>
      <c r="M212" s="93" t="s">
        <v>590</v>
      </c>
      <c r="N212" s="93" t="s">
        <v>623</v>
      </c>
      <c r="O212" s="89" t="s">
        <v>683</v>
      </c>
      <c r="P212" s="89" t="s">
        <v>672</v>
      </c>
      <c r="Q212" s="95">
        <f t="shared" si="57"/>
        <v>2181078.0999999996</v>
      </c>
      <c r="R212" s="94">
        <v>1853916.38</v>
      </c>
      <c r="S212" s="94">
        <v>305350.94</v>
      </c>
      <c r="T212" s="94">
        <v>21810.78</v>
      </c>
      <c r="U212" s="94">
        <v>0</v>
      </c>
      <c r="V212" s="94">
        <v>414404.84</v>
      </c>
      <c r="W212" s="94">
        <v>0</v>
      </c>
      <c r="X212" s="94">
        <f t="shared" si="56"/>
        <v>2595482.9399999995</v>
      </c>
      <c r="Y212" s="102" t="s">
        <v>371</v>
      </c>
      <c r="Z212" s="102"/>
      <c r="AA212" s="56">
        <v>1251234.08</v>
      </c>
      <c r="AB212" s="56">
        <v>206085.62</v>
      </c>
      <c r="AC212" s="38"/>
    </row>
    <row r="213" spans="1:29" ht="78" customHeight="1" x14ac:dyDescent="0.3">
      <c r="B213" s="156">
        <f t="shared" si="58"/>
        <v>184</v>
      </c>
      <c r="C213" s="307"/>
      <c r="D213" s="99" t="s">
        <v>186</v>
      </c>
      <c r="E213" s="99">
        <v>110847</v>
      </c>
      <c r="F213" s="99" t="s">
        <v>284</v>
      </c>
      <c r="G213" s="227"/>
      <c r="H213" s="89" t="s">
        <v>187</v>
      </c>
      <c r="I213" s="90" t="s">
        <v>461</v>
      </c>
      <c r="J213" s="89" t="s">
        <v>462</v>
      </c>
      <c r="K213" s="89" t="s">
        <v>1148</v>
      </c>
      <c r="L213" s="92">
        <f t="shared" si="55"/>
        <v>0.84999999944733806</v>
      </c>
      <c r="M213" s="93" t="s">
        <v>586</v>
      </c>
      <c r="N213" s="93" t="s">
        <v>587</v>
      </c>
      <c r="O213" s="89" t="s">
        <v>683</v>
      </c>
      <c r="P213" s="89" t="s">
        <v>672</v>
      </c>
      <c r="Q213" s="95">
        <f t="shared" si="57"/>
        <v>464117393.29000002</v>
      </c>
      <c r="R213" s="94">
        <v>394499784.04000002</v>
      </c>
      <c r="S213" s="94">
        <v>60335261.390000001</v>
      </c>
      <c r="T213" s="94">
        <v>9282347.8599999994</v>
      </c>
      <c r="U213" s="94">
        <v>0</v>
      </c>
      <c r="V213" s="94">
        <v>96777324.530000001</v>
      </c>
      <c r="W213" s="94">
        <v>54739390.710000001</v>
      </c>
      <c r="X213" s="94">
        <f t="shared" si="56"/>
        <v>615634108.53000009</v>
      </c>
      <c r="Y213" s="102" t="s">
        <v>371</v>
      </c>
      <c r="Z213" s="102"/>
      <c r="AA213" s="56">
        <v>81785145</v>
      </c>
      <c r="AB213" s="56">
        <v>6033639.5199999996</v>
      </c>
      <c r="AC213" s="38"/>
    </row>
    <row r="214" spans="1:29" ht="91.5" customHeight="1" x14ac:dyDescent="0.3">
      <c r="B214" s="156">
        <f t="shared" si="58"/>
        <v>185</v>
      </c>
      <c r="C214" s="307"/>
      <c r="D214" s="99" t="s">
        <v>316</v>
      </c>
      <c r="E214" s="99">
        <v>110838</v>
      </c>
      <c r="F214" s="99" t="s">
        <v>315</v>
      </c>
      <c r="G214" s="227"/>
      <c r="H214" s="89" t="s">
        <v>317</v>
      </c>
      <c r="I214" s="90" t="s">
        <v>463</v>
      </c>
      <c r="J214" s="91">
        <v>42956</v>
      </c>
      <c r="K214" s="89" t="s">
        <v>488</v>
      </c>
      <c r="L214" s="92">
        <f t="shared" si="55"/>
        <v>0.850000000318612</v>
      </c>
      <c r="M214" s="93" t="s">
        <v>595</v>
      </c>
      <c r="N214" s="93" t="s">
        <v>609</v>
      </c>
      <c r="O214" s="89" t="s">
        <v>683</v>
      </c>
      <c r="P214" s="89" t="s">
        <v>672</v>
      </c>
      <c r="Q214" s="95">
        <f t="shared" si="57"/>
        <v>941584070</v>
      </c>
      <c r="R214" s="94">
        <v>800346459.79999995</v>
      </c>
      <c r="S214" s="94">
        <v>122405929.2</v>
      </c>
      <c r="T214" s="94">
        <v>18831681</v>
      </c>
      <c r="U214" s="94">
        <v>0</v>
      </c>
      <c r="V214" s="94">
        <v>176132595.21000001</v>
      </c>
      <c r="W214" s="94">
        <v>0</v>
      </c>
      <c r="X214" s="94">
        <f t="shared" si="56"/>
        <v>1117716665.21</v>
      </c>
      <c r="Y214" s="102" t="s">
        <v>371</v>
      </c>
      <c r="Z214" s="102"/>
      <c r="AA214" s="56">
        <v>272253655.25999999</v>
      </c>
      <c r="AB214" s="56">
        <v>35597058.070000008</v>
      </c>
      <c r="AC214" s="38"/>
    </row>
    <row r="215" spans="1:29" ht="127.5" customHeight="1" x14ac:dyDescent="0.3">
      <c r="B215" s="156">
        <f t="shared" si="58"/>
        <v>186</v>
      </c>
      <c r="C215" s="307"/>
      <c r="D215" s="99" t="s">
        <v>325</v>
      </c>
      <c r="E215" s="99">
        <v>113150</v>
      </c>
      <c r="F215" s="88" t="s">
        <v>326</v>
      </c>
      <c r="G215" s="227"/>
      <c r="H215" s="89" t="s">
        <v>628</v>
      </c>
      <c r="I215" s="90" t="s">
        <v>531</v>
      </c>
      <c r="J215" s="91">
        <v>42125</v>
      </c>
      <c r="K215" s="88" t="s">
        <v>1148</v>
      </c>
      <c r="L215" s="92">
        <f t="shared" si="55"/>
        <v>0.85000000061974623</v>
      </c>
      <c r="M215" s="93" t="s">
        <v>595</v>
      </c>
      <c r="N215" s="93" t="s">
        <v>598</v>
      </c>
      <c r="O215" s="89" t="s">
        <v>683</v>
      </c>
      <c r="P215" s="89" t="s">
        <v>672</v>
      </c>
      <c r="Q215" s="95">
        <f t="shared" si="57"/>
        <v>5647473.0899999999</v>
      </c>
      <c r="R215" s="94">
        <v>4800352.13</v>
      </c>
      <c r="S215" s="94">
        <v>790646.23</v>
      </c>
      <c r="T215" s="94">
        <v>56474.73</v>
      </c>
      <c r="U215" s="94">
        <v>0</v>
      </c>
      <c r="V215" s="94">
        <v>1073019.8899999999</v>
      </c>
      <c r="W215" s="94">
        <v>0</v>
      </c>
      <c r="X215" s="94">
        <f t="shared" si="56"/>
        <v>6720492.9799999995</v>
      </c>
      <c r="Y215" s="102" t="s">
        <v>527</v>
      </c>
      <c r="Z215" s="102"/>
      <c r="AA215" s="56">
        <v>3146442.17</v>
      </c>
      <c r="AB215" s="56">
        <v>518237.54000000004</v>
      </c>
      <c r="AC215" s="38"/>
    </row>
    <row r="216" spans="1:29" ht="132.75" customHeight="1" x14ac:dyDescent="0.3">
      <c r="B216" s="156">
        <f t="shared" si="58"/>
        <v>187</v>
      </c>
      <c r="C216" s="307"/>
      <c r="D216" s="99" t="s">
        <v>335</v>
      </c>
      <c r="E216" s="99">
        <v>106161</v>
      </c>
      <c r="F216" s="88" t="s">
        <v>336</v>
      </c>
      <c r="G216" s="227"/>
      <c r="H216" s="89" t="s">
        <v>627</v>
      </c>
      <c r="I216" s="90" t="s">
        <v>566</v>
      </c>
      <c r="J216" s="91">
        <v>43004</v>
      </c>
      <c r="K216" s="89" t="s">
        <v>382</v>
      </c>
      <c r="L216" s="92">
        <f t="shared" si="55"/>
        <v>0.85000000006150944</v>
      </c>
      <c r="M216" s="93" t="s">
        <v>599</v>
      </c>
      <c r="N216" s="93" t="s">
        <v>849</v>
      </c>
      <c r="O216" s="89" t="s">
        <v>683</v>
      </c>
      <c r="P216" s="89" t="s">
        <v>672</v>
      </c>
      <c r="Q216" s="95">
        <f t="shared" si="57"/>
        <v>16257674.939999999</v>
      </c>
      <c r="R216" s="94">
        <v>13819023.699999999</v>
      </c>
      <c r="S216" s="94">
        <v>2276074.4900000002</v>
      </c>
      <c r="T216" s="94">
        <v>162576.75</v>
      </c>
      <c r="U216" s="94">
        <v>0</v>
      </c>
      <c r="V216" s="94">
        <v>3088958.24</v>
      </c>
      <c r="W216" s="94">
        <v>0</v>
      </c>
      <c r="X216" s="94">
        <f t="shared" si="56"/>
        <v>19346633.18</v>
      </c>
      <c r="Y216" s="102" t="s">
        <v>371</v>
      </c>
      <c r="Z216" s="102" t="s">
        <v>372</v>
      </c>
      <c r="AA216" s="56">
        <v>9745219.4500000011</v>
      </c>
      <c r="AB216" s="56">
        <v>1605094.98</v>
      </c>
      <c r="AC216" s="38"/>
    </row>
    <row r="217" spans="1:29" ht="91.5" customHeight="1" x14ac:dyDescent="0.3">
      <c r="B217" s="156">
        <f t="shared" si="58"/>
        <v>188</v>
      </c>
      <c r="C217" s="307"/>
      <c r="D217" s="99" t="s">
        <v>341</v>
      </c>
      <c r="E217" s="99">
        <v>105956</v>
      </c>
      <c r="F217" s="88" t="s">
        <v>340</v>
      </c>
      <c r="G217" s="227"/>
      <c r="H217" s="89" t="s">
        <v>626</v>
      </c>
      <c r="I217" s="90" t="s">
        <v>439</v>
      </c>
      <c r="J217" s="89" t="s">
        <v>476</v>
      </c>
      <c r="K217" s="89" t="s">
        <v>1263</v>
      </c>
      <c r="L217" s="92">
        <f t="shared" si="55"/>
        <v>0.85</v>
      </c>
      <c r="M217" s="93" t="s">
        <v>593</v>
      </c>
      <c r="N217" s="93" t="s">
        <v>606</v>
      </c>
      <c r="O217" s="89" t="s">
        <v>683</v>
      </c>
      <c r="P217" s="89" t="s">
        <v>672</v>
      </c>
      <c r="Q217" s="95">
        <f t="shared" si="57"/>
        <v>308369059.79000002</v>
      </c>
      <c r="R217" s="94">
        <v>262113700.8215</v>
      </c>
      <c r="S217" s="94">
        <v>40087977.772700004</v>
      </c>
      <c r="T217" s="94">
        <v>6167381.1958000008</v>
      </c>
      <c r="U217" s="94">
        <v>0</v>
      </c>
      <c r="V217" s="94">
        <v>64372254.670000002</v>
      </c>
      <c r="W217" s="94">
        <v>20593026.579999998</v>
      </c>
      <c r="X217" s="94">
        <f t="shared" si="56"/>
        <v>393334341.04000002</v>
      </c>
      <c r="Y217" s="102" t="s">
        <v>371</v>
      </c>
      <c r="Z217" s="102"/>
      <c r="AA217" s="56">
        <v>105707559.52000001</v>
      </c>
      <c r="AB217" s="56">
        <v>16167038.530000001</v>
      </c>
      <c r="AC217" s="38"/>
    </row>
    <row r="218" spans="1:29" ht="100.5" customHeight="1" x14ac:dyDescent="0.3">
      <c r="B218" s="156">
        <f t="shared" si="58"/>
        <v>189</v>
      </c>
      <c r="C218" s="307"/>
      <c r="D218" s="99" t="s">
        <v>354</v>
      </c>
      <c r="E218" s="93">
        <v>115962</v>
      </c>
      <c r="F218" s="88" t="s">
        <v>356</v>
      </c>
      <c r="G218" s="227"/>
      <c r="H218" s="89" t="s">
        <v>355</v>
      </c>
      <c r="I218" s="90" t="s">
        <v>437</v>
      </c>
      <c r="J218" s="91">
        <v>43034</v>
      </c>
      <c r="K218" s="88" t="s">
        <v>382</v>
      </c>
      <c r="L218" s="92">
        <f t="shared" si="55"/>
        <v>0.85000000024823774</v>
      </c>
      <c r="M218" s="93" t="s">
        <v>599</v>
      </c>
      <c r="N218" s="93" t="s">
        <v>608</v>
      </c>
      <c r="O218" s="89" t="s">
        <v>683</v>
      </c>
      <c r="P218" s="89" t="s">
        <v>672</v>
      </c>
      <c r="Q218" s="95">
        <f t="shared" si="57"/>
        <v>20141968.500000004</v>
      </c>
      <c r="R218" s="94">
        <v>17120673.23</v>
      </c>
      <c r="S218" s="94">
        <v>2819875.6</v>
      </c>
      <c r="T218" s="94">
        <v>201419.67</v>
      </c>
      <c r="U218" s="94">
        <v>0</v>
      </c>
      <c r="V218" s="94">
        <v>3826974.04</v>
      </c>
      <c r="W218" s="94">
        <v>0</v>
      </c>
      <c r="X218" s="94">
        <f t="shared" si="56"/>
        <v>23968942.540000003</v>
      </c>
      <c r="Y218" s="102" t="s">
        <v>371</v>
      </c>
      <c r="Z218" s="102"/>
      <c r="AA218" s="56">
        <v>15548704.060000001</v>
      </c>
      <c r="AB218" s="56">
        <v>2560963.0100000002</v>
      </c>
      <c r="AC218" s="38"/>
    </row>
    <row r="219" spans="1:29" ht="109.5" customHeight="1" x14ac:dyDescent="0.3">
      <c r="B219" s="156">
        <f t="shared" si="58"/>
        <v>190</v>
      </c>
      <c r="C219" s="307"/>
      <c r="D219" s="99" t="s">
        <v>358</v>
      </c>
      <c r="E219" s="93">
        <v>109955</v>
      </c>
      <c r="F219" s="88" t="s">
        <v>357</v>
      </c>
      <c r="G219" s="227"/>
      <c r="H219" s="89" t="s">
        <v>625</v>
      </c>
      <c r="I219" s="90" t="s">
        <v>521</v>
      </c>
      <c r="J219" s="89" t="s">
        <v>522</v>
      </c>
      <c r="K219" s="89" t="s">
        <v>1831</v>
      </c>
      <c r="L219" s="92">
        <f t="shared" si="55"/>
        <v>0.85000000033460221</v>
      </c>
      <c r="M219" s="93" t="s">
        <v>586</v>
      </c>
      <c r="N219" s="93" t="s">
        <v>622</v>
      </c>
      <c r="O219" s="89" t="s">
        <v>683</v>
      </c>
      <c r="P219" s="89" t="s">
        <v>672</v>
      </c>
      <c r="Q219" s="95">
        <f t="shared" si="57"/>
        <v>2988623.14</v>
      </c>
      <c r="R219" s="94">
        <v>2540329.67</v>
      </c>
      <c r="S219" s="94">
        <v>418407.24</v>
      </c>
      <c r="T219" s="94">
        <v>29886.23</v>
      </c>
      <c r="U219" s="94">
        <v>0</v>
      </c>
      <c r="V219" s="94">
        <v>567838.39</v>
      </c>
      <c r="W219" s="94">
        <v>0</v>
      </c>
      <c r="X219" s="94">
        <f t="shared" si="56"/>
        <v>3556461.5300000003</v>
      </c>
      <c r="Y219" s="102" t="s">
        <v>371</v>
      </c>
      <c r="Z219" s="102"/>
      <c r="AA219" s="56">
        <v>1381159.25</v>
      </c>
      <c r="AB219" s="56">
        <v>227485.05</v>
      </c>
      <c r="AC219" s="38"/>
    </row>
    <row r="220" spans="1:29" ht="142.5" customHeight="1" x14ac:dyDescent="0.3">
      <c r="B220" s="156">
        <f t="shared" si="58"/>
        <v>191</v>
      </c>
      <c r="C220" s="307"/>
      <c r="D220" s="99" t="s">
        <v>362</v>
      </c>
      <c r="E220" s="93">
        <v>107113</v>
      </c>
      <c r="F220" s="88" t="s">
        <v>363</v>
      </c>
      <c r="G220" s="227"/>
      <c r="H220" s="89" t="s">
        <v>93</v>
      </c>
      <c r="I220" s="90" t="s">
        <v>532</v>
      </c>
      <c r="J220" s="91">
        <v>42979</v>
      </c>
      <c r="K220" s="91" t="s">
        <v>1158</v>
      </c>
      <c r="L220" s="92">
        <f t="shared" si="55"/>
        <v>0.85</v>
      </c>
      <c r="M220" s="93" t="s">
        <v>586</v>
      </c>
      <c r="N220" s="93" t="s">
        <v>601</v>
      </c>
      <c r="O220" s="89" t="s">
        <v>683</v>
      </c>
      <c r="P220" s="89" t="s">
        <v>672</v>
      </c>
      <c r="Q220" s="95">
        <f t="shared" si="57"/>
        <v>26673000</v>
      </c>
      <c r="R220" s="94">
        <v>22672050</v>
      </c>
      <c r="S220" s="94">
        <v>3734220</v>
      </c>
      <c r="T220" s="94">
        <v>266730</v>
      </c>
      <c r="U220" s="94">
        <v>0</v>
      </c>
      <c r="V220" s="94">
        <v>5067870</v>
      </c>
      <c r="W220" s="94">
        <v>0</v>
      </c>
      <c r="X220" s="94">
        <f t="shared" si="56"/>
        <v>31740870</v>
      </c>
      <c r="Y220" s="102" t="s">
        <v>527</v>
      </c>
      <c r="Z220" s="102"/>
      <c r="AA220" s="56">
        <v>0</v>
      </c>
      <c r="AB220" s="56">
        <v>0</v>
      </c>
      <c r="AC220" s="38"/>
    </row>
    <row r="221" spans="1:29" ht="130.69999999999999" customHeight="1" x14ac:dyDescent="0.3">
      <c r="B221" s="156">
        <f t="shared" si="58"/>
        <v>192</v>
      </c>
      <c r="C221" s="307"/>
      <c r="D221" s="99" t="s">
        <v>364</v>
      </c>
      <c r="E221" s="93">
        <v>114439</v>
      </c>
      <c r="F221" s="88" t="s">
        <v>365</v>
      </c>
      <c r="G221" s="227"/>
      <c r="H221" s="89" t="s">
        <v>624</v>
      </c>
      <c r="I221" s="90" t="s">
        <v>458</v>
      </c>
      <c r="J221" s="91">
        <v>43039</v>
      </c>
      <c r="K221" s="225" t="s">
        <v>382</v>
      </c>
      <c r="L221" s="92">
        <f t="shared" si="55"/>
        <v>0.85000000013174926</v>
      </c>
      <c r="M221" s="93" t="s">
        <v>596</v>
      </c>
      <c r="N221" s="93" t="s">
        <v>592</v>
      </c>
      <c r="O221" s="89" t="s">
        <v>683</v>
      </c>
      <c r="P221" s="89" t="s">
        <v>672</v>
      </c>
      <c r="Q221" s="95">
        <f t="shared" si="57"/>
        <v>7590175.7400000002</v>
      </c>
      <c r="R221" s="94">
        <v>6451649.3799999999</v>
      </c>
      <c r="S221" s="94">
        <v>1062624.6000000001</v>
      </c>
      <c r="T221" s="94">
        <v>75901.759999999995</v>
      </c>
      <c r="U221" s="94">
        <v>0</v>
      </c>
      <c r="V221" s="94">
        <v>1442133.39</v>
      </c>
      <c r="W221" s="94">
        <v>0</v>
      </c>
      <c r="X221" s="94">
        <f t="shared" si="56"/>
        <v>9032309.1300000008</v>
      </c>
      <c r="Y221" s="102" t="s">
        <v>371</v>
      </c>
      <c r="Z221" s="102"/>
      <c r="AA221" s="56">
        <v>6104626.71</v>
      </c>
      <c r="AB221" s="56">
        <v>1005467.9299999999</v>
      </c>
      <c r="AC221" s="38"/>
    </row>
    <row r="222" spans="1:29" ht="90" customHeight="1" x14ac:dyDescent="0.3">
      <c r="B222" s="156">
        <f t="shared" si="58"/>
        <v>193</v>
      </c>
      <c r="C222" s="307"/>
      <c r="D222" s="99" t="s">
        <v>629</v>
      </c>
      <c r="E222" s="93">
        <v>106397</v>
      </c>
      <c r="F222" s="88" t="s">
        <v>630</v>
      </c>
      <c r="G222" s="227"/>
      <c r="H222" s="93" t="s">
        <v>631</v>
      </c>
      <c r="I222" s="90" t="s">
        <v>458</v>
      </c>
      <c r="J222" s="91" t="s">
        <v>653</v>
      </c>
      <c r="K222" s="88" t="s">
        <v>382</v>
      </c>
      <c r="L222" s="92">
        <f t="shared" si="55"/>
        <v>0.85000000061795489</v>
      </c>
      <c r="M222" s="93" t="s">
        <v>584</v>
      </c>
      <c r="N222" s="93" t="s">
        <v>617</v>
      </c>
      <c r="O222" s="89" t="s">
        <v>683</v>
      </c>
      <c r="P222" s="89" t="s">
        <v>672</v>
      </c>
      <c r="Q222" s="95">
        <f t="shared" si="57"/>
        <v>7282084.0300000003</v>
      </c>
      <c r="R222" s="94">
        <v>6189771.4299999997</v>
      </c>
      <c r="S222" s="94">
        <v>1019491.73</v>
      </c>
      <c r="T222" s="94">
        <v>72820.87</v>
      </c>
      <c r="U222" s="94">
        <v>0</v>
      </c>
      <c r="V222" s="94">
        <v>1383595.97</v>
      </c>
      <c r="W222" s="94">
        <v>0</v>
      </c>
      <c r="X222" s="94">
        <f t="shared" si="56"/>
        <v>8665680</v>
      </c>
      <c r="Y222" s="102" t="s">
        <v>371</v>
      </c>
      <c r="Z222" s="102"/>
      <c r="AA222" s="56">
        <v>618977.14</v>
      </c>
      <c r="AB222" s="56">
        <v>101949.17</v>
      </c>
      <c r="AC222" s="38"/>
    </row>
    <row r="223" spans="1:29" ht="102.2" customHeight="1" x14ac:dyDescent="0.3">
      <c r="B223" s="156">
        <f t="shared" si="58"/>
        <v>194</v>
      </c>
      <c r="C223" s="307"/>
      <c r="D223" s="212" t="s">
        <v>634</v>
      </c>
      <c r="E223" s="93">
        <v>112553</v>
      </c>
      <c r="F223" s="88" t="s">
        <v>1612</v>
      </c>
      <c r="G223" s="227"/>
      <c r="H223" s="93" t="s">
        <v>635</v>
      </c>
      <c r="I223" s="101" t="s">
        <v>458</v>
      </c>
      <c r="J223" s="88" t="s">
        <v>654</v>
      </c>
      <c r="K223" s="96" t="s">
        <v>2208</v>
      </c>
      <c r="L223" s="92">
        <f t="shared" si="55"/>
        <v>0.85000000000000009</v>
      </c>
      <c r="M223" s="93" t="s">
        <v>593</v>
      </c>
      <c r="N223" s="93" t="s">
        <v>397</v>
      </c>
      <c r="O223" s="93" t="s">
        <v>683</v>
      </c>
      <c r="P223" s="93" t="s">
        <v>672</v>
      </c>
      <c r="Q223" s="95">
        <f t="shared" si="57"/>
        <v>7422480.9999999991</v>
      </c>
      <c r="R223" s="94">
        <v>6309108.8499999996</v>
      </c>
      <c r="S223" s="94">
        <v>1039147.34</v>
      </c>
      <c r="T223" s="94">
        <v>74224.81</v>
      </c>
      <c r="U223" s="94">
        <v>0</v>
      </c>
      <c r="V223" s="94">
        <v>1410271.39</v>
      </c>
      <c r="W223" s="94">
        <v>0</v>
      </c>
      <c r="X223" s="94">
        <f t="shared" si="56"/>
        <v>8832752.3899999987</v>
      </c>
      <c r="Y223" s="96" t="s">
        <v>900</v>
      </c>
      <c r="Z223" s="102"/>
      <c r="AA223" s="56">
        <v>0</v>
      </c>
      <c r="AB223" s="56">
        <v>0</v>
      </c>
      <c r="AC223" s="38"/>
    </row>
    <row r="224" spans="1:29" ht="120.75" customHeight="1" x14ac:dyDescent="0.3">
      <c r="A224" s="3" t="s">
        <v>1381</v>
      </c>
      <c r="B224" s="156">
        <f t="shared" si="58"/>
        <v>195</v>
      </c>
      <c r="C224" s="307"/>
      <c r="D224" s="99" t="s">
        <v>689</v>
      </c>
      <c r="E224" s="93" t="s">
        <v>2209</v>
      </c>
      <c r="F224" s="88" t="s">
        <v>691</v>
      </c>
      <c r="G224" s="227"/>
      <c r="H224" s="93" t="s">
        <v>690</v>
      </c>
      <c r="I224" s="101" t="s">
        <v>716</v>
      </c>
      <c r="J224" s="88" t="s">
        <v>692</v>
      </c>
      <c r="K224" s="88" t="s">
        <v>1832</v>
      </c>
      <c r="L224" s="92">
        <f t="shared" si="55"/>
        <v>0.85000000042933477</v>
      </c>
      <c r="M224" s="93" t="s">
        <v>599</v>
      </c>
      <c r="N224" s="93" t="s">
        <v>619</v>
      </c>
      <c r="O224" s="89" t="s">
        <v>683</v>
      </c>
      <c r="P224" s="89" t="s">
        <v>672</v>
      </c>
      <c r="Q224" s="95">
        <f t="shared" si="57"/>
        <v>11645925.899999999</v>
      </c>
      <c r="R224" s="94">
        <v>9899037.0199999996</v>
      </c>
      <c r="S224" s="94">
        <v>1630429.63</v>
      </c>
      <c r="T224" s="94">
        <v>116459.25</v>
      </c>
      <c r="U224" s="94">
        <v>0</v>
      </c>
      <c r="V224" s="94">
        <v>2212725.9300000002</v>
      </c>
      <c r="W224" s="94">
        <v>0</v>
      </c>
      <c r="X224" s="94">
        <f t="shared" si="56"/>
        <v>13858651.829999998</v>
      </c>
      <c r="Y224" s="102" t="s">
        <v>1381</v>
      </c>
      <c r="Z224" s="102"/>
      <c r="AA224" s="56">
        <v>9899037.0199999996</v>
      </c>
      <c r="AB224" s="56">
        <v>1630429.6300000001</v>
      </c>
      <c r="AC224" s="38"/>
    </row>
    <row r="225" spans="2:29" ht="86.25" customHeight="1" x14ac:dyDescent="0.3">
      <c r="B225" s="156">
        <f t="shared" si="58"/>
        <v>196</v>
      </c>
      <c r="C225" s="307"/>
      <c r="D225" s="99" t="s">
        <v>725</v>
      </c>
      <c r="E225" s="93">
        <v>118679</v>
      </c>
      <c r="F225" s="88" t="s">
        <v>726</v>
      </c>
      <c r="G225" s="227"/>
      <c r="H225" s="93" t="s">
        <v>727</v>
      </c>
      <c r="I225" s="101" t="s">
        <v>755</v>
      </c>
      <c r="J225" s="88" t="s">
        <v>747</v>
      </c>
      <c r="K225" s="88" t="s">
        <v>382</v>
      </c>
      <c r="L225" s="92">
        <f t="shared" si="55"/>
        <v>0.85</v>
      </c>
      <c r="M225" s="93" t="s">
        <v>590</v>
      </c>
      <c r="N225" s="93" t="s">
        <v>623</v>
      </c>
      <c r="O225" s="89" t="s">
        <v>683</v>
      </c>
      <c r="P225" s="89" t="s">
        <v>672</v>
      </c>
      <c r="Q225" s="95">
        <f t="shared" si="57"/>
        <v>602176936.28999996</v>
      </c>
      <c r="R225" s="94">
        <v>511850395.84649998</v>
      </c>
      <c r="S225" s="94">
        <v>78283001.717700005</v>
      </c>
      <c r="T225" s="94">
        <v>12043538.7258</v>
      </c>
      <c r="U225" s="94">
        <v>0</v>
      </c>
      <c r="V225" s="94">
        <v>115315305.95999999</v>
      </c>
      <c r="W225" s="94">
        <v>0</v>
      </c>
      <c r="X225" s="94">
        <f t="shared" si="56"/>
        <v>717492242.25</v>
      </c>
      <c r="Y225" s="102" t="s">
        <v>371</v>
      </c>
      <c r="Z225" s="102"/>
      <c r="AA225" s="56">
        <v>57847332.569999993</v>
      </c>
      <c r="AB225" s="56">
        <v>5879666.3799999999</v>
      </c>
      <c r="AC225" s="38"/>
    </row>
    <row r="226" spans="2:29" ht="123" customHeight="1" x14ac:dyDescent="0.3">
      <c r="B226" s="156">
        <f t="shared" si="58"/>
        <v>197</v>
      </c>
      <c r="C226" s="307"/>
      <c r="D226" s="99" t="s">
        <v>732</v>
      </c>
      <c r="E226" s="93">
        <v>108495</v>
      </c>
      <c r="F226" s="88" t="s">
        <v>731</v>
      </c>
      <c r="G226" s="227"/>
      <c r="H226" s="93" t="s">
        <v>733</v>
      </c>
      <c r="I226" s="101" t="s">
        <v>756</v>
      </c>
      <c r="J226" s="88" t="s">
        <v>746</v>
      </c>
      <c r="K226" s="88" t="s">
        <v>1148</v>
      </c>
      <c r="L226" s="92">
        <f t="shared" ref="L226:L239" si="59">R226/Q226</f>
        <v>0.85000000083047067</v>
      </c>
      <c r="M226" s="93" t="s">
        <v>595</v>
      </c>
      <c r="N226" s="93" t="s">
        <v>632</v>
      </c>
      <c r="O226" s="89" t="s">
        <v>683</v>
      </c>
      <c r="P226" s="89" t="s">
        <v>672</v>
      </c>
      <c r="Q226" s="95">
        <f>R226+S226+T226+U226</f>
        <v>602068190</v>
      </c>
      <c r="R226" s="94">
        <v>511757962</v>
      </c>
      <c r="S226" s="94">
        <v>78268862</v>
      </c>
      <c r="T226" s="94">
        <v>12041366</v>
      </c>
      <c r="U226" s="94">
        <v>0</v>
      </c>
      <c r="V226" s="94">
        <v>130502654.65000001</v>
      </c>
      <c r="W226" s="94">
        <v>90123336.790000007</v>
      </c>
      <c r="X226" s="94">
        <f t="shared" ref="X226:X250" si="60">R226+S226+T226+U226+V226+W226</f>
        <v>822694181.43999994</v>
      </c>
      <c r="Y226" s="102" t="s">
        <v>371</v>
      </c>
      <c r="Z226" s="102"/>
      <c r="AA226" s="56">
        <v>156042641.86999997</v>
      </c>
      <c r="AB226" s="56">
        <v>23865345.199999996</v>
      </c>
      <c r="AC226" s="38"/>
    </row>
    <row r="227" spans="2:29" ht="105.75" customHeight="1" x14ac:dyDescent="0.3">
      <c r="B227" s="156">
        <f t="shared" si="58"/>
        <v>198</v>
      </c>
      <c r="C227" s="308"/>
      <c r="D227" s="99" t="s">
        <v>782</v>
      </c>
      <c r="E227" s="93">
        <v>116745</v>
      </c>
      <c r="F227" s="88" t="s">
        <v>787</v>
      </c>
      <c r="G227" s="227"/>
      <c r="H227" s="93" t="s">
        <v>783</v>
      </c>
      <c r="I227" s="90" t="s">
        <v>805</v>
      </c>
      <c r="J227" s="88" t="s">
        <v>788</v>
      </c>
      <c r="K227" s="88" t="s">
        <v>1392</v>
      </c>
      <c r="L227" s="92">
        <f t="shared" si="59"/>
        <v>0.84999999988281438</v>
      </c>
      <c r="M227" s="93" t="s">
        <v>599</v>
      </c>
      <c r="N227" s="93" t="s">
        <v>784</v>
      </c>
      <c r="O227" s="89" t="s">
        <v>785</v>
      </c>
      <c r="P227" s="89" t="s">
        <v>672</v>
      </c>
      <c r="Q227" s="95">
        <f t="shared" si="57"/>
        <v>17066938.52</v>
      </c>
      <c r="R227" s="94">
        <v>14506897.74</v>
      </c>
      <c r="S227" s="94">
        <v>2389371.4</v>
      </c>
      <c r="T227" s="94">
        <v>170669.38</v>
      </c>
      <c r="U227" s="94">
        <v>0</v>
      </c>
      <c r="V227" s="94">
        <v>3242718.32</v>
      </c>
      <c r="W227" s="94">
        <v>0</v>
      </c>
      <c r="X227" s="94">
        <f t="shared" si="60"/>
        <v>20309656.84</v>
      </c>
      <c r="Y227" s="102" t="s">
        <v>371</v>
      </c>
      <c r="Z227" s="102"/>
      <c r="AA227" s="56">
        <v>8441634.4199999999</v>
      </c>
      <c r="AB227" s="56">
        <v>1390386.84</v>
      </c>
      <c r="AC227" s="38"/>
    </row>
    <row r="228" spans="2:29" ht="118.5" customHeight="1" x14ac:dyDescent="0.3">
      <c r="B228" s="156">
        <f t="shared" si="58"/>
        <v>199</v>
      </c>
      <c r="C228" s="208"/>
      <c r="D228" s="212" t="s">
        <v>887</v>
      </c>
      <c r="E228" s="93">
        <v>105975</v>
      </c>
      <c r="F228" s="88" t="s">
        <v>893</v>
      </c>
      <c r="G228" s="227" t="s">
        <v>202</v>
      </c>
      <c r="H228" s="93" t="s">
        <v>888</v>
      </c>
      <c r="I228" s="101" t="s">
        <v>895</v>
      </c>
      <c r="J228" s="88" t="s">
        <v>995</v>
      </c>
      <c r="K228" s="88" t="s">
        <v>1833</v>
      </c>
      <c r="L228" s="92">
        <f t="shared" si="59"/>
        <v>0.85</v>
      </c>
      <c r="M228" s="93" t="s">
        <v>584</v>
      </c>
      <c r="N228" s="93" t="s">
        <v>606</v>
      </c>
      <c r="O228" s="89" t="s">
        <v>785</v>
      </c>
      <c r="P228" s="89" t="s">
        <v>672</v>
      </c>
      <c r="Q228" s="95">
        <f t="shared" ref="Q228:Q242" si="61">R228+S228+T228+U228</f>
        <v>3931886.6</v>
      </c>
      <c r="R228" s="94">
        <v>3342103.61</v>
      </c>
      <c r="S228" s="94">
        <v>550464.12400000007</v>
      </c>
      <c r="T228" s="94">
        <v>39318.866000000002</v>
      </c>
      <c r="U228" s="94">
        <v>0</v>
      </c>
      <c r="V228" s="94">
        <v>747058.45</v>
      </c>
      <c r="W228" s="94">
        <v>0</v>
      </c>
      <c r="X228" s="94">
        <f t="shared" si="60"/>
        <v>4678945.05</v>
      </c>
      <c r="Y228" s="96" t="s">
        <v>1682</v>
      </c>
      <c r="Z228" s="102"/>
      <c r="AA228" s="56">
        <v>0</v>
      </c>
      <c r="AB228" s="56">
        <v>0</v>
      </c>
      <c r="AC228" s="38"/>
    </row>
    <row r="229" spans="2:29" ht="108.75" customHeight="1" x14ac:dyDescent="0.3">
      <c r="B229" s="156">
        <f t="shared" si="58"/>
        <v>200</v>
      </c>
      <c r="C229" s="208"/>
      <c r="D229" s="99" t="s">
        <v>992</v>
      </c>
      <c r="E229" s="93">
        <v>122381</v>
      </c>
      <c r="F229" s="88" t="s">
        <v>993</v>
      </c>
      <c r="G229" s="227" t="s">
        <v>202</v>
      </c>
      <c r="H229" s="93" t="s">
        <v>994</v>
      </c>
      <c r="I229" s="101" t="s">
        <v>992</v>
      </c>
      <c r="J229" s="88" t="s">
        <v>996</v>
      </c>
      <c r="K229" s="88">
        <v>45291</v>
      </c>
      <c r="L229" s="92">
        <f t="shared" si="59"/>
        <v>0.85000000026793998</v>
      </c>
      <c r="M229" s="93" t="s">
        <v>590</v>
      </c>
      <c r="N229" s="93" t="s">
        <v>392</v>
      </c>
      <c r="O229" s="89" t="s">
        <v>785</v>
      </c>
      <c r="P229" s="89" t="s">
        <v>672</v>
      </c>
      <c r="Q229" s="95">
        <f t="shared" si="61"/>
        <v>7464359.2799999993</v>
      </c>
      <c r="R229" s="94">
        <v>6344705.3899999997</v>
      </c>
      <c r="S229" s="94">
        <v>1045010.31</v>
      </c>
      <c r="T229" s="94">
        <v>74643.58</v>
      </c>
      <c r="U229" s="94">
        <v>0</v>
      </c>
      <c r="V229" s="94">
        <v>1418228.26</v>
      </c>
      <c r="W229" s="94">
        <v>0</v>
      </c>
      <c r="X229" s="94">
        <f t="shared" si="60"/>
        <v>8882587.5399999991</v>
      </c>
      <c r="Y229" s="102" t="s">
        <v>371</v>
      </c>
      <c r="Z229" s="102"/>
      <c r="AA229" s="56">
        <v>3513321.4099999997</v>
      </c>
      <c r="AB229" s="56">
        <v>578664.69999999995</v>
      </c>
      <c r="AC229" s="38"/>
    </row>
    <row r="230" spans="2:29" ht="123.75" customHeight="1" x14ac:dyDescent="0.3">
      <c r="B230" s="156">
        <f t="shared" si="58"/>
        <v>201</v>
      </c>
      <c r="C230" s="208"/>
      <c r="D230" s="99" t="s">
        <v>1022</v>
      </c>
      <c r="E230" s="93">
        <v>122160</v>
      </c>
      <c r="F230" s="88" t="s">
        <v>1025</v>
      </c>
      <c r="G230" s="227" t="s">
        <v>1024</v>
      </c>
      <c r="H230" s="93" t="s">
        <v>1023</v>
      </c>
      <c r="I230" s="101" t="s">
        <v>1022</v>
      </c>
      <c r="J230" s="88" t="s">
        <v>1026</v>
      </c>
      <c r="K230" s="225" t="s">
        <v>382</v>
      </c>
      <c r="L230" s="92">
        <f t="shared" si="59"/>
        <v>0.85000000000000009</v>
      </c>
      <c r="M230" s="93" t="s">
        <v>593</v>
      </c>
      <c r="N230" s="93" t="s">
        <v>397</v>
      </c>
      <c r="O230" s="89" t="s">
        <v>785</v>
      </c>
      <c r="P230" s="89" t="s">
        <v>672</v>
      </c>
      <c r="Q230" s="95">
        <f t="shared" si="61"/>
        <v>7422480.9999999991</v>
      </c>
      <c r="R230" s="94">
        <v>6309108.8499999996</v>
      </c>
      <c r="S230" s="94">
        <v>1039147.34</v>
      </c>
      <c r="T230" s="94">
        <v>74224.81</v>
      </c>
      <c r="U230" s="94">
        <v>0</v>
      </c>
      <c r="V230" s="94">
        <v>1410271.39</v>
      </c>
      <c r="W230" s="94">
        <v>0</v>
      </c>
      <c r="X230" s="94">
        <f t="shared" si="60"/>
        <v>8832752.3899999987</v>
      </c>
      <c r="Y230" s="102" t="s">
        <v>371</v>
      </c>
      <c r="Z230" s="102"/>
      <c r="AA230" s="56">
        <v>5258235.8099999996</v>
      </c>
      <c r="AB230" s="56">
        <v>866062.3600000001</v>
      </c>
      <c r="AC230" s="38"/>
    </row>
    <row r="231" spans="2:29" ht="97.15" customHeight="1" x14ac:dyDescent="0.3">
      <c r="B231" s="156">
        <f t="shared" si="58"/>
        <v>202</v>
      </c>
      <c r="C231" s="208"/>
      <c r="D231" s="99" t="s">
        <v>1050</v>
      </c>
      <c r="E231" s="93">
        <v>108929</v>
      </c>
      <c r="F231" s="88" t="s">
        <v>1052</v>
      </c>
      <c r="G231" s="227" t="s">
        <v>1045</v>
      </c>
      <c r="H231" s="93" t="s">
        <v>1051</v>
      </c>
      <c r="I231" s="101" t="s">
        <v>1050</v>
      </c>
      <c r="J231" s="88" t="s">
        <v>1054</v>
      </c>
      <c r="K231" s="88" t="s">
        <v>1053</v>
      </c>
      <c r="L231" s="92">
        <f t="shared" si="59"/>
        <v>0.85</v>
      </c>
      <c r="M231" s="93" t="s">
        <v>590</v>
      </c>
      <c r="N231" s="93" t="s">
        <v>591</v>
      </c>
      <c r="O231" s="89" t="s">
        <v>785</v>
      </c>
      <c r="P231" s="89" t="s">
        <v>672</v>
      </c>
      <c r="Q231" s="95">
        <f t="shared" si="61"/>
        <v>18700000</v>
      </c>
      <c r="R231" s="94">
        <v>15895000</v>
      </c>
      <c r="S231" s="94">
        <v>2618000</v>
      </c>
      <c r="T231" s="94">
        <v>187000</v>
      </c>
      <c r="U231" s="94">
        <v>0</v>
      </c>
      <c r="V231" s="94">
        <v>3553000</v>
      </c>
      <c r="W231" s="94">
        <v>0</v>
      </c>
      <c r="X231" s="94">
        <f t="shared" si="60"/>
        <v>22253000</v>
      </c>
      <c r="Y231" s="102" t="s">
        <v>371</v>
      </c>
      <c r="Z231" s="102"/>
      <c r="AA231" s="56">
        <v>674356.85</v>
      </c>
      <c r="AB231" s="56">
        <v>111070.54</v>
      </c>
      <c r="AC231" s="38"/>
    </row>
    <row r="232" spans="2:29" ht="114.75" customHeight="1" x14ac:dyDescent="0.3">
      <c r="B232" s="156">
        <f t="shared" ref="B232:B250" si="62">+B231+1</f>
        <v>203</v>
      </c>
      <c r="C232" s="208"/>
      <c r="D232" s="99" t="s">
        <v>1142</v>
      </c>
      <c r="E232" s="93">
        <v>115525</v>
      </c>
      <c r="F232" s="88" t="s">
        <v>1146</v>
      </c>
      <c r="G232" s="227" t="s">
        <v>1045</v>
      </c>
      <c r="H232" s="93" t="s">
        <v>1143</v>
      </c>
      <c r="I232" s="101" t="s">
        <v>1151</v>
      </c>
      <c r="J232" s="88" t="s">
        <v>1147</v>
      </c>
      <c r="K232" s="88" t="s">
        <v>1148</v>
      </c>
      <c r="L232" s="92">
        <f t="shared" si="59"/>
        <v>0.85000000000000009</v>
      </c>
      <c r="M232" s="93" t="s">
        <v>1144</v>
      </c>
      <c r="N232" s="93" t="s">
        <v>1145</v>
      </c>
      <c r="O232" s="89" t="s">
        <v>785</v>
      </c>
      <c r="P232" s="89" t="s">
        <v>672</v>
      </c>
      <c r="Q232" s="95">
        <f t="shared" si="61"/>
        <v>2241900010.9999995</v>
      </c>
      <c r="R232" s="94">
        <v>1905615009.3499999</v>
      </c>
      <c r="S232" s="94">
        <v>291447001.43000001</v>
      </c>
      <c r="T232" s="94">
        <v>44838000.219999999</v>
      </c>
      <c r="U232" s="94">
        <v>0</v>
      </c>
      <c r="V232" s="94">
        <v>420788772.5</v>
      </c>
      <c r="W232" s="94">
        <v>0</v>
      </c>
      <c r="X232" s="94">
        <f t="shared" si="60"/>
        <v>2662688783.4999995</v>
      </c>
      <c r="Y232" s="102" t="s">
        <v>371</v>
      </c>
      <c r="Z232" s="102"/>
      <c r="AA232" s="56">
        <v>180944417.53000003</v>
      </c>
      <c r="AB232" s="56">
        <v>20088488.100000009</v>
      </c>
      <c r="AC232" s="38"/>
    </row>
    <row r="233" spans="2:29" ht="150.75" customHeight="1" x14ac:dyDescent="0.3">
      <c r="B233" s="156">
        <f t="shared" si="62"/>
        <v>204</v>
      </c>
      <c r="C233" s="208"/>
      <c r="D233" s="99" t="s">
        <v>1208</v>
      </c>
      <c r="E233" s="93">
        <v>123224</v>
      </c>
      <c r="F233" s="88" t="s">
        <v>1218</v>
      </c>
      <c r="G233" s="227" t="s">
        <v>1045</v>
      </c>
      <c r="H233" s="93" t="s">
        <v>1209</v>
      </c>
      <c r="I233" s="101" t="s">
        <v>1216</v>
      </c>
      <c r="J233" s="88" t="s">
        <v>1219</v>
      </c>
      <c r="K233" s="225" t="s">
        <v>382</v>
      </c>
      <c r="L233" s="92">
        <f t="shared" si="59"/>
        <v>0.85</v>
      </c>
      <c r="M233" s="93" t="s">
        <v>590</v>
      </c>
      <c r="N233" s="93" t="s">
        <v>605</v>
      </c>
      <c r="O233" s="89" t="s">
        <v>785</v>
      </c>
      <c r="P233" s="89" t="s">
        <v>672</v>
      </c>
      <c r="Q233" s="95">
        <f t="shared" si="61"/>
        <v>13556480</v>
      </c>
      <c r="R233" s="94">
        <v>11523008</v>
      </c>
      <c r="S233" s="94">
        <v>1897907.2</v>
      </c>
      <c r="T233" s="94">
        <v>135564.79999999999</v>
      </c>
      <c r="U233" s="94">
        <v>0</v>
      </c>
      <c r="V233" s="94">
        <v>2575731.2000000002</v>
      </c>
      <c r="W233" s="94">
        <v>0</v>
      </c>
      <c r="X233" s="94">
        <f t="shared" si="60"/>
        <v>16132211.199999999</v>
      </c>
      <c r="Y233" s="102" t="s">
        <v>371</v>
      </c>
      <c r="Z233" s="102"/>
      <c r="AA233" s="56">
        <v>4359839.7</v>
      </c>
      <c r="AB233" s="56">
        <v>718091.24</v>
      </c>
      <c r="AC233" s="38"/>
    </row>
    <row r="234" spans="2:29" ht="106.5" customHeight="1" x14ac:dyDescent="0.3">
      <c r="B234" s="156">
        <f t="shared" si="62"/>
        <v>205</v>
      </c>
      <c r="C234" s="208"/>
      <c r="D234" s="99" t="s">
        <v>1239</v>
      </c>
      <c r="E234" s="93">
        <v>108858</v>
      </c>
      <c r="F234" s="88" t="s">
        <v>1242</v>
      </c>
      <c r="G234" s="227" t="s">
        <v>1045</v>
      </c>
      <c r="H234" s="93" t="s">
        <v>1240</v>
      </c>
      <c r="I234" s="101" t="s">
        <v>1265</v>
      </c>
      <c r="J234" s="88" t="s">
        <v>1243</v>
      </c>
      <c r="K234" s="88" t="s">
        <v>1148</v>
      </c>
      <c r="L234" s="92">
        <f t="shared" si="59"/>
        <v>0.84999999999867759</v>
      </c>
      <c r="M234" s="93" t="s">
        <v>590</v>
      </c>
      <c r="N234" s="93" t="s">
        <v>1241</v>
      </c>
      <c r="O234" s="89" t="s">
        <v>785</v>
      </c>
      <c r="P234" s="89" t="s">
        <v>786</v>
      </c>
      <c r="Q234" s="95">
        <f t="shared" si="61"/>
        <v>1512329181.9200001</v>
      </c>
      <c r="R234" s="94">
        <v>1285479804.6300001</v>
      </c>
      <c r="S234" s="94">
        <v>196602793.63999999</v>
      </c>
      <c r="T234" s="94">
        <v>30246583.649999999</v>
      </c>
      <c r="U234" s="94">
        <v>0</v>
      </c>
      <c r="V234" s="94">
        <v>326166273.76999998</v>
      </c>
      <c r="W234" s="94">
        <v>128325442.06999999</v>
      </c>
      <c r="X234" s="94">
        <f t="shared" si="60"/>
        <v>1966820897.76</v>
      </c>
      <c r="Y234" s="102" t="s">
        <v>371</v>
      </c>
      <c r="Z234" s="102"/>
      <c r="AA234" s="56">
        <v>53061276.710000008</v>
      </c>
      <c r="AB234" s="56">
        <v>2582841.7599999998</v>
      </c>
      <c r="AC234" s="38"/>
    </row>
    <row r="235" spans="2:29" ht="126.75" customHeight="1" x14ac:dyDescent="0.3">
      <c r="B235" s="156">
        <f t="shared" si="62"/>
        <v>206</v>
      </c>
      <c r="C235" s="208"/>
      <c r="D235" s="99" t="s">
        <v>1237</v>
      </c>
      <c r="E235" s="99">
        <v>125325</v>
      </c>
      <c r="F235" s="99" t="s">
        <v>1258</v>
      </c>
      <c r="G235" s="227" t="s">
        <v>1045</v>
      </c>
      <c r="H235" s="93" t="s">
        <v>1238</v>
      </c>
      <c r="I235" s="101" t="s">
        <v>1264</v>
      </c>
      <c r="J235" s="88" t="s">
        <v>1260</v>
      </c>
      <c r="K235" s="88">
        <v>44925</v>
      </c>
      <c r="L235" s="92">
        <f t="shared" si="59"/>
        <v>0.84999999999836284</v>
      </c>
      <c r="M235" s="93" t="s">
        <v>589</v>
      </c>
      <c r="N235" s="93" t="s">
        <v>619</v>
      </c>
      <c r="O235" s="89" t="s">
        <v>785</v>
      </c>
      <c r="P235" s="89" t="s">
        <v>786</v>
      </c>
      <c r="Q235" s="95">
        <f t="shared" si="61"/>
        <v>1221642153.52</v>
      </c>
      <c r="R235" s="94">
        <v>1038395830.49</v>
      </c>
      <c r="S235" s="94">
        <v>158813479.94999999</v>
      </c>
      <c r="T235" s="94">
        <v>24432843.079999998</v>
      </c>
      <c r="U235" s="94">
        <v>0</v>
      </c>
      <c r="V235" s="94">
        <v>228759219.74000001</v>
      </c>
      <c r="W235" s="94">
        <v>0</v>
      </c>
      <c r="X235" s="94">
        <f t="shared" si="60"/>
        <v>1450401373.26</v>
      </c>
      <c r="Y235" s="102" t="s">
        <v>371</v>
      </c>
      <c r="Z235" s="102"/>
      <c r="AA235" s="56">
        <v>0</v>
      </c>
      <c r="AB235" s="56">
        <v>0</v>
      </c>
      <c r="AC235" s="38"/>
    </row>
    <row r="236" spans="2:29" ht="150.75" customHeight="1" x14ac:dyDescent="0.3">
      <c r="B236" s="156">
        <f t="shared" si="62"/>
        <v>207</v>
      </c>
      <c r="C236" s="208"/>
      <c r="D236" s="99" t="s">
        <v>1319</v>
      </c>
      <c r="E236" s="93">
        <v>105504</v>
      </c>
      <c r="F236" s="88" t="s">
        <v>1321</v>
      </c>
      <c r="G236" s="227" t="s">
        <v>1045</v>
      </c>
      <c r="H236" s="93" t="s">
        <v>1320</v>
      </c>
      <c r="I236" s="101" t="s">
        <v>1342</v>
      </c>
      <c r="J236" s="88" t="s">
        <v>1322</v>
      </c>
      <c r="K236" s="225" t="s">
        <v>913</v>
      </c>
      <c r="L236" s="92">
        <f t="shared" si="59"/>
        <v>0.85000000181602964</v>
      </c>
      <c r="M236" s="93" t="s">
        <v>593</v>
      </c>
      <c r="N236" s="93" t="s">
        <v>607</v>
      </c>
      <c r="O236" s="89" t="s">
        <v>785</v>
      </c>
      <c r="P236" s="89" t="s">
        <v>797</v>
      </c>
      <c r="Q236" s="95">
        <f t="shared" si="61"/>
        <v>5506518</v>
      </c>
      <c r="R236" s="94">
        <v>4680540.3099999996</v>
      </c>
      <c r="S236" s="94">
        <v>770912.52</v>
      </c>
      <c r="T236" s="94">
        <v>55065.17</v>
      </c>
      <c r="U236" s="94">
        <v>0</v>
      </c>
      <c r="V236" s="94">
        <v>1060264.1299999999</v>
      </c>
      <c r="W236" s="94">
        <v>0</v>
      </c>
      <c r="X236" s="94">
        <f t="shared" si="60"/>
        <v>6566782.1299999999</v>
      </c>
      <c r="Y236" s="102" t="s">
        <v>371</v>
      </c>
      <c r="Z236" s="102"/>
      <c r="AA236" s="56">
        <v>2861242.8</v>
      </c>
      <c r="AB236" s="56">
        <v>471263.52</v>
      </c>
      <c r="AC236" s="38"/>
    </row>
    <row r="237" spans="2:29" ht="166.7" customHeight="1" x14ac:dyDescent="0.3">
      <c r="B237" s="156">
        <f t="shared" si="62"/>
        <v>208</v>
      </c>
      <c r="C237" s="208"/>
      <c r="D237" s="99" t="s">
        <v>1323</v>
      </c>
      <c r="E237" s="93">
        <v>125651</v>
      </c>
      <c r="F237" s="88" t="s">
        <v>1324</v>
      </c>
      <c r="G237" s="227" t="s">
        <v>1045</v>
      </c>
      <c r="H237" s="93" t="s">
        <v>110</v>
      </c>
      <c r="I237" s="101" t="s">
        <v>1433</v>
      </c>
      <c r="J237" s="88" t="s">
        <v>1509</v>
      </c>
      <c r="K237" s="88" t="s">
        <v>1148</v>
      </c>
      <c r="L237" s="92">
        <f t="shared" si="59"/>
        <v>0.85</v>
      </c>
      <c r="M237" s="93" t="s">
        <v>584</v>
      </c>
      <c r="N237" s="93" t="s">
        <v>585</v>
      </c>
      <c r="O237" s="89" t="s">
        <v>785</v>
      </c>
      <c r="P237" s="89" t="s">
        <v>816</v>
      </c>
      <c r="Q237" s="95">
        <f t="shared" si="61"/>
        <v>744408761</v>
      </c>
      <c r="R237" s="94">
        <v>632747446.85000002</v>
      </c>
      <c r="S237" s="94">
        <v>96773142.150000006</v>
      </c>
      <c r="T237" s="94">
        <v>14888172</v>
      </c>
      <c r="U237" s="94">
        <v>0</v>
      </c>
      <c r="V237" s="94">
        <v>158837123.69</v>
      </c>
      <c r="W237" s="94">
        <v>95307833.469999999</v>
      </c>
      <c r="X237" s="94">
        <f t="shared" si="60"/>
        <v>998553718.16000009</v>
      </c>
      <c r="Y237" s="102" t="s">
        <v>371</v>
      </c>
      <c r="Z237" s="102"/>
      <c r="AA237" s="56">
        <v>368785.66</v>
      </c>
      <c r="AB237" s="56">
        <v>56402.51</v>
      </c>
      <c r="AC237" s="38"/>
    </row>
    <row r="238" spans="2:29" ht="85.7" customHeight="1" x14ac:dyDescent="0.3">
      <c r="B238" s="156">
        <f t="shared" si="62"/>
        <v>209</v>
      </c>
      <c r="C238" s="208"/>
      <c r="D238" s="99" t="s">
        <v>1343</v>
      </c>
      <c r="E238" s="93">
        <v>126408</v>
      </c>
      <c r="F238" s="88" t="s">
        <v>1346</v>
      </c>
      <c r="G238" s="227" t="s">
        <v>1045</v>
      </c>
      <c r="H238" s="93" t="s">
        <v>1344</v>
      </c>
      <c r="I238" s="101" t="s">
        <v>1434</v>
      </c>
      <c r="J238" s="88" t="s">
        <v>1422</v>
      </c>
      <c r="K238" s="88" t="s">
        <v>1148</v>
      </c>
      <c r="L238" s="92">
        <f t="shared" si="59"/>
        <v>0.85000000000908837</v>
      </c>
      <c r="M238" s="93" t="s">
        <v>593</v>
      </c>
      <c r="N238" s="93" t="s">
        <v>1345</v>
      </c>
      <c r="O238" s="89" t="s">
        <v>785</v>
      </c>
      <c r="P238" s="89" t="s">
        <v>942</v>
      </c>
      <c r="Q238" s="95">
        <f t="shared" si="61"/>
        <v>1595461419.2299998</v>
      </c>
      <c r="R238" s="94">
        <v>1356142206.3599999</v>
      </c>
      <c r="S238" s="94">
        <v>207409984.5</v>
      </c>
      <c r="T238" s="94">
        <v>31909228.370000001</v>
      </c>
      <c r="U238" s="94">
        <v>0</v>
      </c>
      <c r="V238" s="94">
        <v>333659840.83999997</v>
      </c>
      <c r="W238" s="94">
        <v>185386241.47999999</v>
      </c>
      <c r="X238" s="94">
        <f t="shared" si="60"/>
        <v>2114507501.5499997</v>
      </c>
      <c r="Y238" s="102" t="s">
        <v>371</v>
      </c>
      <c r="Z238" s="102"/>
      <c r="AA238" s="56">
        <v>13524846.33</v>
      </c>
      <c r="AB238" s="56">
        <v>539094.15</v>
      </c>
      <c r="AC238" s="38"/>
    </row>
    <row r="239" spans="2:29" ht="97.5" customHeight="1" x14ac:dyDescent="0.3">
      <c r="B239" s="156">
        <f t="shared" si="62"/>
        <v>210</v>
      </c>
      <c r="C239" s="208"/>
      <c r="D239" s="99" t="s">
        <v>1419</v>
      </c>
      <c r="E239" s="93">
        <v>129341</v>
      </c>
      <c r="F239" s="88" t="s">
        <v>1420</v>
      </c>
      <c r="G239" s="227" t="s">
        <v>1045</v>
      </c>
      <c r="H239" s="93" t="s">
        <v>1421</v>
      </c>
      <c r="I239" s="101" t="s">
        <v>1435</v>
      </c>
      <c r="J239" s="88" t="s">
        <v>1423</v>
      </c>
      <c r="K239" s="88" t="s">
        <v>1158</v>
      </c>
      <c r="L239" s="92">
        <f t="shared" si="59"/>
        <v>0.85</v>
      </c>
      <c r="M239" s="93" t="s">
        <v>599</v>
      </c>
      <c r="N239" s="93" t="s">
        <v>613</v>
      </c>
      <c r="O239" s="89" t="s">
        <v>1424</v>
      </c>
      <c r="P239" s="89" t="s">
        <v>949</v>
      </c>
      <c r="Q239" s="95">
        <f t="shared" si="61"/>
        <v>13091656.149999999</v>
      </c>
      <c r="R239" s="94">
        <v>11127907.727499999</v>
      </c>
      <c r="S239" s="94">
        <v>1832831.8610000003</v>
      </c>
      <c r="T239" s="94">
        <v>130916.56150000001</v>
      </c>
      <c r="U239" s="94">
        <v>0</v>
      </c>
      <c r="V239" s="94">
        <v>2487414.67</v>
      </c>
      <c r="W239" s="94">
        <v>0</v>
      </c>
      <c r="X239" s="94">
        <f t="shared" si="60"/>
        <v>15579070.819999998</v>
      </c>
      <c r="Y239" s="102" t="s">
        <v>371</v>
      </c>
      <c r="Z239" s="102"/>
      <c r="AA239" s="56">
        <v>1770074.74</v>
      </c>
      <c r="AB239" s="56">
        <v>150188.15</v>
      </c>
      <c r="AC239" s="38"/>
    </row>
    <row r="240" spans="2:29" ht="132" customHeight="1" x14ac:dyDescent="0.3">
      <c r="B240" s="156">
        <f t="shared" si="62"/>
        <v>211</v>
      </c>
      <c r="C240" s="208"/>
      <c r="D240" s="99" t="s">
        <v>1494</v>
      </c>
      <c r="E240" s="93">
        <v>120139</v>
      </c>
      <c r="F240" s="88" t="s">
        <v>1497</v>
      </c>
      <c r="G240" s="227" t="s">
        <v>1045</v>
      </c>
      <c r="H240" s="93" t="s">
        <v>1495</v>
      </c>
      <c r="I240" s="101" t="s">
        <v>1554</v>
      </c>
      <c r="J240" s="88" t="s">
        <v>1498</v>
      </c>
      <c r="K240" s="88" t="s">
        <v>1499</v>
      </c>
      <c r="L240" s="92">
        <f>R240/Q240</f>
        <v>0.85000000081370375</v>
      </c>
      <c r="M240" s="93" t="s">
        <v>586</v>
      </c>
      <c r="N240" s="93" t="s">
        <v>1496</v>
      </c>
      <c r="O240" s="89" t="s">
        <v>1500</v>
      </c>
      <c r="P240" s="89" t="s">
        <v>953</v>
      </c>
      <c r="Q240" s="95">
        <f t="shared" si="61"/>
        <v>9831589.1199999992</v>
      </c>
      <c r="R240" s="94">
        <v>8356850.7599999998</v>
      </c>
      <c r="S240" s="94">
        <v>1376422.46</v>
      </c>
      <c r="T240" s="94">
        <v>98315.9</v>
      </c>
      <c r="U240" s="94">
        <v>0</v>
      </c>
      <c r="V240" s="94">
        <v>1868001.92</v>
      </c>
      <c r="W240" s="94">
        <v>0</v>
      </c>
      <c r="X240" s="94">
        <f t="shared" si="60"/>
        <v>11699591.039999999</v>
      </c>
      <c r="Y240" s="102" t="s">
        <v>371</v>
      </c>
      <c r="Z240" s="102"/>
      <c r="AA240" s="56">
        <v>825955.74</v>
      </c>
      <c r="AB240" s="56">
        <v>136039.76999999999</v>
      </c>
      <c r="AC240" s="38"/>
    </row>
    <row r="241" spans="2:29" ht="132" customHeight="1" x14ac:dyDescent="0.3">
      <c r="B241" s="156">
        <f t="shared" si="62"/>
        <v>212</v>
      </c>
      <c r="C241" s="208"/>
      <c r="D241" s="99" t="s">
        <v>1573</v>
      </c>
      <c r="E241" s="93">
        <v>123241</v>
      </c>
      <c r="F241" s="88" t="s">
        <v>1575</v>
      </c>
      <c r="G241" s="227" t="s">
        <v>1045</v>
      </c>
      <c r="H241" s="93" t="s">
        <v>1574</v>
      </c>
      <c r="I241" s="101" t="s">
        <v>1636</v>
      </c>
      <c r="J241" s="88" t="s">
        <v>1576</v>
      </c>
      <c r="K241" s="88" t="s">
        <v>1148</v>
      </c>
      <c r="L241" s="92">
        <f>R241/Q241</f>
        <v>0.85000000001700726</v>
      </c>
      <c r="M241" s="93" t="s">
        <v>590</v>
      </c>
      <c r="N241" s="93" t="s">
        <v>1577</v>
      </c>
      <c r="O241" s="89" t="s">
        <v>1578</v>
      </c>
      <c r="P241" s="89" t="s">
        <v>957</v>
      </c>
      <c r="Q241" s="95">
        <f t="shared" si="61"/>
        <v>940771012.44000006</v>
      </c>
      <c r="R241" s="94">
        <v>799655360.59000003</v>
      </c>
      <c r="S241" s="94">
        <v>122300231.59999999</v>
      </c>
      <c r="T241" s="94">
        <v>18815420.25</v>
      </c>
      <c r="U241" s="94">
        <v>0</v>
      </c>
      <c r="V241" s="94">
        <v>202128034.69999999</v>
      </c>
      <c r="W241" s="94">
        <v>60049213.560000002</v>
      </c>
      <c r="X241" s="94">
        <f t="shared" si="60"/>
        <v>1202948260.7</v>
      </c>
      <c r="Y241" s="102" t="s">
        <v>371</v>
      </c>
      <c r="Z241" s="102"/>
      <c r="AA241" s="56">
        <v>0</v>
      </c>
      <c r="AB241" s="56">
        <v>0</v>
      </c>
      <c r="AC241" s="38"/>
    </row>
    <row r="242" spans="2:29" ht="132" customHeight="1" x14ac:dyDescent="0.3">
      <c r="B242" s="156">
        <f t="shared" si="62"/>
        <v>213</v>
      </c>
      <c r="C242" s="208"/>
      <c r="D242" s="99" t="s">
        <v>1580</v>
      </c>
      <c r="E242" s="93">
        <v>133612</v>
      </c>
      <c r="F242" s="88" t="s">
        <v>1683</v>
      </c>
      <c r="G242" s="227" t="s">
        <v>1045</v>
      </c>
      <c r="H242" s="93" t="s">
        <v>628</v>
      </c>
      <c r="I242" s="101" t="s">
        <v>1635</v>
      </c>
      <c r="J242" s="88" t="s">
        <v>1684</v>
      </c>
      <c r="K242" s="88" t="s">
        <v>1685</v>
      </c>
      <c r="L242" s="92">
        <f>R242/Q242</f>
        <v>0.85000000000092746</v>
      </c>
      <c r="M242" s="93" t="s">
        <v>596</v>
      </c>
      <c r="N242" s="93" t="s">
        <v>1581</v>
      </c>
      <c r="O242" s="89" t="s">
        <v>1579</v>
      </c>
      <c r="P242" s="89" t="s">
        <v>977</v>
      </c>
      <c r="Q242" s="95">
        <f t="shared" si="61"/>
        <v>1078289625.1399999</v>
      </c>
      <c r="R242" s="94">
        <v>916546181.37</v>
      </c>
      <c r="S242" s="94">
        <v>140177651.28</v>
      </c>
      <c r="T242" s="94">
        <v>21565792.489999998</v>
      </c>
      <c r="U242" s="94">
        <v>0</v>
      </c>
      <c r="V242" s="94">
        <v>210130884.18000001</v>
      </c>
      <c r="W242" s="94">
        <v>68826997.349999994</v>
      </c>
      <c r="X242" s="94">
        <f t="shared" si="60"/>
        <v>1357247506.6699998</v>
      </c>
      <c r="Y242" s="102" t="s">
        <v>371</v>
      </c>
      <c r="Z242" s="102"/>
      <c r="AA242" s="56">
        <v>25468260.079999998</v>
      </c>
      <c r="AB242" s="56">
        <v>84899.22</v>
      </c>
      <c r="AC242" s="38"/>
    </row>
    <row r="243" spans="2:29" ht="132" customHeight="1" x14ac:dyDescent="0.3">
      <c r="B243" s="156">
        <f t="shared" si="62"/>
        <v>214</v>
      </c>
      <c r="C243" s="103"/>
      <c r="D243" s="99" t="s">
        <v>1642</v>
      </c>
      <c r="E243" s="93">
        <v>135145</v>
      </c>
      <c r="F243" s="88" t="s">
        <v>1647</v>
      </c>
      <c r="G243" s="227" t="s">
        <v>1045</v>
      </c>
      <c r="H243" s="93" t="s">
        <v>1646</v>
      </c>
      <c r="I243" s="101" t="s">
        <v>1858</v>
      </c>
      <c r="J243" s="88" t="s">
        <v>374</v>
      </c>
      <c r="K243" s="88" t="s">
        <v>1148</v>
      </c>
      <c r="L243" s="92">
        <f>R243/Q243</f>
        <v>0.85000000001814247</v>
      </c>
      <c r="M243" s="93" t="s">
        <v>599</v>
      </c>
      <c r="N243" s="93" t="s">
        <v>612</v>
      </c>
      <c r="O243" s="89" t="s">
        <v>1648</v>
      </c>
      <c r="P243" s="89" t="s">
        <v>982</v>
      </c>
      <c r="Q243" s="95">
        <f>+R243+S243+T243</f>
        <v>1047267713.66</v>
      </c>
      <c r="R243" s="94">
        <v>890177556.63</v>
      </c>
      <c r="S243" s="94">
        <v>136144802.75</v>
      </c>
      <c r="T243" s="94">
        <v>20945354.280000001</v>
      </c>
      <c r="U243" s="94">
        <v>0</v>
      </c>
      <c r="V243" s="94">
        <v>204215562.88</v>
      </c>
      <c r="W243" s="94">
        <v>66846875.340000004</v>
      </c>
      <c r="X243" s="94">
        <f t="shared" si="60"/>
        <v>1318330151.8799999</v>
      </c>
      <c r="Y243" s="102" t="s">
        <v>371</v>
      </c>
      <c r="Z243" s="102"/>
      <c r="AA243" s="56">
        <v>14736.76</v>
      </c>
      <c r="AB243" s="56">
        <v>2253.85</v>
      </c>
      <c r="AC243" s="38"/>
    </row>
    <row r="244" spans="2:29" ht="220.7" customHeight="1" x14ac:dyDescent="0.3">
      <c r="B244" s="156">
        <f t="shared" si="62"/>
        <v>215</v>
      </c>
      <c r="C244" s="103"/>
      <c r="D244" s="99" t="s">
        <v>1638</v>
      </c>
      <c r="E244" s="93">
        <v>133441</v>
      </c>
      <c r="F244" s="88" t="s">
        <v>1654</v>
      </c>
      <c r="G244" s="227" t="s">
        <v>1045</v>
      </c>
      <c r="H244" s="93" t="s">
        <v>85</v>
      </c>
      <c r="I244" s="101" t="s">
        <v>1686</v>
      </c>
      <c r="J244" s="88" t="s">
        <v>1655</v>
      </c>
      <c r="K244" s="88" t="s">
        <v>1148</v>
      </c>
      <c r="L244" s="92">
        <f t="shared" ref="L244:L245" si="63">R244/Q244</f>
        <v>0.85000000035003997</v>
      </c>
      <c r="M244" s="93" t="s">
        <v>589</v>
      </c>
      <c r="N244" s="93" t="s">
        <v>619</v>
      </c>
      <c r="O244" s="89" t="s">
        <v>1649</v>
      </c>
      <c r="P244" s="89" t="s">
        <v>989</v>
      </c>
      <c r="Q244" s="95">
        <f t="shared" ref="Q244:Q246" si="64">+R244+S244+T244</f>
        <v>192835137.24999997</v>
      </c>
      <c r="R244" s="94">
        <v>163909866.72999999</v>
      </c>
      <c r="S244" s="94">
        <v>25068567.379999999</v>
      </c>
      <c r="T244" s="94">
        <v>3856703.14</v>
      </c>
      <c r="U244" s="94">
        <v>0</v>
      </c>
      <c r="V244" s="94">
        <v>123982224.06999999</v>
      </c>
      <c r="W244" s="94">
        <v>12308625.779999999</v>
      </c>
      <c r="X244" s="94">
        <f t="shared" si="60"/>
        <v>329125987.0999999</v>
      </c>
      <c r="Y244" s="102" t="s">
        <v>371</v>
      </c>
      <c r="Z244" s="102"/>
      <c r="AA244" s="56">
        <v>29143691.079999998</v>
      </c>
      <c r="AB244" s="56">
        <v>3828738.21</v>
      </c>
      <c r="AC244" s="38"/>
    </row>
    <row r="245" spans="2:29" ht="162" customHeight="1" x14ac:dyDescent="0.3">
      <c r="B245" s="156">
        <f t="shared" si="62"/>
        <v>216</v>
      </c>
      <c r="C245" s="103"/>
      <c r="D245" s="99" t="s">
        <v>1644</v>
      </c>
      <c r="E245" s="93">
        <v>133649</v>
      </c>
      <c r="F245" s="88" t="s">
        <v>1651</v>
      </c>
      <c r="G245" s="227" t="s">
        <v>1045</v>
      </c>
      <c r="H245" s="93" t="s">
        <v>1645</v>
      </c>
      <c r="I245" s="101" t="s">
        <v>1687</v>
      </c>
      <c r="J245" s="88" t="s">
        <v>1653</v>
      </c>
      <c r="K245" s="88" t="s">
        <v>1652</v>
      </c>
      <c r="L245" s="92">
        <f t="shared" si="63"/>
        <v>0.85000000000691778</v>
      </c>
      <c r="M245" s="93" t="s">
        <v>595</v>
      </c>
      <c r="N245" s="93" t="s">
        <v>614</v>
      </c>
      <c r="O245" s="89" t="s">
        <v>1650</v>
      </c>
      <c r="P245" s="89" t="s">
        <v>1015</v>
      </c>
      <c r="Q245" s="95">
        <f t="shared" si="64"/>
        <v>1300979988.0599999</v>
      </c>
      <c r="R245" s="94">
        <v>1105832989.8599999</v>
      </c>
      <c r="S245" s="94">
        <v>169127399.96000001</v>
      </c>
      <c r="T245" s="94">
        <v>26019598.239999998</v>
      </c>
      <c r="U245" s="94">
        <v>0</v>
      </c>
      <c r="V245" s="94">
        <v>259157528.88</v>
      </c>
      <c r="W245" s="94">
        <v>83041275.829999998</v>
      </c>
      <c r="X245" s="94">
        <f t="shared" si="60"/>
        <v>1643178792.77</v>
      </c>
      <c r="Y245" s="102" t="s">
        <v>371</v>
      </c>
      <c r="Z245" s="102"/>
      <c r="AA245" s="56">
        <v>0</v>
      </c>
      <c r="AB245" s="56">
        <v>0</v>
      </c>
      <c r="AC245" s="38"/>
    </row>
    <row r="246" spans="2:29" ht="132" customHeight="1" x14ac:dyDescent="0.3">
      <c r="B246" s="156">
        <f t="shared" si="62"/>
        <v>217</v>
      </c>
      <c r="C246" s="103"/>
      <c r="D246" s="99" t="s">
        <v>1704</v>
      </c>
      <c r="E246" s="93">
        <v>135092</v>
      </c>
      <c r="F246" s="88" t="s">
        <v>1705</v>
      </c>
      <c r="G246" s="227" t="s">
        <v>1045</v>
      </c>
      <c r="H246" s="93" t="s">
        <v>107</v>
      </c>
      <c r="I246" s="101" t="s">
        <v>1855</v>
      </c>
      <c r="J246" s="88" t="s">
        <v>1706</v>
      </c>
      <c r="K246" s="88" t="s">
        <v>1688</v>
      </c>
      <c r="L246" s="92">
        <v>0.85000000001832787</v>
      </c>
      <c r="M246" s="93" t="s">
        <v>599</v>
      </c>
      <c r="N246" s="93" t="s">
        <v>849</v>
      </c>
      <c r="O246" s="89"/>
      <c r="P246" s="89"/>
      <c r="Q246" s="95">
        <f t="shared" si="64"/>
        <v>218245830.16</v>
      </c>
      <c r="R246" s="94">
        <v>185508955.63999999</v>
      </c>
      <c r="S246" s="94">
        <v>28371957.859999999</v>
      </c>
      <c r="T246" s="94">
        <v>4364916.66</v>
      </c>
      <c r="U246" s="94">
        <v>0</v>
      </c>
      <c r="V246" s="94">
        <v>43432187.149999999</v>
      </c>
      <c r="W246" s="94">
        <v>13930583.9</v>
      </c>
      <c r="X246" s="94">
        <f t="shared" si="60"/>
        <v>275608601.20999998</v>
      </c>
      <c r="Y246" s="102" t="s">
        <v>371</v>
      </c>
      <c r="Z246" s="102"/>
      <c r="AA246" s="56">
        <v>10199050.109999999</v>
      </c>
      <c r="AB246" s="56">
        <v>1008512.54</v>
      </c>
      <c r="AC246" s="38"/>
    </row>
    <row r="247" spans="2:29" ht="132" customHeight="1" x14ac:dyDescent="0.3">
      <c r="B247" s="156">
        <f t="shared" si="62"/>
        <v>218</v>
      </c>
      <c r="C247" s="103"/>
      <c r="D247" s="99" t="s">
        <v>1761</v>
      </c>
      <c r="E247" s="93">
        <v>135501</v>
      </c>
      <c r="F247" s="88" t="s">
        <v>1763</v>
      </c>
      <c r="G247" s="227" t="s">
        <v>1045</v>
      </c>
      <c r="H247" s="93" t="s">
        <v>1762</v>
      </c>
      <c r="I247" s="101" t="s">
        <v>1856</v>
      </c>
      <c r="J247" s="88" t="s">
        <v>1764</v>
      </c>
      <c r="K247" s="88" t="s">
        <v>1148</v>
      </c>
      <c r="L247" s="92">
        <v>0.85000000001832787</v>
      </c>
      <c r="M247" s="93" t="s">
        <v>590</v>
      </c>
      <c r="N247" s="93" t="s">
        <v>620</v>
      </c>
      <c r="O247" s="89"/>
      <c r="P247" s="95"/>
      <c r="Q247" s="95">
        <f>+R247+S247+T247</f>
        <v>905145968.35000002</v>
      </c>
      <c r="R247" s="94">
        <v>769374073.13999999</v>
      </c>
      <c r="S247" s="235">
        <v>117668975.84</v>
      </c>
      <c r="T247" s="94">
        <v>18102919.370000001</v>
      </c>
      <c r="U247" s="94">
        <v>0</v>
      </c>
      <c r="V247" s="94">
        <v>180193900.25</v>
      </c>
      <c r="W247" s="94">
        <v>57775274.579999998</v>
      </c>
      <c r="X247" s="94">
        <f t="shared" si="60"/>
        <v>1143115143.1799998</v>
      </c>
      <c r="Y247" s="102" t="s">
        <v>371</v>
      </c>
      <c r="Z247" s="102"/>
      <c r="AA247" s="56">
        <v>0</v>
      </c>
      <c r="AB247" s="56">
        <v>0</v>
      </c>
      <c r="AC247" s="38"/>
    </row>
    <row r="248" spans="2:29" ht="132" customHeight="1" x14ac:dyDescent="0.3">
      <c r="B248" s="156">
        <f t="shared" si="62"/>
        <v>219</v>
      </c>
      <c r="C248" s="103"/>
      <c r="D248" s="99" t="s">
        <v>887</v>
      </c>
      <c r="E248" s="93">
        <v>137002</v>
      </c>
      <c r="F248" s="88" t="s">
        <v>1854</v>
      </c>
      <c r="G248" s="227" t="s">
        <v>1045</v>
      </c>
      <c r="H248" s="93" t="s">
        <v>1853</v>
      </c>
      <c r="I248" s="101" t="s">
        <v>1857</v>
      </c>
      <c r="J248" s="88" t="s">
        <v>1909</v>
      </c>
      <c r="K248" s="88" t="s">
        <v>1299</v>
      </c>
      <c r="L248" s="92">
        <v>0.85000000001832787</v>
      </c>
      <c r="M248" s="93" t="s">
        <v>584</v>
      </c>
      <c r="N248" s="93" t="s">
        <v>606</v>
      </c>
      <c r="O248" s="89"/>
      <c r="P248" s="95"/>
      <c r="Q248" s="95">
        <f>+R248+S248+T248</f>
        <v>22425355</v>
      </c>
      <c r="R248" s="94">
        <v>19061551.75</v>
      </c>
      <c r="S248" s="94">
        <v>3139549.69</v>
      </c>
      <c r="T248" s="94">
        <v>224253.56</v>
      </c>
      <c r="U248" s="94">
        <v>0</v>
      </c>
      <c r="V248" s="94">
        <v>4260817.45</v>
      </c>
      <c r="W248" s="94">
        <v>0</v>
      </c>
      <c r="X248" s="94">
        <f t="shared" si="60"/>
        <v>26686172.449999999</v>
      </c>
      <c r="Y248" s="102" t="s">
        <v>371</v>
      </c>
      <c r="Z248" s="102"/>
      <c r="AA248" s="56">
        <v>1829559.39</v>
      </c>
      <c r="AB248" s="56">
        <v>301339.19</v>
      </c>
      <c r="AC248" s="38"/>
    </row>
    <row r="249" spans="2:29" ht="132" customHeight="1" x14ac:dyDescent="0.3">
      <c r="B249" s="156">
        <f t="shared" si="62"/>
        <v>220</v>
      </c>
      <c r="C249" s="236"/>
      <c r="D249" s="99" t="s">
        <v>1905</v>
      </c>
      <c r="E249" s="93">
        <v>137169</v>
      </c>
      <c r="F249" s="88" t="s">
        <v>1908</v>
      </c>
      <c r="G249" s="227" t="s">
        <v>1045</v>
      </c>
      <c r="H249" s="93" t="s">
        <v>1906</v>
      </c>
      <c r="I249" s="101"/>
      <c r="J249" s="88" t="s">
        <v>1900</v>
      </c>
      <c r="K249" s="88" t="s">
        <v>1148</v>
      </c>
      <c r="L249" s="92">
        <v>0.85000000001832787</v>
      </c>
      <c r="M249" s="93" t="s">
        <v>586</v>
      </c>
      <c r="N249" s="93" t="s">
        <v>1907</v>
      </c>
      <c r="O249" s="89"/>
      <c r="P249" s="95"/>
      <c r="Q249" s="95">
        <f>+R249+S249+T249</f>
        <v>554631304.13</v>
      </c>
      <c r="R249" s="94">
        <v>471436608.5</v>
      </c>
      <c r="S249" s="94">
        <v>72102069.549999997</v>
      </c>
      <c r="T249" s="94">
        <v>11092626.08</v>
      </c>
      <c r="U249" s="94">
        <v>0</v>
      </c>
      <c r="V249" s="94">
        <v>110225204.94</v>
      </c>
      <c r="W249" s="94">
        <v>35401998.140000001</v>
      </c>
      <c r="X249" s="94">
        <f t="shared" si="60"/>
        <v>700258507.20999992</v>
      </c>
      <c r="Y249" s="102" t="s">
        <v>371</v>
      </c>
      <c r="Z249" s="102"/>
      <c r="AA249" s="56">
        <v>0</v>
      </c>
      <c r="AB249" s="56">
        <v>0</v>
      </c>
      <c r="AC249" s="38"/>
    </row>
    <row r="250" spans="2:29" ht="132" customHeight="1" x14ac:dyDescent="0.3">
      <c r="B250" s="156">
        <f t="shared" si="62"/>
        <v>221</v>
      </c>
      <c r="C250" s="236"/>
      <c r="D250" s="99" t="s">
        <v>2141</v>
      </c>
      <c r="E250" s="93">
        <v>137314</v>
      </c>
      <c r="F250" s="88" t="s">
        <v>2143</v>
      </c>
      <c r="G250" s="227"/>
      <c r="H250" s="93" t="s">
        <v>2142</v>
      </c>
      <c r="I250" s="101"/>
      <c r="J250" s="88" t="s">
        <v>2144</v>
      </c>
      <c r="K250" s="88" t="s">
        <v>2145</v>
      </c>
      <c r="L250" s="92">
        <v>0.85000000001832787</v>
      </c>
      <c r="M250" s="93" t="s">
        <v>590</v>
      </c>
      <c r="N250" s="93" t="s">
        <v>591</v>
      </c>
      <c r="O250" s="89"/>
      <c r="P250" s="95"/>
      <c r="Q250" s="95">
        <f>+R250+S250+T250</f>
        <v>27793678.240000002</v>
      </c>
      <c r="R250" s="94">
        <v>23624626.510000002</v>
      </c>
      <c r="S250" s="94">
        <v>3891114.95</v>
      </c>
      <c r="T250" s="94">
        <v>277936.78000000003</v>
      </c>
      <c r="U250" s="94">
        <v>0</v>
      </c>
      <c r="V250" s="94">
        <v>5280798.87</v>
      </c>
      <c r="W250" s="94">
        <v>0</v>
      </c>
      <c r="X250" s="94">
        <f t="shared" si="60"/>
        <v>33074477.110000003</v>
      </c>
      <c r="Y250" s="102"/>
      <c r="Z250" s="102"/>
      <c r="AA250" s="63">
        <v>0</v>
      </c>
      <c r="AB250" s="63">
        <v>0</v>
      </c>
      <c r="AC250" s="38"/>
    </row>
    <row r="251" spans="2:29" ht="25.5" customHeight="1" x14ac:dyDescent="0.3">
      <c r="B251" s="215"/>
      <c r="C251" s="122" t="s">
        <v>14</v>
      </c>
      <c r="D251" s="122"/>
      <c r="E251" s="122"/>
      <c r="F251" s="122"/>
      <c r="G251" s="122"/>
      <c r="H251" s="122"/>
      <c r="I251" s="226"/>
      <c r="J251" s="122"/>
      <c r="K251" s="122"/>
      <c r="L251" s="122"/>
      <c r="M251" s="122"/>
      <c r="N251" s="122"/>
      <c r="O251" s="122"/>
      <c r="P251" s="122"/>
      <c r="Q251" s="122">
        <f>SUM(Q161:Q250)</f>
        <v>20455619677.520004</v>
      </c>
      <c r="R251" s="122">
        <f t="shared" ref="R251:AB251" si="65">SUM(R161:R250)</f>
        <v>17387276726.591999</v>
      </c>
      <c r="S251" s="122">
        <f t="shared" si="65"/>
        <v>2663812131.9834003</v>
      </c>
      <c r="T251" s="122">
        <f t="shared" si="65"/>
        <v>404530818.94460005</v>
      </c>
      <c r="U251" s="122">
        <f t="shared" si="65"/>
        <v>0</v>
      </c>
      <c r="V251" s="122">
        <f t="shared" si="65"/>
        <v>4345574656.5200005</v>
      </c>
      <c r="W251" s="122">
        <f t="shared" si="65"/>
        <v>1581228510.26</v>
      </c>
      <c r="X251" s="122">
        <f t="shared" si="65"/>
        <v>26382422844.299999</v>
      </c>
      <c r="Y251" s="122">
        <f t="shared" si="65"/>
        <v>0</v>
      </c>
      <c r="Z251" s="122">
        <f t="shared" si="65"/>
        <v>0</v>
      </c>
      <c r="AA251" s="122">
        <f t="shared" si="65"/>
        <v>2320128000.1799994</v>
      </c>
      <c r="AB251" s="122">
        <f t="shared" si="65"/>
        <v>311142528.17000002</v>
      </c>
      <c r="AC251" s="38"/>
    </row>
    <row r="252" spans="2:29" ht="26.45" customHeight="1" x14ac:dyDescent="0.3">
      <c r="B252" s="143"/>
      <c r="C252" s="144" t="s">
        <v>54</v>
      </c>
      <c r="D252" s="144"/>
      <c r="E252" s="144"/>
      <c r="F252" s="144"/>
      <c r="G252" s="144"/>
      <c r="H252" s="144"/>
      <c r="I252" s="145"/>
      <c r="J252" s="144"/>
      <c r="K252" s="144"/>
      <c r="L252" s="144"/>
      <c r="M252" s="144"/>
      <c r="N252" s="144"/>
      <c r="O252" s="144"/>
      <c r="P252" s="144"/>
      <c r="Q252" s="146">
        <f>+Q251+Q160</f>
        <v>21849429633.593006</v>
      </c>
      <c r="R252" s="146">
        <f t="shared" ref="R252:W252" si="66">+R251+R160</f>
        <v>18572015188.423</v>
      </c>
      <c r="S252" s="146">
        <f t="shared" si="66"/>
        <v>2845746431.9928002</v>
      </c>
      <c r="T252" s="146">
        <f t="shared" si="66"/>
        <v>431668013.17720002</v>
      </c>
      <c r="U252" s="146">
        <f t="shared" si="66"/>
        <v>0</v>
      </c>
      <c r="V252" s="146">
        <f t="shared" si="66"/>
        <v>4624561148.8400002</v>
      </c>
      <c r="W252" s="146">
        <f t="shared" si="66"/>
        <v>1721845382.8399999</v>
      </c>
      <c r="X252" s="146">
        <f>+X251+X160</f>
        <v>28190576365.272999</v>
      </c>
      <c r="Y252" s="147"/>
      <c r="Z252" s="147"/>
      <c r="AA252" s="237">
        <f>+AA251+AA160</f>
        <v>2910861326.9799991</v>
      </c>
      <c r="AB252" s="237">
        <f>+AB251+AB160</f>
        <v>401489978.12</v>
      </c>
      <c r="AC252" s="38"/>
    </row>
    <row r="253" spans="2:29" ht="26.45" customHeight="1" x14ac:dyDescent="0.3">
      <c r="B253" s="238"/>
      <c r="C253" s="84" t="s">
        <v>71</v>
      </c>
      <c r="D253" s="84"/>
      <c r="E253" s="84"/>
      <c r="F253" s="150"/>
      <c r="G253" s="150"/>
      <c r="H253" s="150"/>
      <c r="I253" s="151"/>
      <c r="J253" s="150"/>
      <c r="K253" s="150"/>
      <c r="L253" s="150"/>
      <c r="M253" s="150"/>
      <c r="N253" s="150"/>
      <c r="O253" s="150"/>
      <c r="P253" s="150"/>
      <c r="Q253" s="152"/>
      <c r="R253" s="152"/>
      <c r="S253" s="152"/>
      <c r="T253" s="152"/>
      <c r="U253" s="152"/>
      <c r="V253" s="152"/>
      <c r="W253" s="152"/>
      <c r="X253" s="152"/>
      <c r="Y253" s="224"/>
      <c r="Z253" s="224"/>
      <c r="AA253" s="155"/>
      <c r="AB253" s="155"/>
      <c r="AC253" s="38"/>
    </row>
    <row r="254" spans="2:29" ht="82.5" customHeight="1" x14ac:dyDescent="0.3">
      <c r="B254" s="156">
        <f>+B250+1</f>
        <v>222</v>
      </c>
      <c r="C254" s="306" t="s">
        <v>677</v>
      </c>
      <c r="D254" s="99" t="s">
        <v>74</v>
      </c>
      <c r="E254" s="99">
        <v>101985</v>
      </c>
      <c r="F254" s="88" t="s">
        <v>285</v>
      </c>
      <c r="G254" s="309" t="s">
        <v>710</v>
      </c>
      <c r="H254" s="89" t="s">
        <v>106</v>
      </c>
      <c r="I254" s="90" t="s">
        <v>507</v>
      </c>
      <c r="J254" s="91">
        <v>42858</v>
      </c>
      <c r="K254" s="91" t="s">
        <v>382</v>
      </c>
      <c r="L254" s="92">
        <f>R254/Q254</f>
        <v>0.85</v>
      </c>
      <c r="M254" s="93" t="s">
        <v>586</v>
      </c>
      <c r="N254" s="93" t="s">
        <v>587</v>
      </c>
      <c r="O254" s="89" t="s">
        <v>369</v>
      </c>
      <c r="P254" s="212" t="s">
        <v>673</v>
      </c>
      <c r="Q254" s="95">
        <f>+R254+S254+T254</f>
        <v>4052494.75</v>
      </c>
      <c r="R254" s="94">
        <v>3444620.5375000001</v>
      </c>
      <c r="S254" s="94">
        <v>607874.21250000002</v>
      </c>
      <c r="T254" s="94">
        <v>0</v>
      </c>
      <c r="U254" s="94">
        <v>0</v>
      </c>
      <c r="V254" s="94">
        <v>0</v>
      </c>
      <c r="W254" s="94">
        <v>0</v>
      </c>
      <c r="X254" s="94">
        <f>R254+S254+T254+U254+V254+W254</f>
        <v>4052494.75</v>
      </c>
      <c r="Y254" s="102" t="s">
        <v>371</v>
      </c>
      <c r="Z254" s="102"/>
      <c r="AA254" s="56">
        <v>2965257.95</v>
      </c>
      <c r="AB254" s="56">
        <v>516434.77</v>
      </c>
      <c r="AC254" s="38"/>
    </row>
    <row r="255" spans="2:29" ht="111.6" customHeight="1" x14ac:dyDescent="0.3">
      <c r="B255" s="156">
        <f>+B254+1</f>
        <v>223</v>
      </c>
      <c r="C255" s="307"/>
      <c r="D255" s="99" t="s">
        <v>75</v>
      </c>
      <c r="E255" s="99">
        <v>102123</v>
      </c>
      <c r="F255" s="88" t="s">
        <v>286</v>
      </c>
      <c r="G255" s="309"/>
      <c r="H255" s="89" t="s">
        <v>105</v>
      </c>
      <c r="I255" s="90" t="s">
        <v>430</v>
      </c>
      <c r="J255" s="91">
        <v>42858</v>
      </c>
      <c r="K255" s="91" t="s">
        <v>1892</v>
      </c>
      <c r="L255" s="92">
        <f t="shared" ref="L255:L318" si="67">R255/Q255</f>
        <v>0.85000000648072582</v>
      </c>
      <c r="M255" s="93" t="s">
        <v>589</v>
      </c>
      <c r="N255" s="93" t="s">
        <v>603</v>
      </c>
      <c r="O255" s="89" t="s">
        <v>369</v>
      </c>
      <c r="P255" s="212" t="s">
        <v>673</v>
      </c>
      <c r="Q255" s="95">
        <f>+R255+S255+T255</f>
        <v>5554933.4399999995</v>
      </c>
      <c r="R255" s="94">
        <v>4721693.46</v>
      </c>
      <c r="S255" s="94">
        <v>833239.98</v>
      </c>
      <c r="T255" s="94">
        <v>0</v>
      </c>
      <c r="U255" s="94">
        <v>0</v>
      </c>
      <c r="V255" s="94">
        <v>0</v>
      </c>
      <c r="W255" s="94">
        <v>0</v>
      </c>
      <c r="X255" s="94">
        <f t="shared" ref="X255:X318" si="68">R255+S255+T255+U255+V255+W255</f>
        <v>5554933.4399999995</v>
      </c>
      <c r="Y255" s="102" t="s">
        <v>371</v>
      </c>
      <c r="Z255" s="102"/>
      <c r="AA255" s="56">
        <v>4643210.37</v>
      </c>
      <c r="AB255" s="56">
        <v>817441.67999999993</v>
      </c>
      <c r="AC255" s="38"/>
    </row>
    <row r="256" spans="2:29" ht="112.9" customHeight="1" x14ac:dyDescent="0.3">
      <c r="B256" s="156">
        <f>+B255+1</f>
        <v>224</v>
      </c>
      <c r="C256" s="307"/>
      <c r="D256" s="99" t="s">
        <v>2210</v>
      </c>
      <c r="E256" s="99">
        <v>102491</v>
      </c>
      <c r="F256" s="88" t="s">
        <v>287</v>
      </c>
      <c r="G256" s="309"/>
      <c r="H256" s="89" t="s">
        <v>108</v>
      </c>
      <c r="I256" s="90" t="s">
        <v>477</v>
      </c>
      <c r="J256" s="91">
        <v>42860</v>
      </c>
      <c r="K256" s="91" t="s">
        <v>1894</v>
      </c>
      <c r="L256" s="92">
        <f t="shared" si="67"/>
        <v>0.85000000623915628</v>
      </c>
      <c r="M256" s="93" t="s">
        <v>871</v>
      </c>
      <c r="N256" s="93" t="s">
        <v>878</v>
      </c>
      <c r="O256" s="89" t="s">
        <v>369</v>
      </c>
      <c r="P256" s="212" t="s">
        <v>673</v>
      </c>
      <c r="Q256" s="95">
        <f>+R256+S256+T256</f>
        <v>4407647.25</v>
      </c>
      <c r="R256" s="94">
        <v>3746500.19</v>
      </c>
      <c r="S256" s="94">
        <v>661147.06000000006</v>
      </c>
      <c r="T256" s="94">
        <v>0</v>
      </c>
      <c r="U256" s="94">
        <v>0</v>
      </c>
      <c r="V256" s="94">
        <v>0</v>
      </c>
      <c r="W256" s="94">
        <v>0</v>
      </c>
      <c r="X256" s="94">
        <f t="shared" si="68"/>
        <v>4407647.25</v>
      </c>
      <c r="Y256" s="102" t="s">
        <v>371</v>
      </c>
      <c r="Z256" s="102"/>
      <c r="AA256" s="56">
        <v>3661504.09</v>
      </c>
      <c r="AB256" s="56">
        <v>646147.79</v>
      </c>
      <c r="AC256" s="38"/>
    </row>
    <row r="257" spans="2:29" ht="99.75" customHeight="1" x14ac:dyDescent="0.3">
      <c r="B257" s="156">
        <f t="shared" ref="B257:B320" si="69">+B256+1</f>
        <v>225</v>
      </c>
      <c r="C257" s="307"/>
      <c r="D257" s="99" t="s">
        <v>76</v>
      </c>
      <c r="E257" s="99">
        <v>101992</v>
      </c>
      <c r="F257" s="88" t="s">
        <v>288</v>
      </c>
      <c r="G257" s="309"/>
      <c r="H257" s="89" t="s">
        <v>109</v>
      </c>
      <c r="I257" s="90" t="s">
        <v>424</v>
      </c>
      <c r="J257" s="91">
        <v>42863</v>
      </c>
      <c r="K257" s="91" t="s">
        <v>382</v>
      </c>
      <c r="L257" s="92">
        <f t="shared" si="67"/>
        <v>0.85</v>
      </c>
      <c r="M257" s="93" t="s">
        <v>593</v>
      </c>
      <c r="N257" s="93" t="s">
        <v>846</v>
      </c>
      <c r="O257" s="89" t="s">
        <v>369</v>
      </c>
      <c r="P257" s="212" t="s">
        <v>673</v>
      </c>
      <c r="Q257" s="95">
        <f t="shared" ref="Q257:Q318" si="70">+R257+S257+T257</f>
        <v>2301650</v>
      </c>
      <c r="R257" s="94">
        <v>1956402.5</v>
      </c>
      <c r="S257" s="94">
        <v>345247.5</v>
      </c>
      <c r="T257" s="94">
        <v>0</v>
      </c>
      <c r="U257" s="94">
        <v>0</v>
      </c>
      <c r="V257" s="94">
        <v>0</v>
      </c>
      <c r="W257" s="94">
        <v>0</v>
      </c>
      <c r="X257" s="94">
        <f t="shared" si="68"/>
        <v>2301650</v>
      </c>
      <c r="Y257" s="102" t="s">
        <v>371</v>
      </c>
      <c r="Z257" s="102"/>
      <c r="AA257" s="56">
        <v>1880612.56</v>
      </c>
      <c r="AB257" s="56">
        <v>327229.76</v>
      </c>
      <c r="AC257" s="38"/>
    </row>
    <row r="258" spans="2:29" ht="97.5" customHeight="1" x14ac:dyDescent="0.3">
      <c r="B258" s="156">
        <f t="shared" si="69"/>
        <v>226</v>
      </c>
      <c r="C258" s="307"/>
      <c r="D258" s="99" t="s">
        <v>77</v>
      </c>
      <c r="E258" s="99">
        <v>101996</v>
      </c>
      <c r="F258" s="88" t="s">
        <v>289</v>
      </c>
      <c r="G258" s="309"/>
      <c r="H258" s="89" t="s">
        <v>109</v>
      </c>
      <c r="I258" s="90" t="s">
        <v>508</v>
      </c>
      <c r="J258" s="89" t="s">
        <v>509</v>
      </c>
      <c r="K258" s="91" t="s">
        <v>382</v>
      </c>
      <c r="L258" s="92">
        <f t="shared" si="67"/>
        <v>0.85</v>
      </c>
      <c r="M258" s="93" t="s">
        <v>584</v>
      </c>
      <c r="N258" s="93" t="s">
        <v>585</v>
      </c>
      <c r="O258" s="89" t="s">
        <v>369</v>
      </c>
      <c r="P258" s="212" t="s">
        <v>673</v>
      </c>
      <c r="Q258" s="95">
        <f t="shared" si="70"/>
        <v>1941115</v>
      </c>
      <c r="R258" s="94">
        <v>1649947.75</v>
      </c>
      <c r="S258" s="94">
        <v>291167.25</v>
      </c>
      <c r="T258" s="94">
        <v>0</v>
      </c>
      <c r="U258" s="94">
        <v>0</v>
      </c>
      <c r="V258" s="94">
        <v>0</v>
      </c>
      <c r="W258" s="94">
        <v>0</v>
      </c>
      <c r="X258" s="94">
        <f t="shared" si="68"/>
        <v>1941115</v>
      </c>
      <c r="Y258" s="102" t="s">
        <v>371</v>
      </c>
      <c r="Z258" s="102"/>
      <c r="AA258" s="56">
        <v>1614450.43</v>
      </c>
      <c r="AB258" s="56">
        <v>280017.19</v>
      </c>
      <c r="AC258" s="38"/>
    </row>
    <row r="259" spans="2:29" ht="73.5" customHeight="1" x14ac:dyDescent="0.3">
      <c r="B259" s="156">
        <f t="shared" si="69"/>
        <v>227</v>
      </c>
      <c r="C259" s="307"/>
      <c r="D259" s="99" t="s">
        <v>78</v>
      </c>
      <c r="E259" s="99">
        <v>102011</v>
      </c>
      <c r="F259" s="88" t="s">
        <v>290</v>
      </c>
      <c r="G259" s="309"/>
      <c r="H259" s="89" t="s">
        <v>111</v>
      </c>
      <c r="I259" s="90" t="s">
        <v>564</v>
      </c>
      <c r="J259" s="91">
        <v>42866</v>
      </c>
      <c r="K259" s="91" t="s">
        <v>1893</v>
      </c>
      <c r="L259" s="92">
        <f t="shared" si="67"/>
        <v>0.84999999733245091</v>
      </c>
      <c r="M259" s="93" t="s">
        <v>593</v>
      </c>
      <c r="N259" s="93" t="s">
        <v>607</v>
      </c>
      <c r="O259" s="89" t="s">
        <v>368</v>
      </c>
      <c r="P259" s="212" t="s">
        <v>673</v>
      </c>
      <c r="Q259" s="95">
        <f t="shared" si="70"/>
        <v>937189.85</v>
      </c>
      <c r="R259" s="94">
        <v>796611.37</v>
      </c>
      <c r="S259" s="94">
        <v>0</v>
      </c>
      <c r="T259" s="94">
        <v>140578.48000000001</v>
      </c>
      <c r="U259" s="94">
        <v>0</v>
      </c>
      <c r="V259" s="94">
        <v>0</v>
      </c>
      <c r="W259" s="94">
        <v>0</v>
      </c>
      <c r="X259" s="94">
        <f t="shared" si="68"/>
        <v>937189.85</v>
      </c>
      <c r="Y259" s="102" t="s">
        <v>371</v>
      </c>
      <c r="Z259" s="102"/>
      <c r="AA259" s="56">
        <v>438512.19</v>
      </c>
      <c r="AB259" s="56">
        <v>77384.490000000005</v>
      </c>
      <c r="AC259" s="38"/>
    </row>
    <row r="260" spans="2:29" ht="75.75" customHeight="1" x14ac:dyDescent="0.3">
      <c r="B260" s="156">
        <f t="shared" si="69"/>
        <v>228</v>
      </c>
      <c r="C260" s="307"/>
      <c r="D260" s="99" t="s">
        <v>2211</v>
      </c>
      <c r="E260" s="99">
        <v>101984</v>
      </c>
      <c r="F260" s="88" t="s">
        <v>291</v>
      </c>
      <c r="G260" s="309"/>
      <c r="H260" s="89" t="s">
        <v>118</v>
      </c>
      <c r="I260" s="90" t="s">
        <v>421</v>
      </c>
      <c r="J260" s="91">
        <v>42874</v>
      </c>
      <c r="K260" s="91" t="s">
        <v>382</v>
      </c>
      <c r="L260" s="92">
        <f t="shared" si="67"/>
        <v>0.85000000000000009</v>
      </c>
      <c r="M260" s="93" t="s">
        <v>586</v>
      </c>
      <c r="N260" s="93" t="s">
        <v>875</v>
      </c>
      <c r="O260" s="89" t="s">
        <v>369</v>
      </c>
      <c r="P260" s="212" t="s">
        <v>673</v>
      </c>
      <c r="Q260" s="95">
        <f t="shared" si="70"/>
        <v>2669735.5999999996</v>
      </c>
      <c r="R260" s="94">
        <v>2269275.2599999998</v>
      </c>
      <c r="S260" s="94">
        <v>400460.34</v>
      </c>
      <c r="T260" s="94">
        <v>0</v>
      </c>
      <c r="U260" s="94">
        <v>0</v>
      </c>
      <c r="V260" s="94">
        <v>0</v>
      </c>
      <c r="W260" s="94">
        <v>15800</v>
      </c>
      <c r="X260" s="94">
        <f t="shared" si="68"/>
        <v>2685535.5999999996</v>
      </c>
      <c r="Y260" s="102" t="s">
        <v>371</v>
      </c>
      <c r="Z260" s="102"/>
      <c r="AA260" s="56">
        <v>2168132.87</v>
      </c>
      <c r="AB260" s="56">
        <v>382611.66</v>
      </c>
      <c r="AC260" s="38"/>
    </row>
    <row r="261" spans="2:29" ht="91.5" customHeight="1" x14ac:dyDescent="0.3">
      <c r="B261" s="156">
        <f t="shared" si="69"/>
        <v>229</v>
      </c>
      <c r="C261" s="307"/>
      <c r="D261" s="99" t="s">
        <v>112</v>
      </c>
      <c r="E261" s="99">
        <v>102023</v>
      </c>
      <c r="F261" s="88" t="s">
        <v>292</v>
      </c>
      <c r="G261" s="309"/>
      <c r="H261" s="89" t="s">
        <v>121</v>
      </c>
      <c r="I261" s="90" t="s">
        <v>510</v>
      </c>
      <c r="J261" s="89" t="s">
        <v>511</v>
      </c>
      <c r="K261" s="91" t="s">
        <v>382</v>
      </c>
      <c r="L261" s="92">
        <f t="shared" si="67"/>
        <v>0.8500000014489808</v>
      </c>
      <c r="M261" s="93" t="s">
        <v>596</v>
      </c>
      <c r="N261" s="93" t="s">
        <v>863</v>
      </c>
      <c r="O261" s="89" t="s">
        <v>370</v>
      </c>
      <c r="P261" s="212" t="s">
        <v>673</v>
      </c>
      <c r="Q261" s="95">
        <f t="shared" si="70"/>
        <v>2070420.8199999998</v>
      </c>
      <c r="R261" s="94">
        <v>1759857.7</v>
      </c>
      <c r="S261" s="94">
        <v>310563.12</v>
      </c>
      <c r="T261" s="94">
        <v>0</v>
      </c>
      <c r="U261" s="94">
        <v>0</v>
      </c>
      <c r="V261" s="94">
        <v>0</v>
      </c>
      <c r="W261" s="94">
        <v>0</v>
      </c>
      <c r="X261" s="94">
        <f t="shared" si="68"/>
        <v>2070420.8199999998</v>
      </c>
      <c r="Y261" s="102" t="s">
        <v>371</v>
      </c>
      <c r="Z261" s="102"/>
      <c r="AA261" s="56">
        <v>1544394.15</v>
      </c>
      <c r="AB261" s="56">
        <v>272540.14999999997</v>
      </c>
      <c r="AC261" s="38"/>
    </row>
    <row r="262" spans="2:29" ht="69" customHeight="1" x14ac:dyDescent="0.3">
      <c r="B262" s="156">
        <f t="shared" si="69"/>
        <v>230</v>
      </c>
      <c r="C262" s="307"/>
      <c r="D262" s="99" t="s">
        <v>113</v>
      </c>
      <c r="E262" s="99">
        <v>102329</v>
      </c>
      <c r="F262" s="88" t="s">
        <v>293</v>
      </c>
      <c r="G262" s="309"/>
      <c r="H262" s="89" t="s">
        <v>122</v>
      </c>
      <c r="I262" s="90" t="s">
        <v>533</v>
      </c>
      <c r="J262" s="91">
        <v>42491</v>
      </c>
      <c r="K262" s="91" t="s">
        <v>382</v>
      </c>
      <c r="L262" s="92">
        <f t="shared" si="67"/>
        <v>0.84999999918546865</v>
      </c>
      <c r="M262" s="93" t="s">
        <v>595</v>
      </c>
      <c r="N262" s="93" t="s">
        <v>609</v>
      </c>
      <c r="O262" s="89" t="s">
        <v>368</v>
      </c>
      <c r="P262" s="212" t="s">
        <v>673</v>
      </c>
      <c r="Q262" s="95">
        <f t="shared" si="70"/>
        <v>3683099.3800000004</v>
      </c>
      <c r="R262" s="94">
        <v>3130634.47</v>
      </c>
      <c r="S262" s="94">
        <v>552464.91</v>
      </c>
      <c r="T262" s="94">
        <v>0</v>
      </c>
      <c r="U262" s="94">
        <v>0</v>
      </c>
      <c r="V262" s="94">
        <v>597528.9</v>
      </c>
      <c r="W262" s="94">
        <v>0</v>
      </c>
      <c r="X262" s="94">
        <f t="shared" si="68"/>
        <v>4280628.28</v>
      </c>
      <c r="Y262" s="102" t="s">
        <v>527</v>
      </c>
      <c r="Z262" s="102"/>
      <c r="AA262" s="56">
        <v>2814245.1599999997</v>
      </c>
      <c r="AB262" s="56">
        <v>494342.17999999993</v>
      </c>
      <c r="AC262" s="38"/>
    </row>
    <row r="263" spans="2:29" ht="97.5" customHeight="1" x14ac:dyDescent="0.3">
      <c r="B263" s="156">
        <f t="shared" si="69"/>
        <v>231</v>
      </c>
      <c r="C263" s="307"/>
      <c r="D263" s="99" t="s">
        <v>114</v>
      </c>
      <c r="E263" s="99">
        <v>101991</v>
      </c>
      <c r="F263" s="88" t="s">
        <v>294</v>
      </c>
      <c r="G263" s="309"/>
      <c r="H263" s="89" t="s">
        <v>553</v>
      </c>
      <c r="I263" s="90" t="s">
        <v>523</v>
      </c>
      <c r="J263" s="91">
        <v>42881</v>
      </c>
      <c r="K263" s="91" t="s">
        <v>382</v>
      </c>
      <c r="L263" s="92">
        <f t="shared" si="67"/>
        <v>0.85</v>
      </c>
      <c r="M263" s="93" t="s">
        <v>589</v>
      </c>
      <c r="N263" s="93" t="s">
        <v>600</v>
      </c>
      <c r="O263" s="89" t="s">
        <v>370</v>
      </c>
      <c r="P263" s="212" t="s">
        <v>673</v>
      </c>
      <c r="Q263" s="95">
        <f t="shared" si="70"/>
        <v>10631131</v>
      </c>
      <c r="R263" s="94">
        <v>9036461.3499999996</v>
      </c>
      <c r="S263" s="94">
        <v>1594669.65</v>
      </c>
      <c r="T263" s="94">
        <v>0</v>
      </c>
      <c r="U263" s="94">
        <v>0</v>
      </c>
      <c r="V263" s="94">
        <v>0</v>
      </c>
      <c r="W263" s="94">
        <v>0</v>
      </c>
      <c r="X263" s="94">
        <f t="shared" si="68"/>
        <v>10631131</v>
      </c>
      <c r="Y263" s="102" t="s">
        <v>371</v>
      </c>
      <c r="Z263" s="102"/>
      <c r="AA263" s="56">
        <v>8040425.2599999988</v>
      </c>
      <c r="AB263" s="56">
        <v>1287614.6500000001</v>
      </c>
      <c r="AC263" s="38"/>
    </row>
    <row r="264" spans="2:29" ht="123" customHeight="1" x14ac:dyDescent="0.3">
      <c r="B264" s="156">
        <f t="shared" si="69"/>
        <v>232</v>
      </c>
      <c r="C264" s="307"/>
      <c r="D264" s="99" t="s">
        <v>115</v>
      </c>
      <c r="E264" s="99">
        <v>102258</v>
      </c>
      <c r="F264" s="88" t="s">
        <v>295</v>
      </c>
      <c r="G264" s="309"/>
      <c r="H264" s="89" t="s">
        <v>127</v>
      </c>
      <c r="I264" s="90" t="s">
        <v>423</v>
      </c>
      <c r="J264" s="91">
        <v>42884</v>
      </c>
      <c r="K264" s="91" t="s">
        <v>382</v>
      </c>
      <c r="L264" s="92">
        <f t="shared" si="67"/>
        <v>0.8500000003860968</v>
      </c>
      <c r="M264" s="93" t="s">
        <v>595</v>
      </c>
      <c r="N264" s="93" t="s">
        <v>853</v>
      </c>
      <c r="O264" s="89" t="s">
        <v>369</v>
      </c>
      <c r="P264" s="212" t="s">
        <v>673</v>
      </c>
      <c r="Q264" s="95">
        <f t="shared" si="70"/>
        <v>7770072.2199999997</v>
      </c>
      <c r="R264" s="94">
        <v>6604561.3899999997</v>
      </c>
      <c r="S264" s="94">
        <v>1165510.83</v>
      </c>
      <c r="T264" s="94">
        <v>0</v>
      </c>
      <c r="U264" s="94">
        <v>0</v>
      </c>
      <c r="V264" s="94">
        <v>0</v>
      </c>
      <c r="W264" s="94">
        <v>0</v>
      </c>
      <c r="X264" s="94">
        <f t="shared" si="68"/>
        <v>7770072.2199999997</v>
      </c>
      <c r="Y264" s="102" t="s">
        <v>371</v>
      </c>
      <c r="Z264" s="102"/>
      <c r="AA264" s="56">
        <v>6195298.1899999995</v>
      </c>
      <c r="AB264" s="56">
        <v>1060267.3399999999</v>
      </c>
      <c r="AC264" s="38"/>
    </row>
    <row r="265" spans="2:29" ht="69.75" customHeight="1" x14ac:dyDescent="0.3">
      <c r="B265" s="156">
        <f t="shared" si="69"/>
        <v>233</v>
      </c>
      <c r="C265" s="307"/>
      <c r="D265" s="99" t="s">
        <v>116</v>
      </c>
      <c r="E265" s="99">
        <v>101989</v>
      </c>
      <c r="F265" s="88" t="s">
        <v>296</v>
      </c>
      <c r="G265" s="309"/>
      <c r="H265" s="89" t="s">
        <v>126</v>
      </c>
      <c r="I265" s="90" t="s">
        <v>524</v>
      </c>
      <c r="J265" s="91">
        <v>42884</v>
      </c>
      <c r="K265" s="91" t="s">
        <v>382</v>
      </c>
      <c r="L265" s="92">
        <f t="shared" si="67"/>
        <v>0.85</v>
      </c>
      <c r="M265" s="93" t="s">
        <v>596</v>
      </c>
      <c r="N265" s="93" t="s">
        <v>615</v>
      </c>
      <c r="O265" s="89" t="s">
        <v>370</v>
      </c>
      <c r="P265" s="212" t="s">
        <v>673</v>
      </c>
      <c r="Q265" s="95">
        <f t="shared" si="70"/>
        <v>1139761</v>
      </c>
      <c r="R265" s="94">
        <v>968796.85</v>
      </c>
      <c r="S265" s="94">
        <v>170964.15</v>
      </c>
      <c r="T265" s="94">
        <v>0</v>
      </c>
      <c r="U265" s="94">
        <v>0</v>
      </c>
      <c r="V265" s="94">
        <v>0</v>
      </c>
      <c r="W265" s="94">
        <v>0</v>
      </c>
      <c r="X265" s="94">
        <f t="shared" si="68"/>
        <v>1139761</v>
      </c>
      <c r="Y265" s="102" t="s">
        <v>371</v>
      </c>
      <c r="Z265" s="102"/>
      <c r="AA265" s="56">
        <v>842236.74</v>
      </c>
      <c r="AB265" s="56">
        <v>148630.01</v>
      </c>
      <c r="AC265" s="38"/>
    </row>
    <row r="266" spans="2:29" ht="145.5" customHeight="1" x14ac:dyDescent="0.3">
      <c r="B266" s="156">
        <f t="shared" si="69"/>
        <v>234</v>
      </c>
      <c r="C266" s="307"/>
      <c r="D266" s="99" t="s">
        <v>130</v>
      </c>
      <c r="E266" s="99">
        <v>102540</v>
      </c>
      <c r="F266" s="88" t="s">
        <v>297</v>
      </c>
      <c r="G266" s="309"/>
      <c r="H266" s="89" t="s">
        <v>131</v>
      </c>
      <c r="I266" s="90" t="s">
        <v>534</v>
      </c>
      <c r="J266" s="91">
        <v>42887</v>
      </c>
      <c r="K266" s="91" t="s">
        <v>382</v>
      </c>
      <c r="L266" s="92">
        <f t="shared" si="67"/>
        <v>0.85</v>
      </c>
      <c r="M266" s="93" t="s">
        <v>854</v>
      </c>
      <c r="N266" s="93" t="s">
        <v>855</v>
      </c>
      <c r="O266" s="89" t="s">
        <v>370</v>
      </c>
      <c r="P266" s="212" t="s">
        <v>673</v>
      </c>
      <c r="Q266" s="95">
        <f t="shared" si="70"/>
        <v>15363463.600000001</v>
      </c>
      <c r="R266" s="94">
        <v>13058944.060000001</v>
      </c>
      <c r="S266" s="94">
        <v>2304519.54</v>
      </c>
      <c r="T266" s="94">
        <v>0</v>
      </c>
      <c r="U266" s="94">
        <v>0</v>
      </c>
      <c r="V266" s="94">
        <v>0</v>
      </c>
      <c r="W266" s="94">
        <v>0</v>
      </c>
      <c r="X266" s="94">
        <f t="shared" si="68"/>
        <v>15363463.600000001</v>
      </c>
      <c r="Y266" s="136" t="s">
        <v>527</v>
      </c>
      <c r="Z266" s="102"/>
      <c r="AA266" s="56">
        <v>10958617.66</v>
      </c>
      <c r="AB266" s="56">
        <v>1743433.06</v>
      </c>
      <c r="AC266" s="38"/>
    </row>
    <row r="267" spans="2:29" ht="117.75" customHeight="1" x14ac:dyDescent="0.3">
      <c r="B267" s="156">
        <f t="shared" si="69"/>
        <v>235</v>
      </c>
      <c r="C267" s="307"/>
      <c r="D267" s="99" t="s">
        <v>133</v>
      </c>
      <c r="E267" s="99">
        <v>102760</v>
      </c>
      <c r="F267" s="88" t="s">
        <v>298</v>
      </c>
      <c r="G267" s="309"/>
      <c r="H267" s="89" t="s">
        <v>134</v>
      </c>
      <c r="I267" s="90" t="s">
        <v>544</v>
      </c>
      <c r="J267" s="89" t="s">
        <v>373</v>
      </c>
      <c r="K267" s="91" t="s">
        <v>382</v>
      </c>
      <c r="L267" s="92">
        <f t="shared" si="67"/>
        <v>0.85000000104210927</v>
      </c>
      <c r="M267" s="93" t="s">
        <v>595</v>
      </c>
      <c r="N267" s="93" t="s">
        <v>609</v>
      </c>
      <c r="O267" s="89" t="s">
        <v>368</v>
      </c>
      <c r="P267" s="212" t="s">
        <v>673</v>
      </c>
      <c r="Q267" s="95">
        <f t="shared" si="70"/>
        <v>3358573.09</v>
      </c>
      <c r="R267" s="94">
        <v>2854787.13</v>
      </c>
      <c r="S267" s="94">
        <v>503785.96</v>
      </c>
      <c r="T267" s="94">
        <v>0</v>
      </c>
      <c r="U267" s="94">
        <v>0</v>
      </c>
      <c r="V267" s="94">
        <v>543433.34</v>
      </c>
      <c r="W267" s="94">
        <v>0</v>
      </c>
      <c r="X267" s="94">
        <f t="shared" si="68"/>
        <v>3902006.4299999997</v>
      </c>
      <c r="Y267" s="136" t="s">
        <v>371</v>
      </c>
      <c r="Z267" s="102"/>
      <c r="AA267" s="56">
        <v>2607446.25</v>
      </c>
      <c r="AB267" s="56">
        <v>456096.04000000004</v>
      </c>
      <c r="AC267" s="38"/>
    </row>
    <row r="268" spans="2:29" ht="108" customHeight="1" x14ac:dyDescent="0.3">
      <c r="B268" s="156">
        <f t="shared" si="69"/>
        <v>236</v>
      </c>
      <c r="C268" s="307"/>
      <c r="D268" s="99" t="s">
        <v>136</v>
      </c>
      <c r="E268" s="99">
        <v>102086</v>
      </c>
      <c r="F268" s="88" t="s">
        <v>299</v>
      </c>
      <c r="G268" s="309"/>
      <c r="H268" s="89" t="s">
        <v>137</v>
      </c>
      <c r="I268" s="90" t="s">
        <v>525</v>
      </c>
      <c r="J268" s="91">
        <v>42907</v>
      </c>
      <c r="K268" s="91" t="s">
        <v>382</v>
      </c>
      <c r="L268" s="92">
        <f t="shared" si="67"/>
        <v>0.84999999841007345</v>
      </c>
      <c r="M268" s="93" t="s">
        <v>847</v>
      </c>
      <c r="N268" s="93" t="s">
        <v>848</v>
      </c>
      <c r="O268" s="89" t="s">
        <v>369</v>
      </c>
      <c r="P268" s="212" t="s">
        <v>673</v>
      </c>
      <c r="Q268" s="95">
        <f t="shared" si="70"/>
        <v>1572399.65</v>
      </c>
      <c r="R268" s="94">
        <v>1336539.7</v>
      </c>
      <c r="S268" s="94">
        <v>235859.95</v>
      </c>
      <c r="T268" s="94">
        <v>0</v>
      </c>
      <c r="U268" s="94">
        <v>0</v>
      </c>
      <c r="V268" s="94">
        <v>507496.23</v>
      </c>
      <c r="W268" s="94">
        <v>0</v>
      </c>
      <c r="X268" s="94">
        <f t="shared" si="68"/>
        <v>2079895.88</v>
      </c>
      <c r="Y268" s="136" t="s">
        <v>371</v>
      </c>
      <c r="Z268" s="102"/>
      <c r="AA268" s="56">
        <v>1200310.31</v>
      </c>
      <c r="AB268" s="56">
        <v>211819.44</v>
      </c>
      <c r="AC268" s="38"/>
    </row>
    <row r="269" spans="2:29" ht="96" customHeight="1" x14ac:dyDescent="0.3">
      <c r="B269" s="156">
        <f t="shared" si="69"/>
        <v>237</v>
      </c>
      <c r="C269" s="307"/>
      <c r="D269" s="99" t="s">
        <v>138</v>
      </c>
      <c r="E269" s="99">
        <v>102055</v>
      </c>
      <c r="F269" s="88" t="s">
        <v>300</v>
      </c>
      <c r="G269" s="309"/>
      <c r="H269" s="99" t="s">
        <v>139</v>
      </c>
      <c r="I269" s="90" t="s">
        <v>560</v>
      </c>
      <c r="J269" s="88">
        <v>42907</v>
      </c>
      <c r="K269" s="91" t="s">
        <v>1893</v>
      </c>
      <c r="L269" s="92">
        <f t="shared" si="67"/>
        <v>0.84999999674325588</v>
      </c>
      <c r="M269" s="93" t="s">
        <v>593</v>
      </c>
      <c r="N269" s="93" t="s">
        <v>607</v>
      </c>
      <c r="O269" s="89" t="s">
        <v>368</v>
      </c>
      <c r="P269" s="212" t="s">
        <v>673</v>
      </c>
      <c r="Q269" s="95">
        <f t="shared" si="70"/>
        <v>767637.85000000009</v>
      </c>
      <c r="R269" s="94">
        <v>652492.17000000004</v>
      </c>
      <c r="S269" s="94">
        <v>98916.43</v>
      </c>
      <c r="T269" s="94">
        <v>16229.25</v>
      </c>
      <c r="U269" s="94">
        <v>0</v>
      </c>
      <c r="V269" s="94">
        <v>20277.599999999999</v>
      </c>
      <c r="W269" s="94">
        <v>0</v>
      </c>
      <c r="X269" s="94">
        <f t="shared" si="68"/>
        <v>787915.45000000007</v>
      </c>
      <c r="Y269" s="136" t="s">
        <v>371</v>
      </c>
      <c r="Z269" s="102"/>
      <c r="AA269" s="56">
        <v>473785.45</v>
      </c>
      <c r="AB269" s="56">
        <v>83443.3</v>
      </c>
      <c r="AC269" s="38"/>
    </row>
    <row r="270" spans="2:29" ht="102.2" customHeight="1" x14ac:dyDescent="0.3">
      <c r="B270" s="156">
        <f t="shared" si="69"/>
        <v>238</v>
      </c>
      <c r="C270" s="307"/>
      <c r="D270" s="99" t="s">
        <v>140</v>
      </c>
      <c r="E270" s="99">
        <v>102844</v>
      </c>
      <c r="F270" s="88" t="s">
        <v>301</v>
      </c>
      <c r="G270" s="309"/>
      <c r="H270" s="99" t="s">
        <v>141</v>
      </c>
      <c r="I270" s="90" t="s">
        <v>512</v>
      </c>
      <c r="J270" s="99" t="s">
        <v>513</v>
      </c>
      <c r="K270" s="91" t="s">
        <v>913</v>
      </c>
      <c r="L270" s="92">
        <f t="shared" si="67"/>
        <v>0.85000000000000009</v>
      </c>
      <c r="M270" s="93" t="s">
        <v>871</v>
      </c>
      <c r="N270" s="93" t="s">
        <v>879</v>
      </c>
      <c r="O270" s="89" t="s">
        <v>368</v>
      </c>
      <c r="P270" s="212" t="s">
        <v>673</v>
      </c>
      <c r="Q270" s="95">
        <f t="shared" si="70"/>
        <v>5511402.3999999994</v>
      </c>
      <c r="R270" s="94">
        <v>4684692.04</v>
      </c>
      <c r="S270" s="94">
        <v>826032.06</v>
      </c>
      <c r="T270" s="94">
        <v>678.3</v>
      </c>
      <c r="U270" s="94">
        <v>0</v>
      </c>
      <c r="V270" s="94">
        <v>0</v>
      </c>
      <c r="W270" s="94">
        <v>0</v>
      </c>
      <c r="X270" s="94">
        <f t="shared" si="68"/>
        <v>5511402.3999999994</v>
      </c>
      <c r="Y270" s="136" t="s">
        <v>371</v>
      </c>
      <c r="Z270" s="102"/>
      <c r="AA270" s="56">
        <v>2421849.2199999997</v>
      </c>
      <c r="AB270" s="56">
        <v>413959.82</v>
      </c>
      <c r="AC270" s="38"/>
    </row>
    <row r="271" spans="2:29" ht="108" customHeight="1" x14ac:dyDescent="0.3">
      <c r="B271" s="156">
        <f t="shared" si="69"/>
        <v>239</v>
      </c>
      <c r="C271" s="307"/>
      <c r="D271" s="99" t="s">
        <v>142</v>
      </c>
      <c r="E271" s="99">
        <v>102674</v>
      </c>
      <c r="F271" s="88" t="s">
        <v>302</v>
      </c>
      <c r="G271" s="309"/>
      <c r="H271" s="89" t="s">
        <v>143</v>
      </c>
      <c r="I271" s="90" t="s">
        <v>515</v>
      </c>
      <c r="J271" s="89" t="s">
        <v>513</v>
      </c>
      <c r="K271" s="91" t="s">
        <v>382</v>
      </c>
      <c r="L271" s="92">
        <f t="shared" si="67"/>
        <v>0.84999999945765126</v>
      </c>
      <c r="M271" s="93" t="s">
        <v>586</v>
      </c>
      <c r="N271" s="93" t="s">
        <v>841</v>
      </c>
      <c r="O271" s="89" t="s">
        <v>368</v>
      </c>
      <c r="P271" s="212" t="s">
        <v>673</v>
      </c>
      <c r="Q271" s="95">
        <f t="shared" si="70"/>
        <v>4609580.25</v>
      </c>
      <c r="R271" s="94">
        <v>3918143.21</v>
      </c>
      <c r="S271" s="94">
        <v>0</v>
      </c>
      <c r="T271" s="94">
        <v>691437.04</v>
      </c>
      <c r="U271" s="94">
        <v>0</v>
      </c>
      <c r="V271" s="94">
        <v>72400</v>
      </c>
      <c r="W271" s="94">
        <v>0</v>
      </c>
      <c r="X271" s="94">
        <f t="shared" si="68"/>
        <v>4681980.25</v>
      </c>
      <c r="Y271" s="136" t="s">
        <v>371</v>
      </c>
      <c r="Z271" s="102"/>
      <c r="AA271" s="56">
        <v>3104632.2199999997</v>
      </c>
      <c r="AB271" s="56">
        <v>547876.24</v>
      </c>
      <c r="AC271" s="38"/>
    </row>
    <row r="272" spans="2:29" ht="115.5" customHeight="1" x14ac:dyDescent="0.3">
      <c r="B272" s="156">
        <f t="shared" si="69"/>
        <v>240</v>
      </c>
      <c r="C272" s="307"/>
      <c r="D272" s="99" t="s">
        <v>156</v>
      </c>
      <c r="E272" s="99">
        <v>102769</v>
      </c>
      <c r="F272" s="88" t="s">
        <v>303</v>
      </c>
      <c r="G272" s="309"/>
      <c r="H272" s="89" t="s">
        <v>157</v>
      </c>
      <c r="I272" s="90" t="s">
        <v>569</v>
      </c>
      <c r="J272" s="89" t="s">
        <v>570</v>
      </c>
      <c r="K272" s="91" t="s">
        <v>380</v>
      </c>
      <c r="L272" s="92">
        <f t="shared" si="67"/>
        <v>0.85</v>
      </c>
      <c r="M272" s="93" t="s">
        <v>838</v>
      </c>
      <c r="N272" s="93" t="s">
        <v>839</v>
      </c>
      <c r="O272" s="89" t="s">
        <v>370</v>
      </c>
      <c r="P272" s="212" t="s">
        <v>673</v>
      </c>
      <c r="Q272" s="95">
        <f t="shared" si="70"/>
        <v>5638571.0700000003</v>
      </c>
      <c r="R272" s="94">
        <v>4792785.4095000001</v>
      </c>
      <c r="S272" s="94">
        <v>845785.6605</v>
      </c>
      <c r="T272" s="94">
        <v>0</v>
      </c>
      <c r="U272" s="94">
        <v>0</v>
      </c>
      <c r="V272" s="94">
        <v>911499.29</v>
      </c>
      <c r="W272" s="94">
        <v>0</v>
      </c>
      <c r="X272" s="94">
        <f t="shared" si="68"/>
        <v>6550070.3600000003</v>
      </c>
      <c r="Y272" s="136" t="s">
        <v>371</v>
      </c>
      <c r="Z272" s="102"/>
      <c r="AA272" s="56">
        <v>3996028.38</v>
      </c>
      <c r="AB272" s="56">
        <v>705181.46999999986</v>
      </c>
      <c r="AC272" s="38"/>
    </row>
    <row r="273" spans="2:29" ht="57.2" customHeight="1" x14ac:dyDescent="0.3">
      <c r="B273" s="156">
        <f t="shared" si="69"/>
        <v>241</v>
      </c>
      <c r="C273" s="307"/>
      <c r="D273" s="99" t="s">
        <v>160</v>
      </c>
      <c r="E273" s="99">
        <v>101987</v>
      </c>
      <c r="F273" s="88" t="s">
        <v>304</v>
      </c>
      <c r="G273" s="309"/>
      <c r="H273" s="89" t="s">
        <v>161</v>
      </c>
      <c r="I273" s="90" t="s">
        <v>516</v>
      </c>
      <c r="J273" s="89" t="s">
        <v>517</v>
      </c>
      <c r="K273" s="91" t="s">
        <v>382</v>
      </c>
      <c r="L273" s="92">
        <f t="shared" si="67"/>
        <v>0.85</v>
      </c>
      <c r="M273" s="93" t="s">
        <v>596</v>
      </c>
      <c r="N273" s="93" t="s">
        <v>467</v>
      </c>
      <c r="O273" s="89" t="s">
        <v>370</v>
      </c>
      <c r="P273" s="212" t="s">
        <v>673</v>
      </c>
      <c r="Q273" s="95">
        <f t="shared" si="70"/>
        <v>950454.98</v>
      </c>
      <c r="R273" s="94">
        <v>807886.73300000001</v>
      </c>
      <c r="S273" s="94">
        <v>142568.247</v>
      </c>
      <c r="T273" s="94">
        <v>0</v>
      </c>
      <c r="U273" s="94">
        <v>0</v>
      </c>
      <c r="V273" s="94">
        <v>0</v>
      </c>
      <c r="W273" s="94">
        <v>0</v>
      </c>
      <c r="X273" s="94">
        <f t="shared" si="68"/>
        <v>950454.98</v>
      </c>
      <c r="Y273" s="136" t="s">
        <v>371</v>
      </c>
      <c r="Z273" s="102"/>
      <c r="AA273" s="56">
        <v>737750.52</v>
      </c>
      <c r="AB273" s="56">
        <v>130191.27</v>
      </c>
      <c r="AC273" s="38"/>
    </row>
    <row r="274" spans="2:29" ht="144.75" customHeight="1" x14ac:dyDescent="0.3">
      <c r="B274" s="156">
        <f t="shared" si="69"/>
        <v>242</v>
      </c>
      <c r="C274" s="307"/>
      <c r="D274" s="99" t="s">
        <v>162</v>
      </c>
      <c r="E274" s="99">
        <v>102581</v>
      </c>
      <c r="F274" s="88" t="s">
        <v>305</v>
      </c>
      <c r="G274" s="309"/>
      <c r="H274" s="89" t="s">
        <v>163</v>
      </c>
      <c r="I274" s="90" t="s">
        <v>665</v>
      </c>
      <c r="J274" s="91">
        <v>42948</v>
      </c>
      <c r="K274" s="91" t="s">
        <v>382</v>
      </c>
      <c r="L274" s="92">
        <f t="shared" si="67"/>
        <v>0.85000000082267957</v>
      </c>
      <c r="M274" s="93" t="s">
        <v>595</v>
      </c>
      <c r="N274" s="93" t="s">
        <v>609</v>
      </c>
      <c r="O274" s="89" t="s">
        <v>370</v>
      </c>
      <c r="P274" s="212" t="s">
        <v>673</v>
      </c>
      <c r="Q274" s="95">
        <f t="shared" si="70"/>
        <v>3038850.15</v>
      </c>
      <c r="R274" s="94">
        <v>2583022.63</v>
      </c>
      <c r="S274" s="94">
        <v>455827.52</v>
      </c>
      <c r="T274" s="94">
        <v>0</v>
      </c>
      <c r="U274" s="94">
        <v>0</v>
      </c>
      <c r="V274" s="94">
        <v>0</v>
      </c>
      <c r="W274" s="94">
        <v>0</v>
      </c>
      <c r="X274" s="94">
        <f t="shared" si="68"/>
        <v>3038850.15</v>
      </c>
      <c r="Y274" s="136" t="s">
        <v>371</v>
      </c>
      <c r="Z274" s="102"/>
      <c r="AA274" s="56">
        <v>2523997.63</v>
      </c>
      <c r="AB274" s="56">
        <v>426043.58999999997</v>
      </c>
      <c r="AC274" s="38"/>
    </row>
    <row r="275" spans="2:29" ht="97.5" customHeight="1" x14ac:dyDescent="0.3">
      <c r="B275" s="156">
        <f t="shared" si="69"/>
        <v>243</v>
      </c>
      <c r="C275" s="307"/>
      <c r="D275" s="99" t="s">
        <v>2212</v>
      </c>
      <c r="E275" s="99">
        <v>104941</v>
      </c>
      <c r="F275" s="88" t="s">
        <v>306</v>
      </c>
      <c r="G275" s="309"/>
      <c r="H275" s="89" t="s">
        <v>171</v>
      </c>
      <c r="I275" s="90" t="s">
        <v>555</v>
      </c>
      <c r="J275" s="91">
        <v>42957</v>
      </c>
      <c r="K275" s="91" t="s">
        <v>1259</v>
      </c>
      <c r="L275" s="92">
        <f t="shared" si="67"/>
        <v>0.84999999895704503</v>
      </c>
      <c r="M275" s="93" t="s">
        <v>586</v>
      </c>
      <c r="N275" s="93" t="s">
        <v>875</v>
      </c>
      <c r="O275" s="89" t="s">
        <v>370</v>
      </c>
      <c r="P275" s="212" t="s">
        <v>673</v>
      </c>
      <c r="Q275" s="95">
        <f t="shared" si="70"/>
        <v>1438221.19</v>
      </c>
      <c r="R275" s="94">
        <v>1222488.01</v>
      </c>
      <c r="S275" s="94">
        <v>215733.18</v>
      </c>
      <c r="T275" s="94">
        <v>0</v>
      </c>
      <c r="U275" s="94">
        <v>0</v>
      </c>
      <c r="V275" s="94">
        <v>0</v>
      </c>
      <c r="W275" s="94">
        <v>0</v>
      </c>
      <c r="X275" s="94">
        <f t="shared" si="68"/>
        <v>1438221.19</v>
      </c>
      <c r="Y275" s="136" t="s">
        <v>527</v>
      </c>
      <c r="Z275" s="102"/>
      <c r="AA275" s="56">
        <v>1167216.04</v>
      </c>
      <c r="AB275" s="56">
        <v>205979.29999999996</v>
      </c>
      <c r="AC275" s="38"/>
    </row>
    <row r="276" spans="2:29" ht="114.75" customHeight="1" x14ac:dyDescent="0.3">
      <c r="B276" s="156">
        <f t="shared" si="69"/>
        <v>244</v>
      </c>
      <c r="C276" s="307"/>
      <c r="D276" s="99" t="s">
        <v>173</v>
      </c>
      <c r="E276" s="99">
        <v>105668</v>
      </c>
      <c r="F276" s="88" t="s">
        <v>307</v>
      </c>
      <c r="G276" s="309"/>
      <c r="H276" s="89" t="s">
        <v>174</v>
      </c>
      <c r="I276" s="90" t="s">
        <v>450</v>
      </c>
      <c r="J276" s="91">
        <v>42963</v>
      </c>
      <c r="K276" s="91" t="s">
        <v>1206</v>
      </c>
      <c r="L276" s="92">
        <f t="shared" si="67"/>
        <v>0.85000000037920187</v>
      </c>
      <c r="M276" s="93" t="s">
        <v>596</v>
      </c>
      <c r="N276" s="93" t="s">
        <v>545</v>
      </c>
      <c r="O276" s="89" t="s">
        <v>370</v>
      </c>
      <c r="P276" s="212" t="s">
        <v>673</v>
      </c>
      <c r="Q276" s="95">
        <f t="shared" si="70"/>
        <v>7911353.2200000007</v>
      </c>
      <c r="R276" s="94">
        <v>6724650.2400000002</v>
      </c>
      <c r="S276" s="94">
        <v>1186702.98</v>
      </c>
      <c r="T276" s="94">
        <v>0</v>
      </c>
      <c r="U276" s="94">
        <v>0</v>
      </c>
      <c r="V276" s="94">
        <v>0</v>
      </c>
      <c r="W276" s="94">
        <v>0</v>
      </c>
      <c r="X276" s="94">
        <f t="shared" si="68"/>
        <v>7911353.2200000007</v>
      </c>
      <c r="Y276" s="136" t="s">
        <v>371</v>
      </c>
      <c r="Z276" s="102"/>
      <c r="AA276" s="56">
        <v>6264368.4100000001</v>
      </c>
      <c r="AB276" s="56">
        <v>1027429.4</v>
      </c>
      <c r="AC276" s="38"/>
    </row>
    <row r="277" spans="2:29" ht="120.2" customHeight="1" x14ac:dyDescent="0.3">
      <c r="B277" s="156">
        <f t="shared" si="69"/>
        <v>245</v>
      </c>
      <c r="C277" s="307"/>
      <c r="D277" s="99" t="s">
        <v>178</v>
      </c>
      <c r="E277" s="99">
        <v>102066</v>
      </c>
      <c r="F277" s="88" t="s">
        <v>308</v>
      </c>
      <c r="G277" s="309"/>
      <c r="H277" s="89" t="s">
        <v>179</v>
      </c>
      <c r="I277" s="90" t="s">
        <v>519</v>
      </c>
      <c r="J277" s="89" t="s">
        <v>520</v>
      </c>
      <c r="K277" s="88" t="s">
        <v>1301</v>
      </c>
      <c r="L277" s="92">
        <f t="shared" si="67"/>
        <v>0.85000000082697769</v>
      </c>
      <c r="M277" s="93" t="s">
        <v>599</v>
      </c>
      <c r="N277" s="93" t="s">
        <v>613</v>
      </c>
      <c r="O277" s="89" t="s">
        <v>369</v>
      </c>
      <c r="P277" s="212" t="s">
        <v>673</v>
      </c>
      <c r="Q277" s="95">
        <f t="shared" si="70"/>
        <v>1209222.54</v>
      </c>
      <c r="R277" s="94">
        <v>1027839.16</v>
      </c>
      <c r="S277" s="94">
        <v>181383.38</v>
      </c>
      <c r="T277" s="94">
        <v>0</v>
      </c>
      <c r="U277" s="94">
        <v>0</v>
      </c>
      <c r="V277" s="94">
        <v>0</v>
      </c>
      <c r="W277" s="94">
        <v>0</v>
      </c>
      <c r="X277" s="94">
        <f t="shared" si="68"/>
        <v>1209222.54</v>
      </c>
      <c r="Y277" s="136" t="s">
        <v>371</v>
      </c>
      <c r="Z277" s="102"/>
      <c r="AA277" s="56">
        <v>926885.94000000006</v>
      </c>
      <c r="AB277" s="56">
        <v>161220.74000000002</v>
      </c>
      <c r="AC277" s="38"/>
    </row>
    <row r="278" spans="2:29" ht="66.75" customHeight="1" x14ac:dyDescent="0.3">
      <c r="B278" s="156">
        <f t="shared" si="69"/>
        <v>246</v>
      </c>
      <c r="C278" s="307"/>
      <c r="D278" s="99" t="s">
        <v>184</v>
      </c>
      <c r="E278" s="99">
        <v>103698</v>
      </c>
      <c r="F278" s="88" t="s">
        <v>309</v>
      </c>
      <c r="G278" s="309"/>
      <c r="H278" s="89" t="s">
        <v>185</v>
      </c>
      <c r="I278" s="90" t="s">
        <v>549</v>
      </c>
      <c r="J278" s="89" t="s">
        <v>375</v>
      </c>
      <c r="K278" s="89" t="s">
        <v>376</v>
      </c>
      <c r="L278" s="92">
        <f t="shared" si="67"/>
        <v>0.85000000132514353</v>
      </c>
      <c r="M278" s="93" t="s">
        <v>590</v>
      </c>
      <c r="N278" s="93" t="s">
        <v>623</v>
      </c>
      <c r="O278" s="89" t="s">
        <v>370</v>
      </c>
      <c r="P278" s="212" t="s">
        <v>673</v>
      </c>
      <c r="Q278" s="95">
        <f t="shared" si="70"/>
        <v>3018540.96</v>
      </c>
      <c r="R278" s="94">
        <v>2565759.8199999998</v>
      </c>
      <c r="S278" s="94">
        <v>452781.14</v>
      </c>
      <c r="T278" s="94">
        <v>0</v>
      </c>
      <c r="U278" s="94">
        <v>0</v>
      </c>
      <c r="V278" s="94">
        <v>325745.36</v>
      </c>
      <c r="W278" s="94">
        <v>0</v>
      </c>
      <c r="X278" s="94">
        <f t="shared" si="68"/>
        <v>3344286.32</v>
      </c>
      <c r="Y278" s="136" t="s">
        <v>371</v>
      </c>
      <c r="Z278" s="102"/>
      <c r="AA278" s="56">
        <v>2036533.13</v>
      </c>
      <c r="AB278" s="56">
        <v>359388.15</v>
      </c>
      <c r="AC278" s="38"/>
    </row>
    <row r="279" spans="2:29" ht="113.25" customHeight="1" x14ac:dyDescent="0.3">
      <c r="B279" s="156">
        <f t="shared" si="69"/>
        <v>247</v>
      </c>
      <c r="C279" s="307"/>
      <c r="D279" s="99" t="s">
        <v>312</v>
      </c>
      <c r="E279" s="99">
        <v>103707</v>
      </c>
      <c r="F279" s="88" t="s">
        <v>314</v>
      </c>
      <c r="G279" s="309"/>
      <c r="H279" s="89" t="s">
        <v>313</v>
      </c>
      <c r="I279" s="90" t="s">
        <v>420</v>
      </c>
      <c r="J279" s="91">
        <v>42986</v>
      </c>
      <c r="K279" s="89" t="s">
        <v>382</v>
      </c>
      <c r="L279" s="92">
        <f t="shared" si="67"/>
        <v>0.84999999887036104</v>
      </c>
      <c r="M279" s="93" t="s">
        <v>595</v>
      </c>
      <c r="N279" s="93" t="s">
        <v>632</v>
      </c>
      <c r="O279" s="89" t="s">
        <v>370</v>
      </c>
      <c r="P279" s="212" t="s">
        <v>673</v>
      </c>
      <c r="Q279" s="95">
        <f t="shared" si="70"/>
        <v>3098335.11</v>
      </c>
      <c r="R279" s="94">
        <v>2633584.84</v>
      </c>
      <c r="S279" s="94">
        <v>460821.95</v>
      </c>
      <c r="T279" s="94">
        <v>3928.32</v>
      </c>
      <c r="U279" s="94">
        <v>0</v>
      </c>
      <c r="V279" s="94">
        <v>68159</v>
      </c>
      <c r="W279" s="94">
        <v>0</v>
      </c>
      <c r="X279" s="94">
        <f t="shared" si="68"/>
        <v>3166494.11</v>
      </c>
      <c r="Y279" s="136" t="s">
        <v>371</v>
      </c>
      <c r="Z279" s="102"/>
      <c r="AA279" s="56">
        <v>2494044.7500000005</v>
      </c>
      <c r="AB279" s="56">
        <v>437563.25</v>
      </c>
      <c r="AC279" s="38"/>
    </row>
    <row r="280" spans="2:29" ht="151.5" customHeight="1" x14ac:dyDescent="0.3">
      <c r="B280" s="156">
        <f t="shared" si="69"/>
        <v>248</v>
      </c>
      <c r="C280" s="307"/>
      <c r="D280" s="99" t="s">
        <v>343</v>
      </c>
      <c r="E280" s="99">
        <v>102369</v>
      </c>
      <c r="F280" s="88" t="s">
        <v>342</v>
      </c>
      <c r="G280" s="309"/>
      <c r="H280" s="89" t="s">
        <v>660</v>
      </c>
      <c r="I280" s="90" t="s">
        <v>427</v>
      </c>
      <c r="J280" s="91">
        <v>43010</v>
      </c>
      <c r="K280" s="89" t="s">
        <v>382</v>
      </c>
      <c r="L280" s="92">
        <f t="shared" si="67"/>
        <v>0.85</v>
      </c>
      <c r="M280" s="93" t="s">
        <v>586</v>
      </c>
      <c r="N280" s="93" t="s">
        <v>587</v>
      </c>
      <c r="O280" s="89" t="s">
        <v>370</v>
      </c>
      <c r="P280" s="212" t="s">
        <v>673</v>
      </c>
      <c r="Q280" s="95">
        <f t="shared" si="70"/>
        <v>3062589.45</v>
      </c>
      <c r="R280" s="94">
        <v>2603201.0325000002</v>
      </c>
      <c r="S280" s="94">
        <v>459388.41750000004</v>
      </c>
      <c r="T280" s="94">
        <v>0</v>
      </c>
      <c r="U280" s="94">
        <v>0</v>
      </c>
      <c r="V280" s="94">
        <v>0</v>
      </c>
      <c r="W280" s="94">
        <v>0</v>
      </c>
      <c r="X280" s="94">
        <f t="shared" si="68"/>
        <v>3062589.45</v>
      </c>
      <c r="Y280" s="136" t="s">
        <v>371</v>
      </c>
      <c r="Z280" s="102"/>
      <c r="AA280" s="56">
        <v>2369356.14</v>
      </c>
      <c r="AB280" s="56">
        <v>416742.44</v>
      </c>
      <c r="AC280" s="38"/>
    </row>
    <row r="281" spans="2:29" ht="92.25" customHeight="1" x14ac:dyDescent="0.3">
      <c r="B281" s="156">
        <f t="shared" si="69"/>
        <v>249</v>
      </c>
      <c r="C281" s="307"/>
      <c r="D281" s="99" t="s">
        <v>346</v>
      </c>
      <c r="E281" s="99">
        <v>108227</v>
      </c>
      <c r="F281" s="88" t="s">
        <v>347</v>
      </c>
      <c r="G281" s="309"/>
      <c r="H281" s="89" t="s">
        <v>659</v>
      </c>
      <c r="I281" s="90" t="s">
        <v>568</v>
      </c>
      <c r="J281" s="91">
        <v>43020</v>
      </c>
      <c r="K281" s="89" t="s">
        <v>1878</v>
      </c>
      <c r="L281" s="92">
        <f t="shared" si="67"/>
        <v>0.84999999890042255</v>
      </c>
      <c r="M281" s="93" t="s">
        <v>595</v>
      </c>
      <c r="N281" s="93" t="s">
        <v>465</v>
      </c>
      <c r="O281" s="89" t="s">
        <v>370</v>
      </c>
      <c r="P281" s="212" t="s">
        <v>673</v>
      </c>
      <c r="Q281" s="95">
        <f t="shared" si="70"/>
        <v>2273600.85</v>
      </c>
      <c r="R281" s="94">
        <v>1932560.72</v>
      </c>
      <c r="S281" s="94">
        <v>341040.13</v>
      </c>
      <c r="T281" s="94">
        <v>0</v>
      </c>
      <c r="U281" s="94">
        <v>0</v>
      </c>
      <c r="V281" s="94">
        <v>0</v>
      </c>
      <c r="W281" s="94">
        <v>0</v>
      </c>
      <c r="X281" s="94">
        <f t="shared" si="68"/>
        <v>2273600.85</v>
      </c>
      <c r="Y281" s="136" t="s">
        <v>371</v>
      </c>
      <c r="Z281" s="102"/>
      <c r="AA281" s="56">
        <v>1695869.04</v>
      </c>
      <c r="AB281" s="56">
        <v>299270.99</v>
      </c>
      <c r="AC281" s="38"/>
    </row>
    <row r="282" spans="2:29" ht="174.2" customHeight="1" x14ac:dyDescent="0.3">
      <c r="B282" s="156">
        <f t="shared" si="69"/>
        <v>250</v>
      </c>
      <c r="C282" s="307"/>
      <c r="D282" s="99" t="s">
        <v>348</v>
      </c>
      <c r="E282" s="99">
        <v>104845</v>
      </c>
      <c r="F282" s="88" t="s">
        <v>349</v>
      </c>
      <c r="G282" s="309" t="s">
        <v>710</v>
      </c>
      <c r="H282" s="89" t="s">
        <v>658</v>
      </c>
      <c r="I282" s="90" t="s">
        <v>557</v>
      </c>
      <c r="J282" s="91">
        <v>43034</v>
      </c>
      <c r="K282" s="89" t="s">
        <v>1791</v>
      </c>
      <c r="L282" s="92">
        <f t="shared" si="67"/>
        <v>0.84999999963268069</v>
      </c>
      <c r="M282" s="93" t="s">
        <v>586</v>
      </c>
      <c r="N282" s="93" t="s">
        <v>621</v>
      </c>
      <c r="O282" s="89" t="s">
        <v>368</v>
      </c>
      <c r="P282" s="212" t="s">
        <v>673</v>
      </c>
      <c r="Q282" s="95">
        <f t="shared" si="70"/>
        <v>2722426.66</v>
      </c>
      <c r="R282" s="94">
        <v>2314062.66</v>
      </c>
      <c r="S282" s="94">
        <v>408364</v>
      </c>
      <c r="T282" s="94">
        <v>0</v>
      </c>
      <c r="U282" s="94">
        <v>0</v>
      </c>
      <c r="V282" s="94">
        <v>461439.46</v>
      </c>
      <c r="W282" s="94">
        <v>0</v>
      </c>
      <c r="X282" s="94">
        <f t="shared" si="68"/>
        <v>3183866.12</v>
      </c>
      <c r="Y282" s="136" t="s">
        <v>371</v>
      </c>
      <c r="Z282" s="102"/>
      <c r="AA282" s="56">
        <v>1685288.3900000001</v>
      </c>
      <c r="AB282" s="56">
        <v>282065.27</v>
      </c>
      <c r="AC282" s="38"/>
    </row>
    <row r="283" spans="2:29" ht="143.44999999999999" customHeight="1" x14ac:dyDescent="0.3">
      <c r="B283" s="156">
        <f t="shared" si="69"/>
        <v>251</v>
      </c>
      <c r="C283" s="307"/>
      <c r="D283" s="99" t="s">
        <v>350</v>
      </c>
      <c r="E283" s="99">
        <v>107498</v>
      </c>
      <c r="F283" s="88" t="s">
        <v>351</v>
      </c>
      <c r="G283" s="309"/>
      <c r="H283" s="89" t="s">
        <v>657</v>
      </c>
      <c r="I283" s="90" t="s">
        <v>565</v>
      </c>
      <c r="J283" s="91">
        <v>43034</v>
      </c>
      <c r="K283" s="89" t="s">
        <v>1792</v>
      </c>
      <c r="L283" s="92">
        <f t="shared" si="67"/>
        <v>0.85000000016675692</v>
      </c>
      <c r="M283" s="93" t="s">
        <v>593</v>
      </c>
      <c r="N283" s="93" t="s">
        <v>394</v>
      </c>
      <c r="O283" s="89" t="s">
        <v>369</v>
      </c>
      <c r="P283" s="212" t="s">
        <v>673</v>
      </c>
      <c r="Q283" s="95">
        <f t="shared" si="70"/>
        <v>20988640.890000001</v>
      </c>
      <c r="R283" s="94">
        <v>17840344.760000002</v>
      </c>
      <c r="S283" s="94">
        <v>3148296.13</v>
      </c>
      <c r="T283" s="94">
        <v>0</v>
      </c>
      <c r="U283" s="94">
        <v>0</v>
      </c>
      <c r="V283" s="94">
        <v>5355</v>
      </c>
      <c r="W283" s="94">
        <v>0</v>
      </c>
      <c r="X283" s="94">
        <f t="shared" si="68"/>
        <v>20993995.890000001</v>
      </c>
      <c r="Y283" s="136" t="s">
        <v>371</v>
      </c>
      <c r="Z283" s="102"/>
      <c r="AA283" s="56">
        <v>4167111.3899999997</v>
      </c>
      <c r="AB283" s="56">
        <v>723391.24</v>
      </c>
      <c r="AC283" s="38"/>
    </row>
    <row r="284" spans="2:29" ht="70.5" customHeight="1" x14ac:dyDescent="0.3">
      <c r="B284" s="156">
        <f t="shared" si="69"/>
        <v>252</v>
      </c>
      <c r="C284" s="307"/>
      <c r="D284" s="99" t="s">
        <v>352</v>
      </c>
      <c r="E284" s="99">
        <v>102378</v>
      </c>
      <c r="F284" s="88" t="s">
        <v>353</v>
      </c>
      <c r="G284" s="309"/>
      <c r="H284" s="89" t="s">
        <v>656</v>
      </c>
      <c r="I284" s="90" t="s">
        <v>422</v>
      </c>
      <c r="J284" s="88">
        <v>42979</v>
      </c>
      <c r="K284" s="89" t="s">
        <v>2046</v>
      </c>
      <c r="L284" s="92">
        <f t="shared" si="67"/>
        <v>0.84999999940495474</v>
      </c>
      <c r="M284" s="93" t="s">
        <v>838</v>
      </c>
      <c r="N284" s="93" t="s">
        <v>839</v>
      </c>
      <c r="O284" s="89" t="s">
        <v>370</v>
      </c>
      <c r="P284" s="212" t="s">
        <v>673</v>
      </c>
      <c r="Q284" s="95">
        <f t="shared" si="70"/>
        <v>7562449.5699999994</v>
      </c>
      <c r="R284" s="94">
        <v>6428082.1299999999</v>
      </c>
      <c r="S284" s="94">
        <v>981907.51</v>
      </c>
      <c r="T284" s="94">
        <v>152459.93</v>
      </c>
      <c r="U284" s="94">
        <v>0</v>
      </c>
      <c r="V284" s="94">
        <v>0</v>
      </c>
      <c r="W284" s="94">
        <v>0</v>
      </c>
      <c r="X284" s="94">
        <f t="shared" si="68"/>
        <v>7562449.5699999994</v>
      </c>
      <c r="Y284" s="136" t="s">
        <v>371</v>
      </c>
      <c r="Z284" s="102"/>
      <c r="AA284" s="56">
        <v>5654936.4699999997</v>
      </c>
      <c r="AB284" s="56">
        <v>982929.95</v>
      </c>
      <c r="AC284" s="38"/>
    </row>
    <row r="285" spans="2:29" ht="145.5" customHeight="1" x14ac:dyDescent="0.3">
      <c r="B285" s="156">
        <f t="shared" si="69"/>
        <v>253</v>
      </c>
      <c r="C285" s="307"/>
      <c r="D285" s="99" t="s">
        <v>638</v>
      </c>
      <c r="E285" s="99">
        <v>105180</v>
      </c>
      <c r="F285" s="88" t="s">
        <v>655</v>
      </c>
      <c r="G285" s="309"/>
      <c r="H285" s="89" t="s">
        <v>639</v>
      </c>
      <c r="I285" s="90" t="s">
        <v>638</v>
      </c>
      <c r="J285" s="91" t="s">
        <v>661</v>
      </c>
      <c r="K285" s="89" t="s">
        <v>1793</v>
      </c>
      <c r="L285" s="92">
        <f t="shared" si="67"/>
        <v>0.84999999933370951</v>
      </c>
      <c r="M285" s="93" t="s">
        <v>586</v>
      </c>
      <c r="N285" s="93" t="s">
        <v>869</v>
      </c>
      <c r="O285" s="89" t="s">
        <v>370</v>
      </c>
      <c r="P285" s="212" t="s">
        <v>673</v>
      </c>
      <c r="Q285" s="95">
        <f t="shared" si="70"/>
        <v>3001693.72</v>
      </c>
      <c r="R285" s="94">
        <v>2551439.66</v>
      </c>
      <c r="S285" s="94">
        <v>448134.27</v>
      </c>
      <c r="T285" s="94">
        <v>2119.79</v>
      </c>
      <c r="U285" s="94">
        <v>0</v>
      </c>
      <c r="V285" s="94">
        <v>26247.88</v>
      </c>
      <c r="W285" s="94">
        <v>0</v>
      </c>
      <c r="X285" s="94">
        <f t="shared" si="68"/>
        <v>3027941.6</v>
      </c>
      <c r="Y285" s="136" t="s">
        <v>371</v>
      </c>
      <c r="Z285" s="102"/>
      <c r="AA285" s="56">
        <v>2341214.23</v>
      </c>
      <c r="AB285" s="56">
        <v>410121.39</v>
      </c>
      <c r="AC285" s="38"/>
    </row>
    <row r="286" spans="2:29" ht="87" customHeight="1" x14ac:dyDescent="0.3">
      <c r="B286" s="156">
        <f t="shared" si="69"/>
        <v>254</v>
      </c>
      <c r="C286" s="307"/>
      <c r="D286" s="99" t="s">
        <v>737</v>
      </c>
      <c r="E286" s="99">
        <v>105894</v>
      </c>
      <c r="F286" s="88" t="s">
        <v>739</v>
      </c>
      <c r="G286" s="309"/>
      <c r="H286" s="89" t="s">
        <v>738</v>
      </c>
      <c r="I286" s="101" t="s">
        <v>750</v>
      </c>
      <c r="J286" s="91" t="s">
        <v>740</v>
      </c>
      <c r="K286" s="89" t="s">
        <v>1299</v>
      </c>
      <c r="L286" s="92">
        <f t="shared" si="67"/>
        <v>0.84999999982593655</v>
      </c>
      <c r="M286" s="93" t="s">
        <v>590</v>
      </c>
      <c r="N286" s="93" t="s">
        <v>851</v>
      </c>
      <c r="O286" s="89" t="s">
        <v>370</v>
      </c>
      <c r="P286" s="212" t="s">
        <v>673</v>
      </c>
      <c r="Q286" s="95">
        <f t="shared" si="70"/>
        <v>5745029.8599999994</v>
      </c>
      <c r="R286" s="94">
        <v>4883275.38</v>
      </c>
      <c r="S286" s="94">
        <v>861754.48</v>
      </c>
      <c r="T286" s="94">
        <v>0</v>
      </c>
      <c r="U286" s="94">
        <v>0</v>
      </c>
      <c r="V286" s="94">
        <v>0</v>
      </c>
      <c r="W286" s="94">
        <v>0</v>
      </c>
      <c r="X286" s="94">
        <f t="shared" si="68"/>
        <v>5745029.8599999994</v>
      </c>
      <c r="Y286" s="136" t="s">
        <v>371</v>
      </c>
      <c r="Z286" s="102"/>
      <c r="AA286" s="56">
        <v>4819173.8900000006</v>
      </c>
      <c r="AB286" s="56">
        <v>779854.22</v>
      </c>
      <c r="AC286" s="38"/>
    </row>
    <row r="287" spans="2:29" ht="153" customHeight="1" x14ac:dyDescent="0.3">
      <c r="B287" s="156">
        <f t="shared" si="69"/>
        <v>255</v>
      </c>
      <c r="C287" s="307"/>
      <c r="D287" s="99" t="s">
        <v>759</v>
      </c>
      <c r="E287" s="99">
        <v>116918</v>
      </c>
      <c r="F287" s="88" t="s">
        <v>760</v>
      </c>
      <c r="G287" s="309"/>
      <c r="H287" s="89" t="s">
        <v>761</v>
      </c>
      <c r="I287" s="101" t="s">
        <v>774</v>
      </c>
      <c r="J287" s="91" t="s">
        <v>766</v>
      </c>
      <c r="K287" s="89" t="s">
        <v>382</v>
      </c>
      <c r="L287" s="92">
        <f t="shared" si="67"/>
        <v>0.84999999946132287</v>
      </c>
      <c r="M287" s="93" t="s">
        <v>596</v>
      </c>
      <c r="N287" s="93" t="s">
        <v>864</v>
      </c>
      <c r="O287" s="89" t="s">
        <v>370</v>
      </c>
      <c r="P287" s="212" t="s">
        <v>762</v>
      </c>
      <c r="Q287" s="95">
        <f t="shared" si="70"/>
        <v>9281999.3000000007</v>
      </c>
      <c r="R287" s="94">
        <v>7889699.4000000004</v>
      </c>
      <c r="S287" s="94">
        <v>0</v>
      </c>
      <c r="T287" s="94">
        <v>1392299.9</v>
      </c>
      <c r="U287" s="94">
        <v>0</v>
      </c>
      <c r="V287" s="94">
        <v>0</v>
      </c>
      <c r="W287" s="94">
        <v>0</v>
      </c>
      <c r="X287" s="94">
        <f t="shared" si="68"/>
        <v>9281999.3000000007</v>
      </c>
      <c r="Y287" s="136" t="s">
        <v>371</v>
      </c>
      <c r="Z287" s="102"/>
      <c r="AA287" s="56">
        <v>6979628.7699999996</v>
      </c>
      <c r="AB287" s="56">
        <v>1213127.4000000001</v>
      </c>
      <c r="AC287" s="38"/>
    </row>
    <row r="288" spans="2:29" ht="115.5" customHeight="1" x14ac:dyDescent="0.3">
      <c r="B288" s="156">
        <f t="shared" si="69"/>
        <v>256</v>
      </c>
      <c r="C288" s="307"/>
      <c r="D288" s="99" t="s">
        <v>764</v>
      </c>
      <c r="E288" s="99">
        <v>116919</v>
      </c>
      <c r="F288" s="88" t="s">
        <v>763</v>
      </c>
      <c r="G288" s="309"/>
      <c r="H288" s="89" t="s">
        <v>761</v>
      </c>
      <c r="I288" s="101" t="s">
        <v>775</v>
      </c>
      <c r="J288" s="91" t="s">
        <v>770</v>
      </c>
      <c r="K288" s="89" t="s">
        <v>382</v>
      </c>
      <c r="L288" s="92">
        <f t="shared" si="67"/>
        <v>0.85000000046533941</v>
      </c>
      <c r="M288" s="93" t="s">
        <v>861</v>
      </c>
      <c r="N288" s="93" t="s">
        <v>862</v>
      </c>
      <c r="O288" s="89" t="s">
        <v>370</v>
      </c>
      <c r="P288" s="212" t="s">
        <v>765</v>
      </c>
      <c r="Q288" s="95">
        <f t="shared" si="70"/>
        <v>5372423.75</v>
      </c>
      <c r="R288" s="94">
        <v>4566560.1900000004</v>
      </c>
      <c r="S288" s="94">
        <v>805863.56</v>
      </c>
      <c r="T288" s="94">
        <v>0</v>
      </c>
      <c r="U288" s="94">
        <v>0</v>
      </c>
      <c r="V288" s="94">
        <v>0</v>
      </c>
      <c r="W288" s="94">
        <v>0</v>
      </c>
      <c r="X288" s="94">
        <f t="shared" si="68"/>
        <v>5372423.75</v>
      </c>
      <c r="Y288" s="136" t="s">
        <v>371</v>
      </c>
      <c r="Z288" s="102"/>
      <c r="AA288" s="56">
        <v>3864890.0000000005</v>
      </c>
      <c r="AB288" s="56">
        <v>669052.49</v>
      </c>
      <c r="AC288" s="38"/>
    </row>
    <row r="289" spans="2:29" ht="128.44999999999999" customHeight="1" x14ac:dyDescent="0.3">
      <c r="B289" s="156">
        <f t="shared" si="69"/>
        <v>257</v>
      </c>
      <c r="C289" s="307"/>
      <c r="D289" s="99" t="s">
        <v>772</v>
      </c>
      <c r="E289" s="99">
        <v>116950</v>
      </c>
      <c r="F289" s="88" t="s">
        <v>769</v>
      </c>
      <c r="G289" s="309"/>
      <c r="H289" s="89" t="s">
        <v>767</v>
      </c>
      <c r="I289" s="101" t="s">
        <v>773</v>
      </c>
      <c r="J289" s="91" t="s">
        <v>771</v>
      </c>
      <c r="K289" s="89" t="s">
        <v>382</v>
      </c>
      <c r="L289" s="92">
        <f t="shared" si="67"/>
        <v>0.84999999997414033</v>
      </c>
      <c r="M289" s="93" t="s">
        <v>865</v>
      </c>
      <c r="N289" s="93" t="s">
        <v>866</v>
      </c>
      <c r="O289" s="89" t="s">
        <v>370</v>
      </c>
      <c r="P289" s="212" t="s">
        <v>768</v>
      </c>
      <c r="Q289" s="95">
        <f>+R289+S289+T289</f>
        <v>19335112.530000001</v>
      </c>
      <c r="R289" s="94">
        <v>16434845.65</v>
      </c>
      <c r="S289" s="94">
        <v>2900266.88</v>
      </c>
      <c r="T289" s="94">
        <v>0</v>
      </c>
      <c r="U289" s="94">
        <v>0</v>
      </c>
      <c r="V289" s="94">
        <v>0</v>
      </c>
      <c r="W289" s="94">
        <v>0</v>
      </c>
      <c r="X289" s="94">
        <f t="shared" si="68"/>
        <v>19335112.530000001</v>
      </c>
      <c r="Y289" s="136" t="s">
        <v>371</v>
      </c>
      <c r="Z289" s="102"/>
      <c r="AA289" s="56">
        <v>10257283.520000001</v>
      </c>
      <c r="AB289" s="56">
        <v>1766926.9800000004</v>
      </c>
      <c r="AC289" s="38"/>
    </row>
    <row r="290" spans="2:29" ht="183.2" customHeight="1" x14ac:dyDescent="0.3">
      <c r="B290" s="156">
        <f t="shared" si="69"/>
        <v>258</v>
      </c>
      <c r="C290" s="307"/>
      <c r="D290" s="99" t="s">
        <v>776</v>
      </c>
      <c r="E290" s="99">
        <v>116916</v>
      </c>
      <c r="F290" s="88" t="s">
        <v>780</v>
      </c>
      <c r="G290" s="67"/>
      <c r="H290" s="89" t="s">
        <v>777</v>
      </c>
      <c r="I290" s="101" t="s">
        <v>778</v>
      </c>
      <c r="J290" s="88" t="s">
        <v>781</v>
      </c>
      <c r="K290" s="88" t="s">
        <v>382</v>
      </c>
      <c r="L290" s="92">
        <f t="shared" si="67"/>
        <v>0.85000000029874423</v>
      </c>
      <c r="M290" s="93" t="s">
        <v>590</v>
      </c>
      <c r="N290" s="93" t="s">
        <v>852</v>
      </c>
      <c r="O290" s="89" t="s">
        <v>370</v>
      </c>
      <c r="P290" s="212" t="s">
        <v>779</v>
      </c>
      <c r="Q290" s="95">
        <f t="shared" si="70"/>
        <v>11715707.689999999</v>
      </c>
      <c r="R290" s="94">
        <v>9958351.5399999991</v>
      </c>
      <c r="S290" s="94">
        <v>1757356.15</v>
      </c>
      <c r="T290" s="94">
        <v>0</v>
      </c>
      <c r="U290" s="94">
        <v>0</v>
      </c>
      <c r="V290" s="94">
        <v>0</v>
      </c>
      <c r="W290" s="94">
        <v>0</v>
      </c>
      <c r="X290" s="94">
        <f t="shared" si="68"/>
        <v>11715707.689999999</v>
      </c>
      <c r="Y290" s="136" t="s">
        <v>371</v>
      </c>
      <c r="Z290" s="102"/>
      <c r="AA290" s="56">
        <v>8280454.7999999998</v>
      </c>
      <c r="AB290" s="56">
        <v>1286668.1299999999</v>
      </c>
      <c r="AC290" s="38"/>
    </row>
    <row r="291" spans="2:29" ht="100.5" customHeight="1" x14ac:dyDescent="0.3">
      <c r="B291" s="156">
        <f t="shared" si="69"/>
        <v>259</v>
      </c>
      <c r="C291" s="307"/>
      <c r="D291" s="99" t="s">
        <v>789</v>
      </c>
      <c r="E291" s="99">
        <v>116917</v>
      </c>
      <c r="F291" s="88" t="s">
        <v>791</v>
      </c>
      <c r="G291" s="99" t="s">
        <v>796</v>
      </c>
      <c r="H291" s="93" t="s">
        <v>790</v>
      </c>
      <c r="I291" s="239" t="s">
        <v>806</v>
      </c>
      <c r="J291" s="91" t="s">
        <v>793</v>
      </c>
      <c r="K291" s="88" t="s">
        <v>382</v>
      </c>
      <c r="L291" s="92">
        <f t="shared" si="67"/>
        <v>0.84999999959252404</v>
      </c>
      <c r="M291" s="93" t="s">
        <v>595</v>
      </c>
      <c r="N291" s="93" t="s">
        <v>609</v>
      </c>
      <c r="O291" s="89" t="s">
        <v>368</v>
      </c>
      <c r="P291" s="89" t="s">
        <v>786</v>
      </c>
      <c r="Q291" s="95">
        <f t="shared" si="70"/>
        <v>2454132.46</v>
      </c>
      <c r="R291" s="94">
        <v>2086012.59</v>
      </c>
      <c r="S291" s="94">
        <v>368119.87</v>
      </c>
      <c r="T291" s="94">
        <v>0</v>
      </c>
      <c r="U291" s="94">
        <v>0</v>
      </c>
      <c r="V291" s="94">
        <v>400697.18</v>
      </c>
      <c r="W291" s="94">
        <v>0</v>
      </c>
      <c r="X291" s="94">
        <f t="shared" si="68"/>
        <v>2854829.64</v>
      </c>
      <c r="Y291" s="212" t="s">
        <v>371</v>
      </c>
      <c r="Z291" s="102"/>
      <c r="AA291" s="56">
        <v>1940527.94</v>
      </c>
      <c r="AB291" s="56">
        <v>337047.17</v>
      </c>
      <c r="AC291" s="38"/>
    </row>
    <row r="292" spans="2:29" ht="164.25" customHeight="1" x14ac:dyDescent="0.3">
      <c r="B292" s="156">
        <f t="shared" si="69"/>
        <v>260</v>
      </c>
      <c r="C292" s="307"/>
      <c r="D292" s="99" t="s">
        <v>800</v>
      </c>
      <c r="E292" s="99">
        <v>116963</v>
      </c>
      <c r="F292" s="88" t="s">
        <v>802</v>
      </c>
      <c r="G292" s="99" t="s">
        <v>796</v>
      </c>
      <c r="H292" s="89" t="s">
        <v>801</v>
      </c>
      <c r="I292" s="239" t="s">
        <v>807</v>
      </c>
      <c r="J292" s="88" t="s">
        <v>803</v>
      </c>
      <c r="K292" s="88" t="s">
        <v>382</v>
      </c>
      <c r="L292" s="92">
        <f t="shared" si="67"/>
        <v>0.85000000000000009</v>
      </c>
      <c r="M292" s="93" t="s">
        <v>599</v>
      </c>
      <c r="N292" s="93" t="s">
        <v>877</v>
      </c>
      <c r="O292" s="89" t="s">
        <v>368</v>
      </c>
      <c r="P292" s="89" t="s">
        <v>797</v>
      </c>
      <c r="Q292" s="95">
        <f t="shared" si="70"/>
        <v>5096437</v>
      </c>
      <c r="R292" s="94">
        <v>4331971.45</v>
      </c>
      <c r="S292" s="94">
        <v>749611.28</v>
      </c>
      <c r="T292" s="94">
        <v>14854.27</v>
      </c>
      <c r="U292" s="94">
        <v>0</v>
      </c>
      <c r="V292" s="94">
        <v>58793.52</v>
      </c>
      <c r="W292" s="94">
        <v>0</v>
      </c>
      <c r="X292" s="94">
        <f t="shared" si="68"/>
        <v>5155230.5199999996</v>
      </c>
      <c r="Y292" s="212" t="s">
        <v>371</v>
      </c>
      <c r="Z292" s="102"/>
      <c r="AA292" s="56">
        <v>287042.42</v>
      </c>
      <c r="AB292" s="56">
        <v>28432.840000000004</v>
      </c>
      <c r="AC292" s="38"/>
    </row>
    <row r="293" spans="2:29" ht="134.44999999999999" customHeight="1" x14ac:dyDescent="0.3">
      <c r="B293" s="156">
        <f t="shared" si="69"/>
        <v>261</v>
      </c>
      <c r="C293" s="307"/>
      <c r="D293" s="99" t="s">
        <v>815</v>
      </c>
      <c r="E293" s="99">
        <v>118939</v>
      </c>
      <c r="F293" s="88" t="s">
        <v>817</v>
      </c>
      <c r="G293" s="99" t="s">
        <v>796</v>
      </c>
      <c r="H293" s="89" t="s">
        <v>122</v>
      </c>
      <c r="I293" s="239" t="s">
        <v>819</v>
      </c>
      <c r="J293" s="88" t="s">
        <v>818</v>
      </c>
      <c r="K293" s="88" t="s">
        <v>382</v>
      </c>
      <c r="L293" s="92">
        <f t="shared" si="67"/>
        <v>0.85000000070242676</v>
      </c>
      <c r="M293" s="93" t="s">
        <v>595</v>
      </c>
      <c r="N293" s="93" t="s">
        <v>609</v>
      </c>
      <c r="O293" s="89" t="s">
        <v>368</v>
      </c>
      <c r="P293" s="89" t="s">
        <v>816</v>
      </c>
      <c r="Q293" s="95">
        <f t="shared" si="70"/>
        <v>3559089.75</v>
      </c>
      <c r="R293" s="94">
        <v>3025226.29</v>
      </c>
      <c r="S293" s="94">
        <v>533863.46</v>
      </c>
      <c r="T293" s="94">
        <v>0</v>
      </c>
      <c r="U293" s="94">
        <v>0</v>
      </c>
      <c r="V293" s="94">
        <v>0</v>
      </c>
      <c r="W293" s="94">
        <v>0</v>
      </c>
      <c r="X293" s="94">
        <f t="shared" si="68"/>
        <v>3559089.75</v>
      </c>
      <c r="Y293" s="212" t="s">
        <v>371</v>
      </c>
      <c r="Z293" s="102"/>
      <c r="AA293" s="56">
        <v>2879620.4600000004</v>
      </c>
      <c r="AB293" s="56">
        <v>507214.83999999997</v>
      </c>
      <c r="AC293" s="38"/>
    </row>
    <row r="294" spans="2:29" ht="87" customHeight="1" x14ac:dyDescent="0.3">
      <c r="B294" s="156">
        <f t="shared" si="69"/>
        <v>262</v>
      </c>
      <c r="C294" s="208"/>
      <c r="D294" s="99" t="s">
        <v>939</v>
      </c>
      <c r="E294" s="99">
        <v>118245</v>
      </c>
      <c r="F294" s="88" t="s">
        <v>943</v>
      </c>
      <c r="G294" s="99" t="s">
        <v>940</v>
      </c>
      <c r="H294" s="89" t="s">
        <v>941</v>
      </c>
      <c r="I294" s="239" t="s">
        <v>962</v>
      </c>
      <c r="J294" s="88" t="s">
        <v>944</v>
      </c>
      <c r="K294" s="88" t="s">
        <v>382</v>
      </c>
      <c r="L294" s="92">
        <f t="shared" si="67"/>
        <v>0.85000000034833145</v>
      </c>
      <c r="M294" s="93" t="s">
        <v>586</v>
      </c>
      <c r="N294" s="93" t="s">
        <v>616</v>
      </c>
      <c r="O294" s="89" t="s">
        <v>368</v>
      </c>
      <c r="P294" s="89" t="s">
        <v>942</v>
      </c>
      <c r="Q294" s="95">
        <f t="shared" si="70"/>
        <v>12918730.629999999</v>
      </c>
      <c r="R294" s="94">
        <v>10980921.039999999</v>
      </c>
      <c r="S294" s="94">
        <v>1937809.59</v>
      </c>
      <c r="T294" s="94">
        <v>0</v>
      </c>
      <c r="U294" s="94">
        <v>0</v>
      </c>
      <c r="V294" s="94">
        <v>0</v>
      </c>
      <c r="W294" s="94">
        <v>0</v>
      </c>
      <c r="X294" s="94">
        <f t="shared" si="68"/>
        <v>12918730.629999999</v>
      </c>
      <c r="Y294" s="212" t="s">
        <v>371</v>
      </c>
      <c r="Z294" s="102"/>
      <c r="AA294" s="56">
        <v>6346480.0499999998</v>
      </c>
      <c r="AB294" s="56">
        <v>1080808.5899999999</v>
      </c>
      <c r="AC294" s="38"/>
    </row>
    <row r="295" spans="2:29" ht="91.5" customHeight="1" x14ac:dyDescent="0.3">
      <c r="B295" s="156">
        <f t="shared" si="69"/>
        <v>263</v>
      </c>
      <c r="C295" s="208"/>
      <c r="D295" s="99" t="s">
        <v>945</v>
      </c>
      <c r="E295" s="99">
        <v>117017</v>
      </c>
      <c r="F295" s="88" t="s">
        <v>963</v>
      </c>
      <c r="G295" s="99" t="s">
        <v>946</v>
      </c>
      <c r="H295" s="89" t="s">
        <v>947</v>
      </c>
      <c r="I295" s="239" t="s">
        <v>959</v>
      </c>
      <c r="J295" s="88" t="s">
        <v>964</v>
      </c>
      <c r="K295" s="88" t="s">
        <v>380</v>
      </c>
      <c r="L295" s="92">
        <f t="shared" si="67"/>
        <v>0.85000000032176992</v>
      </c>
      <c r="M295" s="93" t="s">
        <v>584</v>
      </c>
      <c r="N295" s="93" t="s">
        <v>948</v>
      </c>
      <c r="O295" s="89" t="s">
        <v>368</v>
      </c>
      <c r="P295" s="89" t="s">
        <v>949</v>
      </c>
      <c r="Q295" s="95">
        <f t="shared" si="70"/>
        <v>7769525.5499999998</v>
      </c>
      <c r="R295" s="94">
        <v>6604096.7199999997</v>
      </c>
      <c r="S295" s="94">
        <v>1165428.83</v>
      </c>
      <c r="T295" s="94">
        <v>0</v>
      </c>
      <c r="U295" s="94">
        <v>0</v>
      </c>
      <c r="V295" s="94">
        <v>0</v>
      </c>
      <c r="W295" s="94">
        <v>0</v>
      </c>
      <c r="X295" s="94">
        <f t="shared" si="68"/>
        <v>7769525.5499999998</v>
      </c>
      <c r="Y295" s="212" t="s">
        <v>371</v>
      </c>
      <c r="Z295" s="102"/>
      <c r="AA295" s="56">
        <v>5189129</v>
      </c>
      <c r="AB295" s="56">
        <v>811190.92999999993</v>
      </c>
      <c r="AC295" s="38"/>
    </row>
    <row r="296" spans="2:29" ht="134.44999999999999" customHeight="1" x14ac:dyDescent="0.3">
      <c r="B296" s="156">
        <f t="shared" si="69"/>
        <v>264</v>
      </c>
      <c r="C296" s="208"/>
      <c r="D296" s="99" t="s">
        <v>950</v>
      </c>
      <c r="E296" s="99">
        <v>117007</v>
      </c>
      <c r="F296" s="88" t="s">
        <v>965</v>
      </c>
      <c r="G296" s="99" t="s">
        <v>952</v>
      </c>
      <c r="H296" s="89" t="s">
        <v>951</v>
      </c>
      <c r="I296" s="239" t="s">
        <v>958</v>
      </c>
      <c r="J296" s="88" t="s">
        <v>966</v>
      </c>
      <c r="K296" s="88" t="s">
        <v>382</v>
      </c>
      <c r="L296" s="92">
        <f t="shared" si="67"/>
        <v>0.84999999991955733</v>
      </c>
      <c r="M296" s="93" t="s">
        <v>599</v>
      </c>
      <c r="N296" s="93" t="s">
        <v>784</v>
      </c>
      <c r="O296" s="89" t="s">
        <v>368</v>
      </c>
      <c r="P296" s="89" t="s">
        <v>953</v>
      </c>
      <c r="Q296" s="95">
        <f t="shared" si="70"/>
        <v>12431214.26</v>
      </c>
      <c r="R296" s="94">
        <v>10566532.119999999</v>
      </c>
      <c r="S296" s="94">
        <v>1864682.14</v>
      </c>
      <c r="T296" s="94">
        <v>0</v>
      </c>
      <c r="U296" s="94">
        <v>0</v>
      </c>
      <c r="V296" s="94">
        <v>0</v>
      </c>
      <c r="W296" s="94">
        <v>0</v>
      </c>
      <c r="X296" s="94">
        <f t="shared" si="68"/>
        <v>12431214.26</v>
      </c>
      <c r="Y296" s="212" t="s">
        <v>371</v>
      </c>
      <c r="Z296" s="102"/>
      <c r="AA296" s="56">
        <v>5087926.4700000007</v>
      </c>
      <c r="AB296" s="56">
        <v>897869.4</v>
      </c>
      <c r="AC296" s="38"/>
    </row>
    <row r="297" spans="2:29" ht="99.75" customHeight="1" x14ac:dyDescent="0.3">
      <c r="B297" s="156">
        <f t="shared" si="69"/>
        <v>265</v>
      </c>
      <c r="C297" s="208"/>
      <c r="D297" s="99" t="s">
        <v>960</v>
      </c>
      <c r="E297" s="99">
        <v>119010</v>
      </c>
      <c r="F297" s="88" t="s">
        <v>956</v>
      </c>
      <c r="G297" s="99" t="s">
        <v>955</v>
      </c>
      <c r="H297" s="89" t="s">
        <v>954</v>
      </c>
      <c r="I297" s="239" t="s">
        <v>961</v>
      </c>
      <c r="J297" s="88">
        <v>42768</v>
      </c>
      <c r="K297" s="88" t="s">
        <v>382</v>
      </c>
      <c r="L297" s="92">
        <f t="shared" si="67"/>
        <v>0.85</v>
      </c>
      <c r="M297" s="93" t="s">
        <v>590</v>
      </c>
      <c r="N297" s="93" t="s">
        <v>623</v>
      </c>
      <c r="O297" s="89" t="s">
        <v>368</v>
      </c>
      <c r="P297" s="89" t="s">
        <v>957</v>
      </c>
      <c r="Q297" s="95">
        <f t="shared" si="70"/>
        <v>4230697.2</v>
      </c>
      <c r="R297" s="94">
        <v>3596092.62</v>
      </c>
      <c r="S297" s="94">
        <v>634604.57999999996</v>
      </c>
      <c r="T297" s="94">
        <v>0</v>
      </c>
      <c r="U297" s="94">
        <v>0</v>
      </c>
      <c r="V297" s="94">
        <v>0</v>
      </c>
      <c r="W297" s="94">
        <v>0</v>
      </c>
      <c r="X297" s="94">
        <f t="shared" si="68"/>
        <v>4230697.2</v>
      </c>
      <c r="Y297" s="212" t="s">
        <v>371</v>
      </c>
      <c r="Z297" s="102"/>
      <c r="AA297" s="56">
        <v>3253753.46</v>
      </c>
      <c r="AB297" s="56">
        <v>514191.79000000004</v>
      </c>
      <c r="AC297" s="38"/>
    </row>
    <row r="298" spans="2:29" ht="220.7" customHeight="1" x14ac:dyDescent="0.3">
      <c r="B298" s="156">
        <f t="shared" si="69"/>
        <v>266</v>
      </c>
      <c r="C298" s="208"/>
      <c r="D298" s="99" t="s">
        <v>972</v>
      </c>
      <c r="E298" s="99">
        <v>118054</v>
      </c>
      <c r="F298" s="88" t="s">
        <v>978</v>
      </c>
      <c r="G298" s="99" t="s">
        <v>974</v>
      </c>
      <c r="H298" s="89" t="s">
        <v>973</v>
      </c>
      <c r="I298" s="239" t="s">
        <v>1091</v>
      </c>
      <c r="J298" s="88" t="s">
        <v>979</v>
      </c>
      <c r="K298" s="88" t="s">
        <v>1895</v>
      </c>
      <c r="L298" s="92">
        <f t="shared" si="67"/>
        <v>0.85</v>
      </c>
      <c r="M298" s="93" t="s">
        <v>595</v>
      </c>
      <c r="N298" s="93" t="s">
        <v>614</v>
      </c>
      <c r="O298" s="89" t="s">
        <v>368</v>
      </c>
      <c r="P298" s="89" t="s">
        <v>977</v>
      </c>
      <c r="Q298" s="95">
        <f t="shared" si="70"/>
        <v>3853697.9099999997</v>
      </c>
      <c r="R298" s="94">
        <v>3275643.2234999998</v>
      </c>
      <c r="S298" s="94">
        <v>578054.68649999995</v>
      </c>
      <c r="T298" s="94">
        <v>0</v>
      </c>
      <c r="U298" s="94">
        <v>0</v>
      </c>
      <c r="V298" s="94">
        <v>0</v>
      </c>
      <c r="W298" s="94">
        <v>0</v>
      </c>
      <c r="X298" s="94">
        <f t="shared" si="68"/>
        <v>3853697.9099999997</v>
      </c>
      <c r="Y298" s="212" t="s">
        <v>371</v>
      </c>
      <c r="Z298" s="102"/>
      <c r="AA298" s="56">
        <v>367936.55000000005</v>
      </c>
      <c r="AB298" s="56">
        <v>26106.449999999997</v>
      </c>
      <c r="AC298" s="38"/>
    </row>
    <row r="299" spans="2:29" ht="73.5" customHeight="1" x14ac:dyDescent="0.3">
      <c r="B299" s="156">
        <f t="shared" si="69"/>
        <v>267</v>
      </c>
      <c r="C299" s="208"/>
      <c r="D299" s="99" t="s">
        <v>980</v>
      </c>
      <c r="E299" s="99">
        <v>119122</v>
      </c>
      <c r="F299" s="88" t="s">
        <v>983</v>
      </c>
      <c r="G299" s="99" t="s">
        <v>975</v>
      </c>
      <c r="H299" s="89" t="s">
        <v>981</v>
      </c>
      <c r="I299" s="239" t="s">
        <v>1092</v>
      </c>
      <c r="J299" s="88" t="s">
        <v>984</v>
      </c>
      <c r="K299" s="88" t="s">
        <v>1299</v>
      </c>
      <c r="L299" s="92">
        <f t="shared" si="67"/>
        <v>0.85000000086221283</v>
      </c>
      <c r="M299" s="93" t="s">
        <v>590</v>
      </c>
      <c r="N299" s="93" t="s">
        <v>605</v>
      </c>
      <c r="O299" s="89" t="s">
        <v>368</v>
      </c>
      <c r="P299" s="89" t="s">
        <v>982</v>
      </c>
      <c r="Q299" s="95">
        <f t="shared" si="70"/>
        <v>3479419.2199999997</v>
      </c>
      <c r="R299" s="94">
        <v>2957506.34</v>
      </c>
      <c r="S299" s="94">
        <v>521912.88</v>
      </c>
      <c r="T299" s="94">
        <v>0</v>
      </c>
      <c r="U299" s="94">
        <v>0</v>
      </c>
      <c r="V299" s="94">
        <v>0</v>
      </c>
      <c r="W299" s="94">
        <v>0</v>
      </c>
      <c r="X299" s="94">
        <f t="shared" si="68"/>
        <v>3479419.2199999997</v>
      </c>
      <c r="Y299" s="212" t="s">
        <v>371</v>
      </c>
      <c r="Z299" s="102"/>
      <c r="AA299" s="56">
        <v>2757190.21</v>
      </c>
      <c r="AB299" s="56">
        <v>426562.98</v>
      </c>
      <c r="AC299" s="38"/>
    </row>
    <row r="300" spans="2:29" ht="136.15" customHeight="1" x14ac:dyDescent="0.3">
      <c r="B300" s="156">
        <f t="shared" si="69"/>
        <v>268</v>
      </c>
      <c r="C300" s="67"/>
      <c r="D300" s="99" t="s">
        <v>985</v>
      </c>
      <c r="E300" s="99">
        <v>119150</v>
      </c>
      <c r="F300" s="88" t="s">
        <v>990</v>
      </c>
      <c r="G300" s="99" t="s">
        <v>976</v>
      </c>
      <c r="H300" s="89" t="s">
        <v>986</v>
      </c>
      <c r="I300" s="239" t="s">
        <v>1094</v>
      </c>
      <c r="J300" s="88" t="s">
        <v>991</v>
      </c>
      <c r="K300" s="88" t="s">
        <v>380</v>
      </c>
      <c r="L300" s="92">
        <f t="shared" si="67"/>
        <v>0.84999999955513228</v>
      </c>
      <c r="M300" s="93" t="s">
        <v>987</v>
      </c>
      <c r="N300" s="93" t="s">
        <v>988</v>
      </c>
      <c r="O300" s="89" t="s">
        <v>368</v>
      </c>
      <c r="P300" s="89" t="s">
        <v>989</v>
      </c>
      <c r="Q300" s="95">
        <f t="shared" si="70"/>
        <v>8991436.4399999995</v>
      </c>
      <c r="R300" s="94">
        <v>7642720.9699999997</v>
      </c>
      <c r="S300" s="94">
        <v>1348715.47</v>
      </c>
      <c r="T300" s="94">
        <v>0</v>
      </c>
      <c r="U300" s="94">
        <v>0</v>
      </c>
      <c r="V300" s="94">
        <v>0</v>
      </c>
      <c r="W300" s="94">
        <v>0</v>
      </c>
      <c r="X300" s="94">
        <f t="shared" si="68"/>
        <v>8991436.4399999995</v>
      </c>
      <c r="Y300" s="212" t="s">
        <v>371</v>
      </c>
      <c r="Z300" s="102"/>
      <c r="AA300" s="56">
        <v>916747.71</v>
      </c>
      <c r="AB300" s="56">
        <v>123595.8</v>
      </c>
      <c r="AC300" s="38"/>
    </row>
    <row r="301" spans="2:29" ht="67.7" customHeight="1" x14ac:dyDescent="0.3">
      <c r="B301" s="156">
        <f t="shared" si="69"/>
        <v>269</v>
      </c>
      <c r="C301" s="67"/>
      <c r="D301" s="99" t="s">
        <v>1010</v>
      </c>
      <c r="E301" s="99">
        <v>117254</v>
      </c>
      <c r="F301" s="88" t="s">
        <v>1013</v>
      </c>
      <c r="G301" s="99" t="s">
        <v>1012</v>
      </c>
      <c r="H301" s="89" t="s">
        <v>1011</v>
      </c>
      <c r="I301" s="239" t="s">
        <v>1093</v>
      </c>
      <c r="J301" s="88" t="s">
        <v>1014</v>
      </c>
      <c r="K301" s="88" t="s">
        <v>1298</v>
      </c>
      <c r="L301" s="92">
        <f t="shared" si="67"/>
        <v>0.84999999918636004</v>
      </c>
      <c r="M301" s="93" t="s">
        <v>586</v>
      </c>
      <c r="N301" s="93" t="s">
        <v>601</v>
      </c>
      <c r="O301" s="89" t="s">
        <v>368</v>
      </c>
      <c r="P301" s="89" t="s">
        <v>1015</v>
      </c>
      <c r="Q301" s="95">
        <f t="shared" si="70"/>
        <v>6145223.6999999993</v>
      </c>
      <c r="R301" s="94">
        <v>5223440.1399999997</v>
      </c>
      <c r="S301" s="94">
        <v>921783.56</v>
      </c>
      <c r="T301" s="94">
        <v>0</v>
      </c>
      <c r="U301" s="94">
        <v>0</v>
      </c>
      <c r="V301" s="94">
        <v>2249.96</v>
      </c>
      <c r="W301" s="94">
        <v>0</v>
      </c>
      <c r="X301" s="94">
        <f t="shared" si="68"/>
        <v>6147473.6599999992</v>
      </c>
      <c r="Y301" s="212" t="s">
        <v>371</v>
      </c>
      <c r="Z301" s="102"/>
      <c r="AA301" s="56">
        <v>4170516.21</v>
      </c>
      <c r="AB301" s="56">
        <v>628920.23</v>
      </c>
      <c r="AC301" s="38"/>
    </row>
    <row r="302" spans="2:29" ht="90.75" customHeight="1" x14ac:dyDescent="0.3">
      <c r="B302" s="156">
        <f t="shared" si="69"/>
        <v>270</v>
      </c>
      <c r="C302" s="67"/>
      <c r="D302" s="99" t="s">
        <v>1016</v>
      </c>
      <c r="E302" s="99">
        <v>119008</v>
      </c>
      <c r="F302" s="88" t="s">
        <v>1020</v>
      </c>
      <c r="G302" s="99" t="s">
        <v>1017</v>
      </c>
      <c r="H302" s="89" t="s">
        <v>1018</v>
      </c>
      <c r="I302" s="239" t="s">
        <v>1095</v>
      </c>
      <c r="J302" s="88" t="s">
        <v>1021</v>
      </c>
      <c r="K302" s="88" t="s">
        <v>382</v>
      </c>
      <c r="L302" s="92">
        <f t="shared" si="67"/>
        <v>0.85000000000000009</v>
      </c>
      <c r="M302" s="93" t="s">
        <v>584</v>
      </c>
      <c r="N302" s="93" t="s">
        <v>591</v>
      </c>
      <c r="O302" s="89" t="s">
        <v>368</v>
      </c>
      <c r="P302" s="89" t="s">
        <v>1019</v>
      </c>
      <c r="Q302" s="95">
        <f t="shared" si="70"/>
        <v>3688188.0199999996</v>
      </c>
      <c r="R302" s="94">
        <v>3134959.8169999998</v>
      </c>
      <c r="S302" s="94">
        <v>553228.20299999998</v>
      </c>
      <c r="T302" s="94">
        <v>0</v>
      </c>
      <c r="U302" s="94">
        <v>0</v>
      </c>
      <c r="V302" s="94">
        <v>0</v>
      </c>
      <c r="W302" s="94">
        <v>0</v>
      </c>
      <c r="X302" s="94">
        <f t="shared" si="68"/>
        <v>3688188.0199999996</v>
      </c>
      <c r="Y302" s="212" t="s">
        <v>371</v>
      </c>
      <c r="Z302" s="102"/>
      <c r="AA302" s="56">
        <v>2663171.88</v>
      </c>
      <c r="AB302" s="56">
        <v>468130.27</v>
      </c>
      <c r="AC302" s="38"/>
    </row>
    <row r="303" spans="2:29" ht="92.45" customHeight="1" x14ac:dyDescent="0.3">
      <c r="B303" s="156">
        <f t="shared" si="69"/>
        <v>271</v>
      </c>
      <c r="C303" s="99"/>
      <c r="D303" s="99" t="s">
        <v>1043</v>
      </c>
      <c r="E303" s="99">
        <v>116964</v>
      </c>
      <c r="F303" s="88" t="s">
        <v>1047</v>
      </c>
      <c r="G303" s="99" t="s">
        <v>1045</v>
      </c>
      <c r="H303" s="93" t="s">
        <v>1044</v>
      </c>
      <c r="I303" s="239" t="s">
        <v>1096</v>
      </c>
      <c r="J303" s="88" t="s">
        <v>1048</v>
      </c>
      <c r="K303" s="88" t="s">
        <v>1049</v>
      </c>
      <c r="L303" s="92">
        <f t="shared" si="67"/>
        <v>0.84999999987854957</v>
      </c>
      <c r="M303" s="93" t="s">
        <v>595</v>
      </c>
      <c r="N303" s="93" t="s">
        <v>602</v>
      </c>
      <c r="O303" s="89" t="s">
        <v>368</v>
      </c>
      <c r="P303" s="89" t="s">
        <v>1046</v>
      </c>
      <c r="Q303" s="95">
        <f t="shared" si="70"/>
        <v>20584525.449999999</v>
      </c>
      <c r="R303" s="94">
        <v>17496846.629999999</v>
      </c>
      <c r="S303" s="94">
        <v>3087678.82</v>
      </c>
      <c r="T303" s="94">
        <v>0</v>
      </c>
      <c r="U303" s="94">
        <v>0</v>
      </c>
      <c r="V303" s="94">
        <v>0</v>
      </c>
      <c r="W303" s="94">
        <v>0</v>
      </c>
      <c r="X303" s="94">
        <f t="shared" si="68"/>
        <v>20584525.449999999</v>
      </c>
      <c r="Y303" s="212" t="s">
        <v>371</v>
      </c>
      <c r="Z303" s="102"/>
      <c r="AA303" s="56">
        <v>14597530.939999999</v>
      </c>
      <c r="AB303" s="56">
        <v>2313008.4400000009</v>
      </c>
      <c r="AC303" s="38"/>
    </row>
    <row r="304" spans="2:29" ht="134.44999999999999" customHeight="1" x14ac:dyDescent="0.3">
      <c r="B304" s="156">
        <f t="shared" si="69"/>
        <v>272</v>
      </c>
      <c r="C304" s="67"/>
      <c r="D304" s="99" t="s">
        <v>1064</v>
      </c>
      <c r="E304" s="99">
        <v>119609</v>
      </c>
      <c r="F304" s="88" t="s">
        <v>1074</v>
      </c>
      <c r="G304" s="99" t="s">
        <v>1045</v>
      </c>
      <c r="H304" s="89" t="s">
        <v>1065</v>
      </c>
      <c r="I304" s="239" t="s">
        <v>1097</v>
      </c>
      <c r="J304" s="88" t="s">
        <v>1075</v>
      </c>
      <c r="K304" s="88" t="s">
        <v>382</v>
      </c>
      <c r="L304" s="92">
        <f t="shared" si="67"/>
        <v>0.9963750778681485</v>
      </c>
      <c r="M304" s="93" t="s">
        <v>1066</v>
      </c>
      <c r="N304" s="93" t="s">
        <v>1067</v>
      </c>
      <c r="O304" s="89" t="s">
        <v>368</v>
      </c>
      <c r="P304" s="89" t="s">
        <v>1070</v>
      </c>
      <c r="Q304" s="95">
        <f t="shared" si="70"/>
        <v>4552856.42</v>
      </c>
      <c r="R304" s="94">
        <v>4536352.67</v>
      </c>
      <c r="S304" s="235">
        <v>0</v>
      </c>
      <c r="T304" s="94">
        <v>16503.75</v>
      </c>
      <c r="U304" s="94">
        <v>0</v>
      </c>
      <c r="V304" s="94">
        <v>0</v>
      </c>
      <c r="W304" s="94">
        <v>0</v>
      </c>
      <c r="X304" s="94">
        <f t="shared" si="68"/>
        <v>4552856.42</v>
      </c>
      <c r="Y304" s="212" t="s">
        <v>371</v>
      </c>
      <c r="Z304" s="102"/>
      <c r="AA304" s="56">
        <v>2779881.5700000012</v>
      </c>
      <c r="AB304" s="56">
        <v>419964.74000000005</v>
      </c>
      <c r="AC304" s="38"/>
    </row>
    <row r="305" spans="2:29" ht="134.44999999999999" customHeight="1" x14ac:dyDescent="0.3">
      <c r="B305" s="156">
        <f t="shared" si="69"/>
        <v>273</v>
      </c>
      <c r="C305" s="67"/>
      <c r="D305" s="99" t="s">
        <v>1068</v>
      </c>
      <c r="E305" s="99">
        <v>119050</v>
      </c>
      <c r="F305" s="88" t="s">
        <v>1072</v>
      </c>
      <c r="G305" s="99" t="s">
        <v>1045</v>
      </c>
      <c r="H305" s="89" t="s">
        <v>1069</v>
      </c>
      <c r="I305" s="239" t="s">
        <v>1098</v>
      </c>
      <c r="J305" s="88" t="s">
        <v>1073</v>
      </c>
      <c r="K305" s="88" t="s">
        <v>380</v>
      </c>
      <c r="L305" s="92">
        <f t="shared" si="67"/>
        <v>0.85000000017464972</v>
      </c>
      <c r="M305" s="93" t="s">
        <v>590</v>
      </c>
      <c r="N305" s="93" t="s">
        <v>605</v>
      </c>
      <c r="O305" s="89" t="s">
        <v>368</v>
      </c>
      <c r="P305" s="89" t="s">
        <v>1071</v>
      </c>
      <c r="Q305" s="95">
        <f t="shared" si="70"/>
        <v>2862872.47</v>
      </c>
      <c r="R305" s="94">
        <v>2433441.6</v>
      </c>
      <c r="S305" s="94">
        <v>429430.87</v>
      </c>
      <c r="T305" s="94">
        <v>0</v>
      </c>
      <c r="U305" s="94">
        <v>0</v>
      </c>
      <c r="V305" s="94">
        <v>172.96</v>
      </c>
      <c r="W305" s="94">
        <v>0</v>
      </c>
      <c r="X305" s="94">
        <f t="shared" si="68"/>
        <v>2863045.43</v>
      </c>
      <c r="Y305" s="212" t="s">
        <v>371</v>
      </c>
      <c r="Z305" s="102"/>
      <c r="AA305" s="56">
        <v>1860618.71</v>
      </c>
      <c r="AB305" s="56">
        <v>288537.33</v>
      </c>
      <c r="AC305" s="38"/>
    </row>
    <row r="306" spans="2:29" ht="134.44999999999999" customHeight="1" x14ac:dyDescent="0.3">
      <c r="B306" s="156">
        <f t="shared" si="69"/>
        <v>274</v>
      </c>
      <c r="C306" s="67"/>
      <c r="D306" s="99" t="s">
        <v>1076</v>
      </c>
      <c r="E306" s="99">
        <v>119252</v>
      </c>
      <c r="F306" s="88" t="s">
        <v>1078</v>
      </c>
      <c r="G306" s="99" t="s">
        <v>1045</v>
      </c>
      <c r="H306" s="89" t="s">
        <v>947</v>
      </c>
      <c r="I306" s="239" t="s">
        <v>1099</v>
      </c>
      <c r="J306" s="88" t="s">
        <v>1079</v>
      </c>
      <c r="K306" s="88" t="s">
        <v>380</v>
      </c>
      <c r="L306" s="92">
        <f t="shared" si="67"/>
        <v>0.84999999941229398</v>
      </c>
      <c r="M306" s="93" t="s">
        <v>593</v>
      </c>
      <c r="N306" s="93" t="s">
        <v>397</v>
      </c>
      <c r="O306" s="89" t="s">
        <v>368</v>
      </c>
      <c r="P306" s="89" t="s">
        <v>1077</v>
      </c>
      <c r="Q306" s="95">
        <f t="shared" si="70"/>
        <v>8507655.3000000007</v>
      </c>
      <c r="R306" s="94">
        <v>7231507</v>
      </c>
      <c r="S306" s="94">
        <v>1276148.3</v>
      </c>
      <c r="T306" s="94">
        <v>0</v>
      </c>
      <c r="U306" s="94">
        <v>0</v>
      </c>
      <c r="V306" s="94">
        <v>0</v>
      </c>
      <c r="W306" s="94">
        <v>0</v>
      </c>
      <c r="X306" s="94">
        <f t="shared" si="68"/>
        <v>8507655.3000000007</v>
      </c>
      <c r="Y306" s="212" t="s">
        <v>371</v>
      </c>
      <c r="Z306" s="102"/>
      <c r="AA306" s="56">
        <v>3661788.3800000004</v>
      </c>
      <c r="AB306" s="56">
        <v>580669.83000000007</v>
      </c>
      <c r="AC306" s="38"/>
    </row>
    <row r="307" spans="2:29" ht="125.45" customHeight="1" x14ac:dyDescent="0.3">
      <c r="B307" s="156">
        <f t="shared" si="69"/>
        <v>275</v>
      </c>
      <c r="C307" s="99"/>
      <c r="D307" s="99" t="s">
        <v>1152</v>
      </c>
      <c r="E307" s="99">
        <v>119428</v>
      </c>
      <c r="F307" s="88" t="s">
        <v>1156</v>
      </c>
      <c r="G307" s="99" t="s">
        <v>1045</v>
      </c>
      <c r="H307" s="93" t="s">
        <v>1153</v>
      </c>
      <c r="I307" s="239" t="s">
        <v>1167</v>
      </c>
      <c r="J307" s="88" t="s">
        <v>1157</v>
      </c>
      <c r="K307" s="88" t="s">
        <v>1158</v>
      </c>
      <c r="L307" s="92">
        <f t="shared" si="67"/>
        <v>0.84999999990962971</v>
      </c>
      <c r="M307" s="93" t="s">
        <v>1132</v>
      </c>
      <c r="N307" s="93" t="s">
        <v>1155</v>
      </c>
      <c r="O307" s="89" t="s">
        <v>368</v>
      </c>
      <c r="P307" s="89" t="s">
        <v>1154</v>
      </c>
      <c r="Q307" s="95">
        <f t="shared" si="70"/>
        <v>44262301.239999995</v>
      </c>
      <c r="R307" s="94">
        <v>37622956.049999997</v>
      </c>
      <c r="S307" s="94">
        <v>332416.46999999997</v>
      </c>
      <c r="T307" s="94">
        <v>6306928.7199999997</v>
      </c>
      <c r="U307" s="94">
        <v>0</v>
      </c>
      <c r="V307" s="94">
        <v>88702.05</v>
      </c>
      <c r="W307" s="94">
        <v>0</v>
      </c>
      <c r="X307" s="94">
        <f t="shared" si="68"/>
        <v>44351003.289999992</v>
      </c>
      <c r="Y307" s="212" t="s">
        <v>371</v>
      </c>
      <c r="Z307" s="102"/>
      <c r="AA307" s="56">
        <v>1974130.22</v>
      </c>
      <c r="AB307" s="56">
        <v>309268.11</v>
      </c>
      <c r="AC307" s="38"/>
    </row>
    <row r="308" spans="2:29" ht="224.45" customHeight="1" x14ac:dyDescent="0.3">
      <c r="B308" s="156">
        <f t="shared" si="69"/>
        <v>276</v>
      </c>
      <c r="C308" s="99"/>
      <c r="D308" s="99" t="s">
        <v>1214</v>
      </c>
      <c r="E308" s="99">
        <v>119707</v>
      </c>
      <c r="F308" s="88" t="s">
        <v>1205</v>
      </c>
      <c r="G308" s="99" t="s">
        <v>1045</v>
      </c>
      <c r="H308" s="93" t="s">
        <v>1204</v>
      </c>
      <c r="I308" s="239" t="s">
        <v>1215</v>
      </c>
      <c r="J308" s="88" t="s">
        <v>918</v>
      </c>
      <c r="K308" s="88" t="s">
        <v>1206</v>
      </c>
      <c r="L308" s="92">
        <f t="shared" si="67"/>
        <v>0.85000000280024268</v>
      </c>
      <c r="M308" s="93" t="s">
        <v>584</v>
      </c>
      <c r="N308" s="93" t="s">
        <v>597</v>
      </c>
      <c r="O308" s="89" t="s">
        <v>368</v>
      </c>
      <c r="P308" s="240" t="s">
        <v>1207</v>
      </c>
      <c r="Q308" s="95">
        <f t="shared" si="70"/>
        <v>1428447.56</v>
      </c>
      <c r="R308" s="94">
        <v>1214180.43</v>
      </c>
      <c r="S308" s="241">
        <v>210087.53</v>
      </c>
      <c r="T308" s="241">
        <v>4179.6000000000004</v>
      </c>
      <c r="U308" s="94">
        <v>0</v>
      </c>
      <c r="V308" s="94">
        <v>0</v>
      </c>
      <c r="W308" s="94">
        <v>0</v>
      </c>
      <c r="X308" s="94">
        <f t="shared" si="68"/>
        <v>1428447.56</v>
      </c>
      <c r="Y308" s="212" t="s">
        <v>371</v>
      </c>
      <c r="Z308" s="102"/>
      <c r="AA308" s="56">
        <v>530884.5</v>
      </c>
      <c r="AB308" s="56">
        <v>93685.51</v>
      </c>
      <c r="AC308" s="38"/>
    </row>
    <row r="309" spans="2:29" ht="105" customHeight="1" x14ac:dyDescent="0.3">
      <c r="B309" s="156">
        <f t="shared" si="69"/>
        <v>277</v>
      </c>
      <c r="C309" s="99"/>
      <c r="D309" s="99" t="s">
        <v>1235</v>
      </c>
      <c r="E309" s="99">
        <v>120008</v>
      </c>
      <c r="F309" s="88" t="s">
        <v>1261</v>
      </c>
      <c r="G309" s="99" t="s">
        <v>1045</v>
      </c>
      <c r="H309" s="93" t="s">
        <v>1236</v>
      </c>
      <c r="I309" s="239" t="s">
        <v>1266</v>
      </c>
      <c r="J309" s="88" t="s">
        <v>1262</v>
      </c>
      <c r="K309" s="88" t="s">
        <v>1263</v>
      </c>
      <c r="L309" s="92">
        <f t="shared" si="67"/>
        <v>0.85000000010187149</v>
      </c>
      <c r="M309" s="93" t="s">
        <v>1132</v>
      </c>
      <c r="N309" s="93" t="s">
        <v>1133</v>
      </c>
      <c r="O309" s="89" t="s">
        <v>368</v>
      </c>
      <c r="P309" s="240" t="s">
        <v>1207</v>
      </c>
      <c r="Q309" s="95">
        <f t="shared" si="70"/>
        <v>29448876.420000002</v>
      </c>
      <c r="R309" s="94">
        <v>25031544.960000001</v>
      </c>
      <c r="S309" s="241">
        <v>1949641.67</v>
      </c>
      <c r="T309" s="241">
        <v>2467689.79</v>
      </c>
      <c r="U309" s="94">
        <v>0</v>
      </c>
      <c r="V309" s="94">
        <v>58994.12</v>
      </c>
      <c r="W309" s="94">
        <v>0</v>
      </c>
      <c r="X309" s="94">
        <f t="shared" si="68"/>
        <v>29507870.540000003</v>
      </c>
      <c r="Y309" s="212" t="s">
        <v>371</v>
      </c>
      <c r="Z309" s="102"/>
      <c r="AA309" s="56">
        <v>1806983.73</v>
      </c>
      <c r="AB309" s="56">
        <v>318879.48</v>
      </c>
      <c r="AC309" s="38"/>
    </row>
    <row r="310" spans="2:29" ht="144.75" customHeight="1" x14ac:dyDescent="0.3">
      <c r="B310" s="156">
        <f t="shared" si="69"/>
        <v>278</v>
      </c>
      <c r="C310" s="99"/>
      <c r="D310" s="99" t="s">
        <v>1316</v>
      </c>
      <c r="E310" s="99">
        <v>120009</v>
      </c>
      <c r="F310" s="88" t="s">
        <v>1317</v>
      </c>
      <c r="G310" s="99" t="s">
        <v>1045</v>
      </c>
      <c r="H310" s="93" t="s">
        <v>1236</v>
      </c>
      <c r="I310" s="239" t="s">
        <v>1341</v>
      </c>
      <c r="J310" s="88" t="s">
        <v>1720</v>
      </c>
      <c r="K310" s="88" t="s">
        <v>1158</v>
      </c>
      <c r="L310" s="92">
        <f t="shared" si="67"/>
        <v>0.85000000803772846</v>
      </c>
      <c r="M310" s="93" t="s">
        <v>1132</v>
      </c>
      <c r="N310" s="93" t="s">
        <v>1889</v>
      </c>
      <c r="O310" s="89" t="s">
        <v>368</v>
      </c>
      <c r="P310" s="240" t="s">
        <v>1318</v>
      </c>
      <c r="Q310" s="95">
        <f>+R310+S310+T310</f>
        <v>62023120.323499992</v>
      </c>
      <c r="R310" s="94">
        <v>52719652.773499995</v>
      </c>
      <c r="S310" s="94">
        <v>6052205.8700000001</v>
      </c>
      <c r="T310" s="94">
        <v>3251261.68</v>
      </c>
      <c r="U310" s="241">
        <v>0</v>
      </c>
      <c r="V310" s="94">
        <v>471953.15</v>
      </c>
      <c r="W310" s="94">
        <v>0</v>
      </c>
      <c r="X310" s="94">
        <f t="shared" si="68"/>
        <v>62495073.473499991</v>
      </c>
      <c r="Y310" s="212" t="s">
        <v>371</v>
      </c>
      <c r="Z310" s="102"/>
      <c r="AA310" s="56">
        <v>9173396.4799999986</v>
      </c>
      <c r="AB310" s="56">
        <v>1226671.79</v>
      </c>
      <c r="AC310" s="38"/>
    </row>
    <row r="311" spans="2:29" ht="238.7" customHeight="1" x14ac:dyDescent="0.3">
      <c r="B311" s="156">
        <f t="shared" si="69"/>
        <v>279</v>
      </c>
      <c r="C311" s="99"/>
      <c r="D311" s="99" t="s">
        <v>1347</v>
      </c>
      <c r="E311" s="99">
        <v>117515</v>
      </c>
      <c r="F311" s="88" t="s">
        <v>1358</v>
      </c>
      <c r="G311" s="99" t="s">
        <v>1045</v>
      </c>
      <c r="H311" s="93" t="s">
        <v>1348</v>
      </c>
      <c r="I311" s="239" t="s">
        <v>1436</v>
      </c>
      <c r="J311" s="88" t="s">
        <v>1359</v>
      </c>
      <c r="K311" s="88" t="s">
        <v>488</v>
      </c>
      <c r="L311" s="92">
        <f t="shared" si="67"/>
        <v>0.85000000025866673</v>
      </c>
      <c r="M311" s="93" t="s">
        <v>1349</v>
      </c>
      <c r="N311" s="93" t="s">
        <v>1350</v>
      </c>
      <c r="O311" s="89" t="s">
        <v>368</v>
      </c>
      <c r="P311" s="240" t="s">
        <v>1351</v>
      </c>
      <c r="Q311" s="95">
        <f t="shared" si="70"/>
        <v>19329891.899999999</v>
      </c>
      <c r="R311" s="94">
        <v>16430408.119999999</v>
      </c>
      <c r="S311" s="94">
        <v>2899483.78</v>
      </c>
      <c r="T311" s="94">
        <v>0</v>
      </c>
      <c r="U311" s="241">
        <v>0</v>
      </c>
      <c r="V311" s="94">
        <v>106128</v>
      </c>
      <c r="W311" s="94">
        <v>0</v>
      </c>
      <c r="X311" s="94">
        <f t="shared" si="68"/>
        <v>19436019.899999999</v>
      </c>
      <c r="Y311" s="212" t="s">
        <v>371</v>
      </c>
      <c r="Z311" s="102"/>
      <c r="AA311" s="56">
        <v>2002627.67</v>
      </c>
      <c r="AB311" s="56">
        <v>189870.84999999998</v>
      </c>
      <c r="AC311" s="38"/>
    </row>
    <row r="312" spans="2:29" ht="86.45" customHeight="1" x14ac:dyDescent="0.3">
      <c r="B312" s="156">
        <f t="shared" si="69"/>
        <v>280</v>
      </c>
      <c r="C312" s="99"/>
      <c r="D312" s="99" t="s">
        <v>1367</v>
      </c>
      <c r="E312" s="99">
        <v>124429</v>
      </c>
      <c r="F312" s="88" t="s">
        <v>1406</v>
      </c>
      <c r="G312" s="99" t="s">
        <v>1045</v>
      </c>
      <c r="H312" s="93" t="s">
        <v>1368</v>
      </c>
      <c r="I312" s="239" t="s">
        <v>1437</v>
      </c>
      <c r="J312" s="88" t="s">
        <v>1510</v>
      </c>
      <c r="K312" s="225" t="s">
        <v>382</v>
      </c>
      <c r="L312" s="92">
        <f t="shared" si="67"/>
        <v>0.85000000037701451</v>
      </c>
      <c r="M312" s="93" t="s">
        <v>595</v>
      </c>
      <c r="N312" s="93" t="s">
        <v>602</v>
      </c>
      <c r="O312" s="89" t="s">
        <v>368</v>
      </c>
      <c r="P312" s="240" t="s">
        <v>1369</v>
      </c>
      <c r="Q312" s="95">
        <f t="shared" si="70"/>
        <v>9283461.8900000006</v>
      </c>
      <c r="R312" s="235">
        <v>7890942.6100000003</v>
      </c>
      <c r="S312" s="235">
        <v>1210717.48</v>
      </c>
      <c r="T312" s="235">
        <v>181801.8</v>
      </c>
      <c r="U312" s="235">
        <v>0</v>
      </c>
      <c r="V312" s="94">
        <v>0</v>
      </c>
      <c r="W312" s="94">
        <v>0</v>
      </c>
      <c r="X312" s="94">
        <f t="shared" si="68"/>
        <v>9283461.8900000006</v>
      </c>
      <c r="Y312" s="212" t="s">
        <v>371</v>
      </c>
      <c r="Z312" s="102"/>
      <c r="AA312" s="56">
        <v>358210.4</v>
      </c>
      <c r="AB312" s="56">
        <v>63213.599999999999</v>
      </c>
      <c r="AC312" s="38"/>
    </row>
    <row r="313" spans="2:29" ht="132" customHeight="1" x14ac:dyDescent="0.3">
      <c r="B313" s="156">
        <f t="shared" si="69"/>
        <v>281</v>
      </c>
      <c r="C313" s="99"/>
      <c r="D313" s="99" t="s">
        <v>1390</v>
      </c>
      <c r="E313" s="99">
        <v>123322</v>
      </c>
      <c r="F313" s="88" t="s">
        <v>1391</v>
      </c>
      <c r="G313" s="99" t="s">
        <v>1045</v>
      </c>
      <c r="H313" s="93" t="s">
        <v>1368</v>
      </c>
      <c r="I313" s="239" t="s">
        <v>1438</v>
      </c>
      <c r="J313" s="88" t="s">
        <v>1393</v>
      </c>
      <c r="K313" s="88" t="s">
        <v>1392</v>
      </c>
      <c r="L313" s="92">
        <f t="shared" si="67"/>
        <v>0.85000000022972821</v>
      </c>
      <c r="M313" s="93" t="s">
        <v>595</v>
      </c>
      <c r="N313" s="93" t="s">
        <v>602</v>
      </c>
      <c r="O313" s="89"/>
      <c r="P313" s="240"/>
      <c r="Q313" s="95">
        <f t="shared" si="70"/>
        <v>43529702.200000003</v>
      </c>
      <c r="R313" s="94">
        <v>37000246.880000003</v>
      </c>
      <c r="S313" s="94">
        <v>5472174.9199999999</v>
      </c>
      <c r="T313" s="94">
        <v>1057280.3999999999</v>
      </c>
      <c r="U313" s="94">
        <v>0</v>
      </c>
      <c r="V313" s="94">
        <v>0</v>
      </c>
      <c r="W313" s="94">
        <v>0</v>
      </c>
      <c r="X313" s="94">
        <f t="shared" si="68"/>
        <v>43529702.200000003</v>
      </c>
      <c r="Y313" s="212" t="s">
        <v>371</v>
      </c>
      <c r="Z313" s="102"/>
      <c r="AA313" s="56">
        <v>9206560.870000001</v>
      </c>
      <c r="AB313" s="56">
        <v>1254164.4099999999</v>
      </c>
      <c r="AC313" s="38"/>
    </row>
    <row r="314" spans="2:29" ht="147.6" customHeight="1" x14ac:dyDescent="0.3">
      <c r="B314" s="156">
        <f t="shared" si="69"/>
        <v>282</v>
      </c>
      <c r="C314" s="99"/>
      <c r="D314" s="99" t="s">
        <v>1518</v>
      </c>
      <c r="E314" s="99">
        <v>120890</v>
      </c>
      <c r="F314" s="88" t="s">
        <v>1521</v>
      </c>
      <c r="G314" s="99"/>
      <c r="H314" s="242" t="s">
        <v>1519</v>
      </c>
      <c r="I314" s="239" t="s">
        <v>1555</v>
      </c>
      <c r="J314" s="88" t="s">
        <v>1522</v>
      </c>
      <c r="K314" s="88" t="s">
        <v>1148</v>
      </c>
      <c r="L314" s="92">
        <f t="shared" si="67"/>
        <v>0.85000000468983339</v>
      </c>
      <c r="M314" s="93" t="s">
        <v>595</v>
      </c>
      <c r="N314" s="93" t="s">
        <v>1520</v>
      </c>
      <c r="O314" s="243"/>
      <c r="P314" s="240"/>
      <c r="Q314" s="95">
        <f t="shared" si="70"/>
        <v>14286221.779999999</v>
      </c>
      <c r="R314" s="95">
        <v>12143288.58</v>
      </c>
      <c r="S314" s="94">
        <v>412241.5</v>
      </c>
      <c r="T314" s="94">
        <v>1730691.7</v>
      </c>
      <c r="U314" s="94">
        <v>0</v>
      </c>
      <c r="V314" s="94">
        <v>0</v>
      </c>
      <c r="W314" s="94">
        <v>0</v>
      </c>
      <c r="X314" s="94">
        <f t="shared" si="68"/>
        <v>14286221.779999999</v>
      </c>
      <c r="Y314" s="212" t="s">
        <v>371</v>
      </c>
      <c r="Z314" s="102"/>
      <c r="AA314" s="56">
        <v>223881.13999999998</v>
      </c>
      <c r="AB314" s="56">
        <v>29229.98</v>
      </c>
      <c r="AC314" s="38"/>
    </row>
    <row r="315" spans="2:29" ht="120.6" customHeight="1" x14ac:dyDescent="0.3">
      <c r="B315" s="156">
        <f t="shared" si="69"/>
        <v>283</v>
      </c>
      <c r="C315" s="99"/>
      <c r="D315" s="99" t="s">
        <v>1523</v>
      </c>
      <c r="E315" s="99">
        <v>120889</v>
      </c>
      <c r="F315" s="88" t="s">
        <v>1525</v>
      </c>
      <c r="G315" s="99"/>
      <c r="H315" s="244" t="s">
        <v>1519</v>
      </c>
      <c r="I315" s="239" t="s">
        <v>1555</v>
      </c>
      <c r="J315" s="88" t="s">
        <v>1553</v>
      </c>
      <c r="K315" s="88" t="s">
        <v>1148</v>
      </c>
      <c r="L315" s="92">
        <f t="shared" si="67"/>
        <v>0.85000000079363081</v>
      </c>
      <c r="M315" s="93" t="s">
        <v>595</v>
      </c>
      <c r="N315" s="93" t="s">
        <v>1520</v>
      </c>
      <c r="O315" s="243"/>
      <c r="P315" s="240"/>
      <c r="Q315" s="95">
        <f t="shared" si="70"/>
        <v>35910901.990000002</v>
      </c>
      <c r="R315" s="94">
        <v>30524266.719999999</v>
      </c>
      <c r="S315" s="94">
        <v>538486.6</v>
      </c>
      <c r="T315" s="94">
        <v>4848148.67</v>
      </c>
      <c r="U315" s="94">
        <v>0</v>
      </c>
      <c r="V315" s="94">
        <v>0</v>
      </c>
      <c r="W315" s="94">
        <v>0</v>
      </c>
      <c r="X315" s="94">
        <f t="shared" si="68"/>
        <v>35910901.990000002</v>
      </c>
      <c r="Y315" s="212" t="s">
        <v>371</v>
      </c>
      <c r="Z315" s="102"/>
      <c r="AA315" s="56">
        <v>381418.25999999995</v>
      </c>
      <c r="AB315" s="56">
        <v>51462.78</v>
      </c>
      <c r="AC315" s="38"/>
    </row>
    <row r="316" spans="2:29" ht="131.44999999999999" customHeight="1" x14ac:dyDescent="0.3">
      <c r="B316" s="156">
        <f t="shared" si="69"/>
        <v>284</v>
      </c>
      <c r="C316" s="99"/>
      <c r="D316" s="99" t="s">
        <v>1524</v>
      </c>
      <c r="E316" s="99">
        <v>120892</v>
      </c>
      <c r="F316" s="88" t="s">
        <v>1526</v>
      </c>
      <c r="G316" s="99"/>
      <c r="H316" s="242" t="s">
        <v>1519</v>
      </c>
      <c r="I316" s="239" t="s">
        <v>1555</v>
      </c>
      <c r="J316" s="88" t="s">
        <v>1527</v>
      </c>
      <c r="K316" s="92" t="s">
        <v>1148</v>
      </c>
      <c r="L316" s="92">
        <f t="shared" si="67"/>
        <v>0.85000000164915046</v>
      </c>
      <c r="M316" s="93" t="s">
        <v>595</v>
      </c>
      <c r="N316" s="93" t="s">
        <v>1520</v>
      </c>
      <c r="O316" s="245"/>
      <c r="P316" s="240"/>
      <c r="Q316" s="95">
        <f t="shared" si="70"/>
        <v>13037015.209999999</v>
      </c>
      <c r="R316" s="95">
        <v>11081462.949999999</v>
      </c>
      <c r="S316" s="94">
        <v>310564.52</v>
      </c>
      <c r="T316" s="94">
        <v>1644987.74</v>
      </c>
      <c r="U316" s="94">
        <v>0</v>
      </c>
      <c r="V316" s="94">
        <v>0</v>
      </c>
      <c r="W316" s="94">
        <v>0</v>
      </c>
      <c r="X316" s="94">
        <f t="shared" si="68"/>
        <v>13037015.209999999</v>
      </c>
      <c r="Y316" s="212" t="s">
        <v>371</v>
      </c>
      <c r="Z316" s="102"/>
      <c r="AA316" s="56">
        <v>292550.58</v>
      </c>
      <c r="AB316" s="56">
        <v>32536.320000000003</v>
      </c>
      <c r="AC316" s="38"/>
    </row>
    <row r="317" spans="2:29" ht="116.45" customHeight="1" x14ac:dyDescent="0.3">
      <c r="B317" s="156">
        <f t="shared" si="69"/>
        <v>285</v>
      </c>
      <c r="C317" s="99"/>
      <c r="D317" s="99" t="s">
        <v>1539</v>
      </c>
      <c r="E317" s="99">
        <v>123621</v>
      </c>
      <c r="F317" s="88" t="s">
        <v>1541</v>
      </c>
      <c r="G317" s="99"/>
      <c r="H317" s="242" t="s">
        <v>1368</v>
      </c>
      <c r="I317" s="239" t="s">
        <v>1556</v>
      </c>
      <c r="J317" s="88" t="s">
        <v>1542</v>
      </c>
      <c r="K317" s="92" t="s">
        <v>1543</v>
      </c>
      <c r="L317" s="92">
        <f t="shared" si="67"/>
        <v>0.85000000089897554</v>
      </c>
      <c r="M317" s="93" t="s">
        <v>595</v>
      </c>
      <c r="N317" s="93" t="s">
        <v>1540</v>
      </c>
      <c r="O317" s="246"/>
      <c r="P317" s="247"/>
      <c r="Q317" s="95">
        <f t="shared" si="70"/>
        <v>16129469.23</v>
      </c>
      <c r="R317" s="235">
        <v>13710048.859999999</v>
      </c>
      <c r="S317" s="248">
        <v>1866099.82</v>
      </c>
      <c r="T317" s="235">
        <v>553320.55000000005</v>
      </c>
      <c r="U317" s="249">
        <v>0</v>
      </c>
      <c r="V317" s="94">
        <v>0</v>
      </c>
      <c r="W317" s="94">
        <v>0</v>
      </c>
      <c r="X317" s="94">
        <f t="shared" si="68"/>
        <v>16129469.23</v>
      </c>
      <c r="Y317" s="212" t="s">
        <v>371</v>
      </c>
      <c r="Z317" s="102"/>
      <c r="AA317" s="56">
        <v>937234.03</v>
      </c>
      <c r="AB317" s="56">
        <v>80350.97</v>
      </c>
      <c r="AC317" s="38"/>
    </row>
    <row r="318" spans="2:29" ht="159.6" customHeight="1" x14ac:dyDescent="0.3">
      <c r="B318" s="156">
        <f t="shared" si="69"/>
        <v>286</v>
      </c>
      <c r="C318" s="99"/>
      <c r="D318" s="99" t="s">
        <v>1603</v>
      </c>
      <c r="E318" s="99">
        <v>124446</v>
      </c>
      <c r="F318" s="88" t="s">
        <v>1605</v>
      </c>
      <c r="G318" s="99"/>
      <c r="H318" s="242" t="s">
        <v>1604</v>
      </c>
      <c r="I318" s="239" t="s">
        <v>1859</v>
      </c>
      <c r="J318" s="88" t="s">
        <v>1606</v>
      </c>
      <c r="K318" s="92" t="s">
        <v>1607</v>
      </c>
      <c r="L318" s="92">
        <f t="shared" si="67"/>
        <v>0.85000000309596402</v>
      </c>
      <c r="M318" s="93" t="s">
        <v>595</v>
      </c>
      <c r="N318" s="93" t="s">
        <v>1520</v>
      </c>
      <c r="O318" s="246"/>
      <c r="P318" s="89"/>
      <c r="Q318" s="95">
        <f t="shared" si="70"/>
        <v>9690035.1999999993</v>
      </c>
      <c r="R318" s="94">
        <v>8236529.9500000002</v>
      </c>
      <c r="S318" s="95">
        <v>1453505.25</v>
      </c>
      <c r="T318" s="94">
        <v>0</v>
      </c>
      <c r="U318" s="94">
        <v>0</v>
      </c>
      <c r="V318" s="94">
        <v>0</v>
      </c>
      <c r="W318" s="94">
        <v>0</v>
      </c>
      <c r="X318" s="94">
        <f t="shared" si="68"/>
        <v>9690035.1999999993</v>
      </c>
      <c r="Y318" s="212" t="s">
        <v>371</v>
      </c>
      <c r="Z318" s="102"/>
      <c r="AA318" s="56">
        <v>433652.63999999996</v>
      </c>
      <c r="AB318" s="56">
        <v>47098.01</v>
      </c>
      <c r="AC318" s="38"/>
    </row>
    <row r="319" spans="2:29" ht="123" customHeight="1" x14ac:dyDescent="0.3">
      <c r="B319" s="156">
        <f t="shared" si="69"/>
        <v>287</v>
      </c>
      <c r="C319" s="99"/>
      <c r="D319" s="99" t="s">
        <v>1610</v>
      </c>
      <c r="E319" s="99">
        <v>124512</v>
      </c>
      <c r="F319" s="88" t="s">
        <v>1608</v>
      </c>
      <c r="G319" s="99"/>
      <c r="H319" s="242" t="s">
        <v>1604</v>
      </c>
      <c r="I319" s="239" t="s">
        <v>1860</v>
      </c>
      <c r="J319" s="88" t="s">
        <v>1609</v>
      </c>
      <c r="K319" s="92" t="s">
        <v>1148</v>
      </c>
      <c r="L319" s="92">
        <f t="shared" ref="L319:L326" si="71">R319/Q319</f>
        <v>0.85000000347865334</v>
      </c>
      <c r="M319" s="93" t="s">
        <v>595</v>
      </c>
      <c r="N319" s="93" t="s">
        <v>1520</v>
      </c>
      <c r="O319" s="246"/>
      <c r="P319" s="240"/>
      <c r="Q319" s="95">
        <f t="shared" ref="Q319:Q329" si="72">+R319+S319+T319</f>
        <v>14517111.870000001</v>
      </c>
      <c r="R319" s="235">
        <v>12339545.140000001</v>
      </c>
      <c r="S319" s="250">
        <v>2177566.73</v>
      </c>
      <c r="T319" s="94">
        <v>0</v>
      </c>
      <c r="U319" s="241">
        <v>0</v>
      </c>
      <c r="V319" s="94">
        <v>0</v>
      </c>
      <c r="W319" s="94">
        <v>0</v>
      </c>
      <c r="X319" s="94">
        <f t="shared" ref="X319:X324" si="73">R319+S319+T319+U319+V319+W319</f>
        <v>14517111.870000001</v>
      </c>
      <c r="Y319" s="212" t="s">
        <v>371</v>
      </c>
      <c r="Z319" s="102"/>
      <c r="AA319" s="56">
        <v>694944.6</v>
      </c>
      <c r="AB319" s="56">
        <v>37931.4</v>
      </c>
      <c r="AC319" s="38"/>
    </row>
    <row r="320" spans="2:29" ht="117" customHeight="1" x14ac:dyDescent="0.3">
      <c r="B320" s="156">
        <f t="shared" si="69"/>
        <v>288</v>
      </c>
      <c r="C320" s="99"/>
      <c r="D320" s="99" t="s">
        <v>1619</v>
      </c>
      <c r="E320" s="219">
        <v>121808</v>
      </c>
      <c r="F320" s="88" t="s">
        <v>1621</v>
      </c>
      <c r="G320" s="99"/>
      <c r="H320" s="242" t="s">
        <v>1620</v>
      </c>
      <c r="I320" s="239" t="s">
        <v>1637</v>
      </c>
      <c r="J320" s="88" t="s">
        <v>1623</v>
      </c>
      <c r="K320" s="92" t="s">
        <v>1622</v>
      </c>
      <c r="L320" s="92">
        <f t="shared" si="71"/>
        <v>0.8500000002955167</v>
      </c>
      <c r="M320" s="93" t="s">
        <v>584</v>
      </c>
      <c r="N320" s="93" t="s">
        <v>597</v>
      </c>
      <c r="O320" s="246"/>
      <c r="P320" s="240"/>
      <c r="Q320" s="95">
        <f t="shared" si="72"/>
        <v>8459761.9499999993</v>
      </c>
      <c r="R320" s="94">
        <v>7190797.6600000001</v>
      </c>
      <c r="S320" s="250">
        <v>1268964.29</v>
      </c>
      <c r="T320" s="94">
        <v>0</v>
      </c>
      <c r="U320" s="241">
        <v>0</v>
      </c>
      <c r="V320" s="94">
        <v>0</v>
      </c>
      <c r="W320" s="94">
        <v>0</v>
      </c>
      <c r="X320" s="94">
        <f t="shared" si="73"/>
        <v>8459761.9499999993</v>
      </c>
      <c r="Y320" s="212" t="s">
        <v>371</v>
      </c>
      <c r="Z320" s="102"/>
      <c r="AA320" s="56">
        <v>794032.65</v>
      </c>
      <c r="AB320" s="56">
        <v>69535.179999999993</v>
      </c>
      <c r="AC320" s="38"/>
    </row>
    <row r="321" spans="2:29" ht="106.15" customHeight="1" x14ac:dyDescent="0.3">
      <c r="B321" s="156">
        <f t="shared" ref="B321:B332" si="74">+B320+1</f>
        <v>289</v>
      </c>
      <c r="C321" s="99"/>
      <c r="D321" s="99" t="s">
        <v>1624</v>
      </c>
      <c r="E321" s="99">
        <v>124453</v>
      </c>
      <c r="F321" s="88" t="s">
        <v>1627</v>
      </c>
      <c r="G321" s="99"/>
      <c r="H321" s="242" t="s">
        <v>1625</v>
      </c>
      <c r="I321" s="239" t="s">
        <v>1861</v>
      </c>
      <c r="J321" s="88" t="s">
        <v>1628</v>
      </c>
      <c r="K321" s="92" t="s">
        <v>1629</v>
      </c>
      <c r="L321" s="92">
        <f t="shared" si="71"/>
        <v>0.85000001449332396</v>
      </c>
      <c r="M321" s="93" t="s">
        <v>590</v>
      </c>
      <c r="N321" s="93" t="s">
        <v>1626</v>
      </c>
      <c r="O321" s="246"/>
      <c r="P321" s="240"/>
      <c r="Q321" s="95">
        <f t="shared" si="72"/>
        <v>3484362.8700000006</v>
      </c>
      <c r="R321" s="235">
        <v>2961708.49</v>
      </c>
      <c r="S321" s="250">
        <v>393845.24</v>
      </c>
      <c r="T321" s="235">
        <v>128809.14</v>
      </c>
      <c r="U321" s="241">
        <v>0</v>
      </c>
      <c r="V321" s="94">
        <v>0</v>
      </c>
      <c r="W321" s="94">
        <v>0</v>
      </c>
      <c r="X321" s="94">
        <f t="shared" si="73"/>
        <v>3484362.8700000006</v>
      </c>
      <c r="Y321" s="212" t="s">
        <v>371</v>
      </c>
      <c r="Z321" s="102"/>
      <c r="AA321" s="56">
        <v>128048.75</v>
      </c>
      <c r="AB321" s="56">
        <v>22596.84</v>
      </c>
      <c r="AC321" s="38"/>
    </row>
    <row r="322" spans="2:29" ht="129.6" customHeight="1" x14ac:dyDescent="0.3">
      <c r="B322" s="156">
        <f t="shared" si="74"/>
        <v>290</v>
      </c>
      <c r="C322" s="99"/>
      <c r="D322" s="99" t="s">
        <v>1630</v>
      </c>
      <c r="E322" s="99">
        <v>122643</v>
      </c>
      <c r="F322" s="88" t="s">
        <v>1634</v>
      </c>
      <c r="G322" s="99"/>
      <c r="H322" s="242" t="s">
        <v>1631</v>
      </c>
      <c r="I322" s="239" t="s">
        <v>1862</v>
      </c>
      <c r="J322" s="88" t="s">
        <v>1606</v>
      </c>
      <c r="K322" s="92" t="s">
        <v>1607</v>
      </c>
      <c r="L322" s="92">
        <f t="shared" si="71"/>
        <v>0.84999999984453267</v>
      </c>
      <c r="M322" s="93" t="s">
        <v>1632</v>
      </c>
      <c r="N322" s="93" t="s">
        <v>1633</v>
      </c>
      <c r="O322" s="246"/>
      <c r="P322" s="240"/>
      <c r="Q322" s="95">
        <f t="shared" si="72"/>
        <v>22512776.710000001</v>
      </c>
      <c r="R322" s="94">
        <v>19135860.199999999</v>
      </c>
      <c r="S322" s="250">
        <v>3376916.51</v>
      </c>
      <c r="T322" s="94">
        <v>0</v>
      </c>
      <c r="U322" s="241">
        <v>0</v>
      </c>
      <c r="V322" s="94">
        <v>0</v>
      </c>
      <c r="W322" s="94">
        <v>0</v>
      </c>
      <c r="X322" s="94">
        <f>R322+S322+T322+U322+V322+W322</f>
        <v>22512776.710000001</v>
      </c>
      <c r="Y322" s="212" t="s">
        <v>371</v>
      </c>
      <c r="Z322" s="102"/>
      <c r="AA322" s="56">
        <v>1621721.28</v>
      </c>
      <c r="AB322" s="56">
        <v>190276.03</v>
      </c>
      <c r="AC322" s="38"/>
    </row>
    <row r="323" spans="2:29" ht="162.75" customHeight="1" x14ac:dyDescent="0.3">
      <c r="B323" s="156">
        <f t="shared" si="74"/>
        <v>291</v>
      </c>
      <c r="C323" s="99"/>
      <c r="D323" s="99" t="s">
        <v>1639</v>
      </c>
      <c r="E323" s="99">
        <v>124398</v>
      </c>
      <c r="F323" s="88" t="s">
        <v>1658</v>
      </c>
      <c r="G323" s="99"/>
      <c r="H323" s="242" t="s">
        <v>1656</v>
      </c>
      <c r="I323" s="239" t="s">
        <v>1863</v>
      </c>
      <c r="J323" s="88" t="s">
        <v>1606</v>
      </c>
      <c r="K323" s="92" t="s">
        <v>1607</v>
      </c>
      <c r="L323" s="92">
        <f t="shared" si="71"/>
        <v>0.85000001258308422</v>
      </c>
      <c r="M323" s="93" t="s">
        <v>590</v>
      </c>
      <c r="N323" s="93" t="s">
        <v>1657</v>
      </c>
      <c r="O323" s="246"/>
      <c r="P323" s="240"/>
      <c r="Q323" s="95">
        <f t="shared" si="72"/>
        <v>7867705.46</v>
      </c>
      <c r="R323" s="235">
        <v>6687549.7400000002</v>
      </c>
      <c r="S323" s="94">
        <v>0</v>
      </c>
      <c r="T323" s="94">
        <v>1180155.72</v>
      </c>
      <c r="U323" s="241">
        <v>0</v>
      </c>
      <c r="V323" s="94">
        <v>0</v>
      </c>
      <c r="W323" s="94">
        <v>0</v>
      </c>
      <c r="X323" s="94">
        <f t="shared" si="73"/>
        <v>7867705.46</v>
      </c>
      <c r="Y323" s="212" t="s">
        <v>371</v>
      </c>
      <c r="Z323" s="102"/>
      <c r="AA323" s="56">
        <v>169106.65</v>
      </c>
      <c r="AB323" s="56">
        <v>29842.35</v>
      </c>
      <c r="AC323" s="38"/>
    </row>
    <row r="324" spans="2:29" ht="111.2" customHeight="1" x14ac:dyDescent="0.3">
      <c r="B324" s="156">
        <f t="shared" si="74"/>
        <v>292</v>
      </c>
      <c r="C324" s="99"/>
      <c r="D324" s="99" t="s">
        <v>1640</v>
      </c>
      <c r="E324" s="99">
        <v>119415</v>
      </c>
      <c r="F324" s="88" t="s">
        <v>1660</v>
      </c>
      <c r="G324" s="99"/>
      <c r="H324" s="242" t="s">
        <v>1659</v>
      </c>
      <c r="I324" s="239" t="s">
        <v>2213</v>
      </c>
      <c r="J324" s="88" t="s">
        <v>1661</v>
      </c>
      <c r="K324" s="92" t="s">
        <v>376</v>
      </c>
      <c r="L324" s="92">
        <f t="shared" si="71"/>
        <v>0.84999999673091953</v>
      </c>
      <c r="M324" s="93" t="s">
        <v>586</v>
      </c>
      <c r="N324" s="93" t="s">
        <v>621</v>
      </c>
      <c r="O324" s="246"/>
      <c r="P324" s="240"/>
      <c r="Q324" s="95">
        <f t="shared" si="72"/>
        <v>2294223.15</v>
      </c>
      <c r="R324" s="94">
        <v>1950089.67</v>
      </c>
      <c r="S324" s="250">
        <v>344133.48</v>
      </c>
      <c r="T324" s="94">
        <v>0</v>
      </c>
      <c r="U324" s="241">
        <v>0</v>
      </c>
      <c r="V324" s="94">
        <v>23900</v>
      </c>
      <c r="W324" s="94">
        <v>0</v>
      </c>
      <c r="X324" s="94">
        <f t="shared" si="73"/>
        <v>2318123.15</v>
      </c>
      <c r="Y324" s="212" t="s">
        <v>371</v>
      </c>
      <c r="Z324" s="102"/>
      <c r="AA324" s="56">
        <v>372936.92000000004</v>
      </c>
      <c r="AB324" s="56">
        <v>33924.080000000002</v>
      </c>
      <c r="AC324" s="38"/>
    </row>
    <row r="325" spans="2:29" ht="109.15" customHeight="1" x14ac:dyDescent="0.3">
      <c r="B325" s="156">
        <f t="shared" si="74"/>
        <v>293</v>
      </c>
      <c r="C325" s="99"/>
      <c r="D325" s="99" t="s">
        <v>1641</v>
      </c>
      <c r="E325" s="219">
        <v>118881</v>
      </c>
      <c r="F325" s="88" t="s">
        <v>1664</v>
      </c>
      <c r="G325" s="99"/>
      <c r="H325" s="242" t="s">
        <v>1662</v>
      </c>
      <c r="I325" s="239" t="s">
        <v>1864</v>
      </c>
      <c r="J325" s="88" t="s">
        <v>1665</v>
      </c>
      <c r="K325" s="91" t="s">
        <v>488</v>
      </c>
      <c r="L325" s="92">
        <f t="shared" si="71"/>
        <v>0.85</v>
      </c>
      <c r="M325" s="93" t="s">
        <v>590</v>
      </c>
      <c r="N325" s="93" t="s">
        <v>1663</v>
      </c>
      <c r="O325" s="246"/>
      <c r="P325" s="240"/>
      <c r="Q325" s="95">
        <f t="shared" si="72"/>
        <v>16610466</v>
      </c>
      <c r="R325" s="94">
        <v>14118896.1</v>
      </c>
      <c r="S325" s="250">
        <v>2491569.9</v>
      </c>
      <c r="T325" s="94">
        <v>0</v>
      </c>
      <c r="U325" s="241">
        <v>0</v>
      </c>
      <c r="V325" s="94">
        <v>0</v>
      </c>
      <c r="W325" s="94">
        <v>0</v>
      </c>
      <c r="X325" s="94">
        <f>R325+S325+T325+U325+V325+W325</f>
        <v>16610466</v>
      </c>
      <c r="Y325" s="212" t="s">
        <v>371</v>
      </c>
      <c r="Z325" s="102"/>
      <c r="AA325" s="56">
        <v>3637314.31</v>
      </c>
      <c r="AB325" s="56">
        <v>348753.12</v>
      </c>
      <c r="AC325" s="38"/>
    </row>
    <row r="326" spans="2:29" ht="141.6" customHeight="1" x14ac:dyDescent="0.3">
      <c r="B326" s="156">
        <f t="shared" si="74"/>
        <v>294</v>
      </c>
      <c r="C326" s="99"/>
      <c r="D326" s="99" t="s">
        <v>1643</v>
      </c>
      <c r="E326" s="99">
        <v>123553</v>
      </c>
      <c r="F326" s="88" t="s">
        <v>1667</v>
      </c>
      <c r="G326" s="99"/>
      <c r="H326" s="242" t="s">
        <v>1666</v>
      </c>
      <c r="I326" s="239" t="s">
        <v>1865</v>
      </c>
      <c r="J326" s="88" t="s">
        <v>1852</v>
      </c>
      <c r="K326" s="91" t="s">
        <v>488</v>
      </c>
      <c r="L326" s="92">
        <f t="shared" si="71"/>
        <v>0.8500000095149467</v>
      </c>
      <c r="M326" s="93" t="s">
        <v>586</v>
      </c>
      <c r="N326" s="93" t="s">
        <v>594</v>
      </c>
      <c r="O326" s="246"/>
      <c r="P326" s="240"/>
      <c r="Q326" s="95">
        <f t="shared" si="72"/>
        <v>6568612.75</v>
      </c>
      <c r="R326" s="94">
        <v>5583320.9000000004</v>
      </c>
      <c r="S326" s="250">
        <v>985291.85</v>
      </c>
      <c r="T326" s="94">
        <v>0</v>
      </c>
      <c r="U326" s="241">
        <v>0</v>
      </c>
      <c r="V326" s="94">
        <v>0</v>
      </c>
      <c r="W326" s="94">
        <v>0</v>
      </c>
      <c r="X326" s="94">
        <f t="shared" ref="X326:X331" si="75">R326+S326+T326+U326+V326+W326</f>
        <v>6568612.75</v>
      </c>
      <c r="Y326" s="212" t="s">
        <v>371</v>
      </c>
      <c r="Z326" s="102"/>
      <c r="AA326" s="56">
        <v>1135814.6599999999</v>
      </c>
      <c r="AB326" s="56">
        <v>142645.81</v>
      </c>
      <c r="AC326" s="38"/>
    </row>
    <row r="327" spans="2:29" ht="94.7" customHeight="1" x14ac:dyDescent="0.3">
      <c r="B327" s="156">
        <f t="shared" si="74"/>
        <v>295</v>
      </c>
      <c r="C327" s="99"/>
      <c r="D327" s="99" t="s">
        <v>1695</v>
      </c>
      <c r="E327" s="99">
        <v>119858</v>
      </c>
      <c r="F327" s="88" t="s">
        <v>1696</v>
      </c>
      <c r="G327" s="99"/>
      <c r="H327" s="242" t="s">
        <v>1697</v>
      </c>
      <c r="I327" s="239" t="s">
        <v>2214</v>
      </c>
      <c r="J327" s="88" t="s">
        <v>1698</v>
      </c>
      <c r="K327" s="91" t="s">
        <v>1699</v>
      </c>
      <c r="L327" s="92">
        <v>0.85000000001946996</v>
      </c>
      <c r="M327" s="93" t="s">
        <v>596</v>
      </c>
      <c r="N327" s="93" t="s">
        <v>545</v>
      </c>
      <c r="O327" s="246"/>
      <c r="P327" s="240"/>
      <c r="Q327" s="95">
        <f t="shared" si="72"/>
        <v>25680565.869999997</v>
      </c>
      <c r="R327" s="94">
        <v>21828480.989999998</v>
      </c>
      <c r="S327" s="250">
        <v>3852084.88</v>
      </c>
      <c r="T327" s="94">
        <v>0</v>
      </c>
      <c r="U327" s="241">
        <v>0</v>
      </c>
      <c r="V327" s="94">
        <v>0</v>
      </c>
      <c r="W327" s="94">
        <v>0</v>
      </c>
      <c r="X327" s="94">
        <f t="shared" si="75"/>
        <v>25680565.869999997</v>
      </c>
      <c r="Y327" s="212" t="s">
        <v>371</v>
      </c>
      <c r="Z327" s="102"/>
      <c r="AA327" s="56">
        <v>971128.53</v>
      </c>
      <c r="AB327" s="56">
        <v>128702.39</v>
      </c>
      <c r="AC327" s="38"/>
    </row>
    <row r="328" spans="2:29" ht="105.6" customHeight="1" x14ac:dyDescent="0.3">
      <c r="B328" s="156">
        <f t="shared" si="74"/>
        <v>296</v>
      </c>
      <c r="C328" s="99"/>
      <c r="D328" s="99" t="s">
        <v>1700</v>
      </c>
      <c r="E328" s="99">
        <v>124414</v>
      </c>
      <c r="F328" s="88" t="s">
        <v>1701</v>
      </c>
      <c r="G328" s="99"/>
      <c r="H328" s="242" t="s">
        <v>1702</v>
      </c>
      <c r="I328" s="239" t="s">
        <v>2215</v>
      </c>
      <c r="J328" s="88" t="s">
        <v>1703</v>
      </c>
      <c r="K328" s="91" t="s">
        <v>1607</v>
      </c>
      <c r="L328" s="92">
        <v>0.85000000023923872</v>
      </c>
      <c r="M328" s="93" t="s">
        <v>596</v>
      </c>
      <c r="N328" s="93" t="s">
        <v>1111</v>
      </c>
      <c r="O328" s="246"/>
      <c r="P328" s="240"/>
      <c r="Q328" s="95">
        <f t="shared" si="72"/>
        <v>8359851.2799999993</v>
      </c>
      <c r="R328" s="94">
        <v>7105873.5899999999</v>
      </c>
      <c r="S328" s="250">
        <v>0</v>
      </c>
      <c r="T328" s="94">
        <v>1253977.69</v>
      </c>
      <c r="U328" s="241">
        <v>0</v>
      </c>
      <c r="V328" s="94">
        <v>0</v>
      </c>
      <c r="W328" s="94">
        <v>0</v>
      </c>
      <c r="X328" s="94">
        <f t="shared" si="75"/>
        <v>8359851.2799999993</v>
      </c>
      <c r="Y328" s="212" t="s">
        <v>371</v>
      </c>
      <c r="Z328" s="102"/>
      <c r="AA328" s="56">
        <v>80920</v>
      </c>
      <c r="AB328" s="56">
        <v>14280</v>
      </c>
      <c r="AC328" s="38"/>
    </row>
    <row r="329" spans="2:29" ht="87.6" customHeight="1" x14ac:dyDescent="0.3">
      <c r="B329" s="156">
        <f t="shared" si="74"/>
        <v>297</v>
      </c>
      <c r="C329" s="99"/>
      <c r="D329" s="99" t="s">
        <v>1715</v>
      </c>
      <c r="E329" s="99">
        <v>122633</v>
      </c>
      <c r="F329" s="88" t="s">
        <v>1717</v>
      </c>
      <c r="G329" s="99"/>
      <c r="H329" s="242" t="s">
        <v>1716</v>
      </c>
      <c r="I329" s="239" t="s">
        <v>1866</v>
      </c>
      <c r="J329" s="88" t="s">
        <v>1719</v>
      </c>
      <c r="K329" s="91" t="s">
        <v>1718</v>
      </c>
      <c r="L329" s="92">
        <v>0.85</v>
      </c>
      <c r="M329" s="93"/>
      <c r="N329" s="93"/>
      <c r="O329" s="246"/>
      <c r="P329" s="240"/>
      <c r="Q329" s="95">
        <f t="shared" si="72"/>
        <v>2591404.37</v>
      </c>
      <c r="R329" s="94">
        <v>2202693.7200000002</v>
      </c>
      <c r="S329" s="250">
        <v>388710.65</v>
      </c>
      <c r="T329" s="94">
        <v>0</v>
      </c>
      <c r="U329" s="241">
        <v>0</v>
      </c>
      <c r="V329" s="94">
        <v>31478.98</v>
      </c>
      <c r="W329" s="94"/>
      <c r="X329" s="94">
        <f t="shared" si="75"/>
        <v>2622883.35</v>
      </c>
      <c r="Y329" s="212" t="s">
        <v>371</v>
      </c>
      <c r="Z329" s="102"/>
      <c r="AA329" s="56">
        <v>128154.61000000002</v>
      </c>
      <c r="AB329" s="56">
        <v>13629.04</v>
      </c>
      <c r="AC329" s="38"/>
    </row>
    <row r="330" spans="2:29" ht="95.45" customHeight="1" x14ac:dyDescent="0.3">
      <c r="B330" s="156">
        <f t="shared" si="74"/>
        <v>298</v>
      </c>
      <c r="C330" s="136"/>
      <c r="D330" s="99" t="s">
        <v>1757</v>
      </c>
      <c r="E330" s="99">
        <v>124546</v>
      </c>
      <c r="F330" s="88" t="s">
        <v>1758</v>
      </c>
      <c r="G330" s="99"/>
      <c r="H330" s="242" t="s">
        <v>1759</v>
      </c>
      <c r="I330" s="239" t="s">
        <v>1867</v>
      </c>
      <c r="J330" s="88" t="s">
        <v>1760</v>
      </c>
      <c r="K330" s="91" t="s">
        <v>1158</v>
      </c>
      <c r="L330" s="92">
        <v>0.85</v>
      </c>
      <c r="M330" s="93" t="s">
        <v>595</v>
      </c>
      <c r="N330" s="93" t="s">
        <v>609</v>
      </c>
      <c r="O330" s="246"/>
      <c r="P330" s="240"/>
      <c r="Q330" s="248">
        <f>+R330+S330</f>
        <v>6381067.9199999999</v>
      </c>
      <c r="R330" s="235">
        <v>5423894.29</v>
      </c>
      <c r="S330" s="124">
        <v>957173.63</v>
      </c>
      <c r="T330" s="250">
        <v>0</v>
      </c>
      <c r="U330" s="241">
        <v>0</v>
      </c>
      <c r="V330" s="94">
        <v>0</v>
      </c>
      <c r="W330" s="94">
        <v>0</v>
      </c>
      <c r="X330" s="94">
        <f t="shared" si="75"/>
        <v>6381067.9199999999</v>
      </c>
      <c r="Y330" s="212" t="s">
        <v>371</v>
      </c>
      <c r="Z330" s="102"/>
      <c r="AA330" s="56">
        <v>846684.40999999992</v>
      </c>
      <c r="AB330" s="56">
        <v>36806.230000000003</v>
      </c>
      <c r="AC330" s="38"/>
    </row>
    <row r="331" spans="2:29" ht="134.1" customHeight="1" x14ac:dyDescent="0.3">
      <c r="B331" s="156">
        <f t="shared" si="74"/>
        <v>299</v>
      </c>
      <c r="C331" s="136"/>
      <c r="D331" s="99" t="s">
        <v>1845</v>
      </c>
      <c r="E331" s="99">
        <v>133327</v>
      </c>
      <c r="F331" s="88" t="s">
        <v>1847</v>
      </c>
      <c r="G331" s="99"/>
      <c r="H331" s="242" t="s">
        <v>1846</v>
      </c>
      <c r="I331" s="239" t="s">
        <v>2216</v>
      </c>
      <c r="J331" s="88" t="s">
        <v>1849</v>
      </c>
      <c r="K331" s="91" t="s">
        <v>1848</v>
      </c>
      <c r="L331" s="92">
        <v>0.85</v>
      </c>
      <c r="M331" s="93" t="s">
        <v>1851</v>
      </c>
      <c r="N331" s="93" t="s">
        <v>1850</v>
      </c>
      <c r="O331" s="246"/>
      <c r="P331" s="240"/>
      <c r="Q331" s="248">
        <f>+R331+S331</f>
        <v>26567053.68</v>
      </c>
      <c r="R331" s="94">
        <v>22581995.739999998</v>
      </c>
      <c r="S331" s="95">
        <v>3985057.94</v>
      </c>
      <c r="T331" s="250">
        <v>0</v>
      </c>
      <c r="U331" s="241">
        <v>0</v>
      </c>
      <c r="V331" s="94">
        <v>0</v>
      </c>
      <c r="W331" s="94">
        <v>0</v>
      </c>
      <c r="X331" s="94">
        <f t="shared" si="75"/>
        <v>26567053.68</v>
      </c>
      <c r="Y331" s="212" t="s">
        <v>371</v>
      </c>
      <c r="Z331" s="102"/>
      <c r="AA331" s="56">
        <v>1328139.83</v>
      </c>
      <c r="AB331" s="56">
        <v>0</v>
      </c>
      <c r="AC331" s="38"/>
    </row>
    <row r="332" spans="2:29" ht="134.1" customHeight="1" x14ac:dyDescent="0.3">
      <c r="B332" s="156">
        <f t="shared" si="74"/>
        <v>300</v>
      </c>
      <c r="C332" s="136"/>
      <c r="D332" s="99" t="s">
        <v>2084</v>
      </c>
      <c r="E332" s="99">
        <v>136806</v>
      </c>
      <c r="F332" s="88" t="s">
        <v>2086</v>
      </c>
      <c r="G332" s="99"/>
      <c r="H332" s="242" t="s">
        <v>2085</v>
      </c>
      <c r="I332" s="239"/>
      <c r="J332" s="88" t="s">
        <v>2087</v>
      </c>
      <c r="K332" s="91" t="s">
        <v>2088</v>
      </c>
      <c r="L332" s="92"/>
      <c r="M332" s="93" t="s">
        <v>586</v>
      </c>
      <c r="N332" s="93" t="s">
        <v>594</v>
      </c>
      <c r="O332" s="246"/>
      <c r="P332" s="240"/>
      <c r="Q332" s="248">
        <f>+R332+S332+T332</f>
        <v>14098225.800000001</v>
      </c>
      <c r="R332" s="94">
        <v>11983491.949999999</v>
      </c>
      <c r="S332" s="95">
        <v>1845611.89</v>
      </c>
      <c r="T332" s="250">
        <v>269121.96000000002</v>
      </c>
      <c r="U332" s="241"/>
      <c r="V332" s="94"/>
      <c r="W332" s="94"/>
      <c r="X332" s="94"/>
      <c r="Y332" s="212"/>
      <c r="Z332" s="102"/>
      <c r="AA332" s="63">
        <v>0</v>
      </c>
      <c r="AB332" s="63">
        <v>0</v>
      </c>
      <c r="AC332" s="38"/>
    </row>
    <row r="333" spans="2:29" ht="18" customHeight="1" x14ac:dyDescent="0.3">
      <c r="B333" s="215"/>
      <c r="C333" s="122" t="s">
        <v>73</v>
      </c>
      <c r="D333" s="122"/>
      <c r="E333" s="122"/>
      <c r="F333" s="122"/>
      <c r="G333" s="122"/>
      <c r="H333" s="122"/>
      <c r="I333" s="226"/>
      <c r="J333" s="122"/>
      <c r="K333" s="122"/>
      <c r="L333" s="122"/>
      <c r="M333" s="122"/>
      <c r="N333" s="122"/>
      <c r="O333" s="122"/>
      <c r="P333" s="122"/>
      <c r="Q333" s="122">
        <f>SUM(Q254:Q332)</f>
        <v>771185867.04349995</v>
      </c>
      <c r="R333" s="122">
        <f>SUM(R254:R332)</f>
        <v>656174399.38649988</v>
      </c>
      <c r="S333" s="122">
        <f>SUM(S254:S332)</f>
        <v>87702023.467000008</v>
      </c>
      <c r="T333" s="122">
        <f t="shared" ref="T333:AB333" si="76">SUM(T254:T332)</f>
        <v>27309444.190000001</v>
      </c>
      <c r="U333" s="122">
        <f t="shared" si="76"/>
        <v>0</v>
      </c>
      <c r="V333" s="122">
        <f t="shared" si="76"/>
        <v>4782651.9800000004</v>
      </c>
      <c r="W333" s="122">
        <f t="shared" si="76"/>
        <v>15800</v>
      </c>
      <c r="X333" s="122">
        <f t="shared" si="76"/>
        <v>761886093.22350001</v>
      </c>
      <c r="Y333" s="122">
        <f t="shared" si="76"/>
        <v>0</v>
      </c>
      <c r="Z333" s="122">
        <f t="shared" si="76"/>
        <v>0</v>
      </c>
      <c r="AA333" s="122">
        <f>SUM(AA254:AA332)</f>
        <v>227827292.19000003</v>
      </c>
      <c r="AB333" s="122">
        <f t="shared" si="76"/>
        <v>36268043.149999991</v>
      </c>
      <c r="AC333" s="38"/>
    </row>
    <row r="334" spans="2:29" ht="87" customHeight="1" x14ac:dyDescent="0.3">
      <c r="B334" s="156">
        <f>+B332+1</f>
        <v>301</v>
      </c>
      <c r="C334" s="306" t="s">
        <v>678</v>
      </c>
      <c r="D334" s="99" t="s">
        <v>2217</v>
      </c>
      <c r="E334" s="99">
        <v>109815</v>
      </c>
      <c r="F334" s="88" t="s">
        <v>310</v>
      </c>
      <c r="G334" s="309" t="s">
        <v>197</v>
      </c>
      <c r="H334" s="251" t="s">
        <v>198</v>
      </c>
      <c r="I334" s="239" t="s">
        <v>558</v>
      </c>
      <c r="J334" s="88">
        <v>42905</v>
      </c>
      <c r="K334" s="88" t="s">
        <v>382</v>
      </c>
      <c r="L334" s="92">
        <f>R334/Q334</f>
        <v>0.85000000000000009</v>
      </c>
      <c r="M334" s="93" t="str">
        <f>VLOOKUP($E334,Sheet1!$A:$C,2,FALSE)</f>
        <v>Regiunea 7 Centru</v>
      </c>
      <c r="N334" s="93" t="str">
        <f>VLOOKUP($E334,Sheet1!$A:$C,3,FALSE)</f>
        <v>Cluj</v>
      </c>
      <c r="O334" s="251" t="s">
        <v>368</v>
      </c>
      <c r="P334" s="251" t="s">
        <v>673</v>
      </c>
      <c r="Q334" s="95">
        <f t="shared" ref="Q334:Q335" si="77">+R334+S334+T334</f>
        <v>79568907</v>
      </c>
      <c r="R334" s="94">
        <v>67633570.950000003</v>
      </c>
      <c r="S334" s="94">
        <v>10343957.91</v>
      </c>
      <c r="T334" s="94">
        <v>1591378.14</v>
      </c>
      <c r="U334" s="94">
        <v>0</v>
      </c>
      <c r="V334" s="94">
        <v>14868403.449999999</v>
      </c>
      <c r="W334" s="94">
        <v>0</v>
      </c>
      <c r="X334" s="94">
        <f>R334+S334+T334+V334+W334</f>
        <v>94437310.450000003</v>
      </c>
      <c r="Y334" s="136" t="s">
        <v>371</v>
      </c>
      <c r="Z334" s="102"/>
      <c r="AA334" s="56">
        <v>0</v>
      </c>
      <c r="AB334" s="56">
        <v>0</v>
      </c>
      <c r="AC334" s="38"/>
    </row>
    <row r="335" spans="2:29" ht="88.5" customHeight="1" x14ac:dyDescent="0.3">
      <c r="B335" s="156">
        <f>+B334+1</f>
        <v>302</v>
      </c>
      <c r="C335" s="307"/>
      <c r="D335" s="99" t="s">
        <v>337</v>
      </c>
      <c r="E335" s="99">
        <v>109910</v>
      </c>
      <c r="F335" s="88" t="s">
        <v>338</v>
      </c>
      <c r="G335" s="309"/>
      <c r="H335" s="251" t="s">
        <v>339</v>
      </c>
      <c r="I335" s="239" t="s">
        <v>1178</v>
      </c>
      <c r="J335" s="88">
        <v>43005</v>
      </c>
      <c r="K335" s="88" t="s">
        <v>382</v>
      </c>
      <c r="L335" s="92">
        <f>R335/Q335</f>
        <v>0.85000000268436016</v>
      </c>
      <c r="M335" s="93" t="str">
        <f>VLOOKUP($E335,Sheet1!$A:$C,2,FALSE)</f>
        <v>Regiunea 7 Centru</v>
      </c>
      <c r="N335" s="93" t="str">
        <f>VLOOKUP($E335,Sheet1!$A:$C,3,FALSE)</f>
        <v>Mures</v>
      </c>
      <c r="O335" s="251" t="s">
        <v>368</v>
      </c>
      <c r="P335" s="251" t="s">
        <v>673</v>
      </c>
      <c r="Q335" s="95">
        <f t="shared" si="77"/>
        <v>29429731.460000001</v>
      </c>
      <c r="R335" s="94">
        <v>25015271.82</v>
      </c>
      <c r="S335" s="94">
        <v>3825865.09</v>
      </c>
      <c r="T335" s="94">
        <v>588594.55000000005</v>
      </c>
      <c r="U335" s="94">
        <v>0</v>
      </c>
      <c r="V335" s="94">
        <v>5843883.2999999998</v>
      </c>
      <c r="W335" s="94">
        <v>0</v>
      </c>
      <c r="X335" s="94">
        <f>R335+S335+T335+V335+W335</f>
        <v>35273614.759999998</v>
      </c>
      <c r="Y335" s="136" t="s">
        <v>371</v>
      </c>
      <c r="Z335" s="102" t="s">
        <v>372</v>
      </c>
      <c r="AA335" s="56">
        <v>15208153.440000001</v>
      </c>
      <c r="AB335" s="56">
        <v>2325952.88</v>
      </c>
      <c r="AC335" s="38"/>
    </row>
    <row r="336" spans="2:29" ht="18" customHeight="1" x14ac:dyDescent="0.3">
      <c r="B336" s="215"/>
      <c r="C336" s="122" t="s">
        <v>145</v>
      </c>
      <c r="D336" s="122"/>
      <c r="E336" s="122"/>
      <c r="F336" s="122"/>
      <c r="G336" s="122"/>
      <c r="H336" s="122"/>
      <c r="I336" s="226"/>
      <c r="J336" s="122"/>
      <c r="K336" s="122"/>
      <c r="L336" s="122"/>
      <c r="M336" s="122"/>
      <c r="N336" s="122"/>
      <c r="O336" s="122"/>
      <c r="P336" s="122"/>
      <c r="Q336" s="122">
        <f>+Q334+Q335</f>
        <v>108998638.46000001</v>
      </c>
      <c r="R336" s="122">
        <f t="shared" ref="R336:W336" si="78">+R334+R335</f>
        <v>92648842.770000011</v>
      </c>
      <c r="S336" s="122">
        <f t="shared" si="78"/>
        <v>14169823</v>
      </c>
      <c r="T336" s="122">
        <f t="shared" si="78"/>
        <v>2179972.69</v>
      </c>
      <c r="U336" s="122">
        <f t="shared" si="78"/>
        <v>0</v>
      </c>
      <c r="V336" s="122">
        <f t="shared" si="78"/>
        <v>20712286.75</v>
      </c>
      <c r="W336" s="122">
        <f t="shared" si="78"/>
        <v>0</v>
      </c>
      <c r="X336" s="122">
        <f>+X334+X335</f>
        <v>129710925.21000001</v>
      </c>
      <c r="Y336" s="141"/>
      <c r="Z336" s="126"/>
      <c r="AA336" s="123">
        <f>SUM(AA334:AA335)</f>
        <v>15208153.440000001</v>
      </c>
      <c r="AB336" s="123">
        <f>SUM(AB334:AB335)</f>
        <v>2325952.88</v>
      </c>
      <c r="AC336" s="38"/>
    </row>
    <row r="337" spans="2:29" ht="25.5" customHeight="1" x14ac:dyDescent="0.3">
      <c r="B337" s="143"/>
      <c r="C337" s="144" t="s">
        <v>72</v>
      </c>
      <c r="D337" s="144"/>
      <c r="E337" s="144"/>
      <c r="F337" s="144"/>
      <c r="G337" s="144"/>
      <c r="H337" s="144"/>
      <c r="I337" s="145"/>
      <c r="J337" s="144"/>
      <c r="K337" s="144"/>
      <c r="L337" s="144"/>
      <c r="M337" s="144"/>
      <c r="N337" s="144"/>
      <c r="O337" s="144"/>
      <c r="P337" s="144"/>
      <c r="Q337" s="146">
        <f>Q336+Q333</f>
        <v>880184505.50349998</v>
      </c>
      <c r="R337" s="146">
        <f>R336+R333</f>
        <v>748823242.15649986</v>
      </c>
      <c r="S337" s="146">
        <f>S336+S333</f>
        <v>101871846.46700001</v>
      </c>
      <c r="T337" s="146">
        <f t="shared" ref="T337:W337" si="79">T336+T333</f>
        <v>29489416.880000003</v>
      </c>
      <c r="U337" s="146">
        <f t="shared" si="79"/>
        <v>0</v>
      </c>
      <c r="V337" s="146">
        <f t="shared" si="79"/>
        <v>25494938.73</v>
      </c>
      <c r="W337" s="146">
        <f t="shared" si="79"/>
        <v>15800</v>
      </c>
      <c r="X337" s="146">
        <f>X336+X333</f>
        <v>891597018.43350005</v>
      </c>
      <c r="Y337" s="252"/>
      <c r="Z337" s="147"/>
      <c r="AA337" s="237">
        <f>+AA336+AA333</f>
        <v>243035445.63000003</v>
      </c>
      <c r="AB337" s="237">
        <f>+AB336+AB333</f>
        <v>38593996.029999994</v>
      </c>
      <c r="AC337" s="38"/>
    </row>
    <row r="338" spans="2:29" ht="15.75" customHeight="1" x14ac:dyDescent="0.3">
      <c r="B338" s="149"/>
      <c r="C338" s="150" t="s">
        <v>3</v>
      </c>
      <c r="D338" s="84"/>
      <c r="E338" s="84"/>
      <c r="F338" s="150"/>
      <c r="G338" s="150"/>
      <c r="H338" s="150"/>
      <c r="I338" s="151"/>
      <c r="J338" s="150"/>
      <c r="K338" s="150"/>
      <c r="L338" s="150"/>
      <c r="M338" s="150"/>
      <c r="N338" s="150"/>
      <c r="O338" s="150"/>
      <c r="P338" s="150"/>
      <c r="Q338" s="152"/>
      <c r="R338" s="152"/>
      <c r="S338" s="152"/>
      <c r="T338" s="152"/>
      <c r="U338" s="152"/>
      <c r="V338" s="152"/>
      <c r="W338" s="152"/>
      <c r="X338" s="152"/>
      <c r="Y338" s="253"/>
      <c r="Z338" s="224"/>
      <c r="AA338" s="155"/>
      <c r="AB338" s="155"/>
      <c r="AC338" s="42"/>
    </row>
    <row r="339" spans="2:29" ht="144.75" customHeight="1" x14ac:dyDescent="0.3">
      <c r="B339" s="254">
        <f>+B335+1</f>
        <v>303</v>
      </c>
      <c r="C339" s="306" t="s">
        <v>1183</v>
      </c>
      <c r="D339" s="108" t="s">
        <v>705</v>
      </c>
      <c r="E339" s="99">
        <v>111814</v>
      </c>
      <c r="F339" s="88" t="s">
        <v>708</v>
      </c>
      <c r="G339" s="314" t="s">
        <v>711</v>
      </c>
      <c r="H339" s="93" t="s">
        <v>706</v>
      </c>
      <c r="I339" s="239" t="s">
        <v>717</v>
      </c>
      <c r="J339" s="88" t="s">
        <v>709</v>
      </c>
      <c r="K339" s="225" t="s">
        <v>1876</v>
      </c>
      <c r="L339" s="92">
        <f>R339/Q339</f>
        <v>0.85</v>
      </c>
      <c r="M339" s="93" t="s">
        <v>834</v>
      </c>
      <c r="N339" s="93" t="s">
        <v>835</v>
      </c>
      <c r="O339" s="251" t="s">
        <v>368</v>
      </c>
      <c r="P339" s="93" t="s">
        <v>674</v>
      </c>
      <c r="Q339" s="94">
        <f>R339+S339+T339</f>
        <v>9739665</v>
      </c>
      <c r="R339" s="94">
        <v>8278715.25</v>
      </c>
      <c r="S339" s="94">
        <v>0</v>
      </c>
      <c r="T339" s="94">
        <v>1460949.75</v>
      </c>
      <c r="U339" s="94">
        <v>0</v>
      </c>
      <c r="V339" s="94">
        <v>1879465.2</v>
      </c>
      <c r="W339" s="94">
        <v>0</v>
      </c>
      <c r="X339" s="94">
        <f>R339+S339+T339+V339+W339</f>
        <v>11619130.199999999</v>
      </c>
      <c r="Y339" s="136" t="s">
        <v>1877</v>
      </c>
      <c r="Z339" s="255"/>
      <c r="AA339" s="56">
        <v>3102434.8</v>
      </c>
      <c r="AB339" s="56">
        <v>547488.49</v>
      </c>
      <c r="AC339" s="42"/>
    </row>
    <row r="340" spans="2:29" ht="90.75" customHeight="1" x14ac:dyDescent="0.3">
      <c r="B340" s="254">
        <f>+B339+1</f>
        <v>304</v>
      </c>
      <c r="C340" s="307"/>
      <c r="D340" s="99" t="s">
        <v>729</v>
      </c>
      <c r="E340" s="99">
        <v>115475</v>
      </c>
      <c r="F340" s="88" t="s">
        <v>728</v>
      </c>
      <c r="G340" s="314"/>
      <c r="H340" s="93" t="s">
        <v>706</v>
      </c>
      <c r="I340" s="239" t="s">
        <v>751</v>
      </c>
      <c r="J340" s="88" t="s">
        <v>730</v>
      </c>
      <c r="K340" s="88" t="s">
        <v>913</v>
      </c>
      <c r="L340" s="92">
        <f t="shared" ref="L340:L350" si="80">R340/Q340</f>
        <v>0.85</v>
      </c>
      <c r="M340" s="93" t="s">
        <v>599</v>
      </c>
      <c r="N340" s="93" t="s">
        <v>608</v>
      </c>
      <c r="O340" s="251" t="s">
        <v>368</v>
      </c>
      <c r="P340" s="93" t="s">
        <v>674</v>
      </c>
      <c r="Q340" s="94">
        <f t="shared" ref="Q340:Q343" si="81">R340+S340+T340</f>
        <v>6582221.4000000004</v>
      </c>
      <c r="R340" s="94">
        <v>5594888.1900000004</v>
      </c>
      <c r="S340" s="94">
        <v>0</v>
      </c>
      <c r="T340" s="94">
        <v>987333.21</v>
      </c>
      <c r="U340" s="94">
        <v>0</v>
      </c>
      <c r="V340" s="94">
        <v>1290135.27</v>
      </c>
      <c r="W340" s="94">
        <v>0</v>
      </c>
      <c r="X340" s="94">
        <f t="shared" ref="X340:X342" si="82">R340+S340+T340+V340+W340</f>
        <v>7872356.6699999999</v>
      </c>
      <c r="Y340" s="136" t="s">
        <v>371</v>
      </c>
      <c r="Z340" s="255"/>
      <c r="AA340" s="56">
        <v>4876320.4400000004</v>
      </c>
      <c r="AB340" s="56">
        <v>860527.14</v>
      </c>
      <c r="AC340" s="42"/>
    </row>
    <row r="341" spans="2:29" ht="90.75" customHeight="1" x14ac:dyDescent="0.3">
      <c r="B341" s="254">
        <f t="shared" ref="B341:B343" si="83">+B340+1</f>
        <v>305</v>
      </c>
      <c r="C341" s="256"/>
      <c r="D341" s="99" t="s">
        <v>1210</v>
      </c>
      <c r="E341" s="99">
        <v>122927</v>
      </c>
      <c r="F341" s="88" t="s">
        <v>1211</v>
      </c>
      <c r="G341" s="93" t="s">
        <v>711</v>
      </c>
      <c r="H341" s="93" t="s">
        <v>706</v>
      </c>
      <c r="I341" s="239" t="s">
        <v>1217</v>
      </c>
      <c r="J341" s="88" t="s">
        <v>1212</v>
      </c>
      <c r="K341" s="88" t="s">
        <v>1213</v>
      </c>
      <c r="L341" s="92">
        <f t="shared" si="80"/>
        <v>0.85</v>
      </c>
      <c r="M341" s="93" t="s">
        <v>595</v>
      </c>
      <c r="N341" s="93" t="s">
        <v>465</v>
      </c>
      <c r="O341" s="251" t="s">
        <v>368</v>
      </c>
      <c r="P341" s="93" t="s">
        <v>674</v>
      </c>
      <c r="Q341" s="94">
        <f t="shared" si="81"/>
        <v>3208366590</v>
      </c>
      <c r="R341" s="94">
        <v>2727111601.5</v>
      </c>
      <c r="S341" s="94">
        <v>0</v>
      </c>
      <c r="T341" s="94">
        <v>481254988.5</v>
      </c>
      <c r="U341" s="94">
        <v>0</v>
      </c>
      <c r="V341" s="94">
        <v>597275130.79999995</v>
      </c>
      <c r="W341" s="94">
        <v>0</v>
      </c>
      <c r="X341" s="94">
        <f t="shared" si="82"/>
        <v>3805641720.8000002</v>
      </c>
      <c r="Y341" s="136" t="s">
        <v>371</v>
      </c>
      <c r="Z341" s="255"/>
      <c r="AA341" s="56">
        <v>22933187.350000001</v>
      </c>
      <c r="AB341" s="56">
        <v>4047033.0599999996</v>
      </c>
      <c r="AC341" s="42"/>
    </row>
    <row r="342" spans="2:29" ht="216" customHeight="1" x14ac:dyDescent="0.3">
      <c r="B342" s="254">
        <f t="shared" si="83"/>
        <v>306</v>
      </c>
      <c r="C342" s="256"/>
      <c r="D342" s="99" t="s">
        <v>1281</v>
      </c>
      <c r="E342" s="99">
        <v>127994</v>
      </c>
      <c r="F342" s="88" t="s">
        <v>1284</v>
      </c>
      <c r="G342" s="93" t="s">
        <v>711</v>
      </c>
      <c r="H342" s="93" t="s">
        <v>1282</v>
      </c>
      <c r="I342" s="239" t="s">
        <v>1340</v>
      </c>
      <c r="J342" s="88" t="s">
        <v>1285</v>
      </c>
      <c r="K342" s="88" t="s">
        <v>1049</v>
      </c>
      <c r="L342" s="92">
        <f t="shared" si="80"/>
        <v>0.8500000003529492</v>
      </c>
      <c r="M342" s="93" t="s">
        <v>1132</v>
      </c>
      <c r="N342" s="93" t="s">
        <v>1283</v>
      </c>
      <c r="O342" s="251" t="s">
        <v>368</v>
      </c>
      <c r="P342" s="93" t="s">
        <v>1134</v>
      </c>
      <c r="Q342" s="94">
        <f t="shared" si="81"/>
        <v>28332690</v>
      </c>
      <c r="R342" s="94">
        <v>24082786.510000002</v>
      </c>
      <c r="S342" s="94">
        <v>0</v>
      </c>
      <c r="T342" s="94">
        <v>4249903.49</v>
      </c>
      <c r="U342" s="94">
        <v>0</v>
      </c>
      <c r="V342" s="94">
        <v>1623894.25</v>
      </c>
      <c r="W342" s="94">
        <v>0</v>
      </c>
      <c r="X342" s="94">
        <f t="shared" si="82"/>
        <v>29956584.25</v>
      </c>
      <c r="Y342" s="136" t="s">
        <v>371</v>
      </c>
      <c r="Z342" s="255"/>
      <c r="AA342" s="56">
        <v>11386149.940000001</v>
      </c>
      <c r="AB342" s="56">
        <v>2009320.58</v>
      </c>
      <c r="AC342" s="42"/>
    </row>
    <row r="343" spans="2:29" ht="111.75" customHeight="1" x14ac:dyDescent="0.3">
      <c r="B343" s="254">
        <f t="shared" si="83"/>
        <v>307</v>
      </c>
      <c r="C343" s="256"/>
      <c r="D343" s="99" t="s">
        <v>1707</v>
      </c>
      <c r="E343" s="99">
        <v>128047</v>
      </c>
      <c r="F343" s="88" t="s">
        <v>1708</v>
      </c>
      <c r="G343" s="93" t="s">
        <v>711</v>
      </c>
      <c r="H343" s="93" t="s">
        <v>1709</v>
      </c>
      <c r="I343" s="239" t="s">
        <v>1868</v>
      </c>
      <c r="J343" s="88" t="s">
        <v>1689</v>
      </c>
      <c r="K343" s="88" t="s">
        <v>1710</v>
      </c>
      <c r="L343" s="92">
        <v>0.8499895908340559</v>
      </c>
      <c r="M343" s="93" t="s">
        <v>589</v>
      </c>
      <c r="N343" s="93" t="s">
        <v>1711</v>
      </c>
      <c r="O343" s="251">
        <f>Q343/F11</f>
        <v>1685772.0891824937</v>
      </c>
      <c r="P343" s="93"/>
      <c r="Q343" s="94">
        <f t="shared" si="81"/>
        <v>8165880</v>
      </c>
      <c r="R343" s="94">
        <v>6940913</v>
      </c>
      <c r="S343" s="94">
        <v>0</v>
      </c>
      <c r="T343" s="94">
        <v>1224967</v>
      </c>
      <c r="U343" s="94">
        <v>0</v>
      </c>
      <c r="V343" s="94">
        <v>0</v>
      </c>
      <c r="W343" s="94">
        <v>0</v>
      </c>
      <c r="X343" s="94">
        <v>8165880</v>
      </c>
      <c r="Y343" s="136" t="s">
        <v>371</v>
      </c>
      <c r="Z343" s="255"/>
      <c r="AA343" s="56">
        <v>0</v>
      </c>
      <c r="AB343" s="56">
        <v>0</v>
      </c>
      <c r="AC343" s="42"/>
    </row>
    <row r="344" spans="2:29" ht="15" customHeight="1" x14ac:dyDescent="0.3">
      <c r="B344" s="257"/>
      <c r="C344" s="122" t="s">
        <v>707</v>
      </c>
      <c r="D344" s="258"/>
      <c r="E344" s="258"/>
      <c r="F344" s="258"/>
      <c r="G344" s="258"/>
      <c r="H344" s="258"/>
      <c r="I344" s="258"/>
      <c r="J344" s="258"/>
      <c r="K344" s="258"/>
      <c r="L344" s="258"/>
      <c r="M344" s="258"/>
      <c r="N344" s="258"/>
      <c r="O344" s="258"/>
      <c r="P344" s="258"/>
      <c r="Q344" s="122">
        <f>SUM(Q339:Q343)</f>
        <v>3261187046.4000001</v>
      </c>
      <c r="R344" s="122">
        <f t="shared" ref="R344:U344" si="84">SUM(R339:R343)</f>
        <v>2772008904.4500003</v>
      </c>
      <c r="S344" s="122">
        <f t="shared" si="84"/>
        <v>0</v>
      </c>
      <c r="T344" s="122">
        <f t="shared" si="84"/>
        <v>489178141.94999999</v>
      </c>
      <c r="U344" s="122">
        <f t="shared" si="84"/>
        <v>0</v>
      </c>
      <c r="V344" s="122">
        <f>SUM(V339:V343)</f>
        <v>602068625.51999998</v>
      </c>
      <c r="W344" s="122">
        <f t="shared" ref="W344:X344" si="85">SUM(W339:W343)</f>
        <v>0</v>
      </c>
      <c r="X344" s="122">
        <f t="shared" si="85"/>
        <v>3863255671.9200001</v>
      </c>
      <c r="Y344" s="141"/>
      <c r="Z344" s="126"/>
      <c r="AA344" s="123">
        <f>SUM(AA339:AA343)</f>
        <v>42298092.530000001</v>
      </c>
      <c r="AB344" s="123">
        <f>SUM(AB339:AB343)</f>
        <v>7464369.2699999996</v>
      </c>
      <c r="AC344" s="42"/>
    </row>
    <row r="345" spans="2:29" ht="174.2" customHeight="1" x14ac:dyDescent="0.3">
      <c r="B345" s="156">
        <f>+B343+1</f>
        <v>308</v>
      </c>
      <c r="C345" s="306" t="s">
        <v>1184</v>
      </c>
      <c r="D345" s="99" t="s">
        <v>1</v>
      </c>
      <c r="E345" s="99">
        <v>102606</v>
      </c>
      <c r="F345" s="99" t="s">
        <v>2218</v>
      </c>
      <c r="G345" s="309" t="s">
        <v>199</v>
      </c>
      <c r="H345" s="93" t="s">
        <v>2</v>
      </c>
      <c r="I345" s="101" t="s">
        <v>664</v>
      </c>
      <c r="J345" s="88">
        <v>42615</v>
      </c>
      <c r="K345" s="88" t="s">
        <v>1307</v>
      </c>
      <c r="L345" s="92">
        <f t="shared" si="80"/>
        <v>0.85</v>
      </c>
      <c r="M345" s="93" t="s">
        <v>831</v>
      </c>
      <c r="N345" s="93" t="s">
        <v>832</v>
      </c>
      <c r="O345" s="251" t="s">
        <v>368</v>
      </c>
      <c r="P345" s="93" t="s">
        <v>674</v>
      </c>
      <c r="Q345" s="95">
        <f>R345+S345+T345</f>
        <v>110365920.95</v>
      </c>
      <c r="R345" s="94">
        <v>93811032.807500005</v>
      </c>
      <c r="S345" s="94">
        <v>0</v>
      </c>
      <c r="T345" s="94">
        <v>16554888.1425</v>
      </c>
      <c r="U345" s="94">
        <v>0</v>
      </c>
      <c r="V345" s="94">
        <v>0</v>
      </c>
      <c r="W345" s="94">
        <v>0</v>
      </c>
      <c r="X345" s="94">
        <f>R345+S345+T345+V345+W345</f>
        <v>110365920.95</v>
      </c>
      <c r="Y345" s="136" t="s">
        <v>1381</v>
      </c>
      <c r="Z345" s="102"/>
      <c r="AA345" s="56">
        <v>93378776.549999997</v>
      </c>
      <c r="AB345" s="56">
        <v>16478607.619999999</v>
      </c>
      <c r="AC345" s="42"/>
    </row>
    <row r="346" spans="2:29" ht="115.5" customHeight="1" x14ac:dyDescent="0.3">
      <c r="B346" s="156">
        <f>+B345+1</f>
        <v>309</v>
      </c>
      <c r="C346" s="307"/>
      <c r="D346" s="99" t="s">
        <v>24</v>
      </c>
      <c r="E346" s="99">
        <v>104677</v>
      </c>
      <c r="F346" s="88" t="s">
        <v>311</v>
      </c>
      <c r="G346" s="309"/>
      <c r="H346" s="89" t="s">
        <v>87</v>
      </c>
      <c r="I346" s="90" t="s">
        <v>535</v>
      </c>
      <c r="J346" s="91">
        <v>42726</v>
      </c>
      <c r="K346" s="91" t="s">
        <v>1431</v>
      </c>
      <c r="L346" s="92">
        <f t="shared" si="80"/>
        <v>0.85</v>
      </c>
      <c r="M346" s="93" t="s">
        <v>831</v>
      </c>
      <c r="N346" s="93" t="s">
        <v>832</v>
      </c>
      <c r="O346" s="251" t="s">
        <v>368</v>
      </c>
      <c r="P346" s="89" t="s">
        <v>674</v>
      </c>
      <c r="Q346" s="95">
        <f t="shared" ref="Q346:Q349" si="86">R346+S346+T346</f>
        <v>156932534.97</v>
      </c>
      <c r="R346" s="94">
        <v>133392654.7245</v>
      </c>
      <c r="S346" s="94">
        <v>0</v>
      </c>
      <c r="T346" s="94">
        <v>23539880.245499998</v>
      </c>
      <c r="U346" s="94">
        <v>0</v>
      </c>
      <c r="V346" s="94">
        <v>0</v>
      </c>
      <c r="W346" s="94">
        <v>0</v>
      </c>
      <c r="X346" s="94">
        <f t="shared" ref="X346:X352" si="87">R346+S346+T346+V346+W346</f>
        <v>156932534.97</v>
      </c>
      <c r="Y346" s="136" t="s">
        <v>1381</v>
      </c>
      <c r="Z346" s="102"/>
      <c r="AA346" s="56">
        <v>129158147.31</v>
      </c>
      <c r="AB346" s="56">
        <v>22792614.240000002</v>
      </c>
      <c r="AC346" s="42"/>
    </row>
    <row r="347" spans="2:29" ht="144" customHeight="1" x14ac:dyDescent="0.3">
      <c r="B347" s="156">
        <f t="shared" ref="B347:B352" si="88">+B346+1</f>
        <v>310</v>
      </c>
      <c r="C347" s="259" t="s">
        <v>679</v>
      </c>
      <c r="D347" s="99" t="s">
        <v>1130</v>
      </c>
      <c r="E347" s="99">
        <v>124506</v>
      </c>
      <c r="F347" s="88" t="s">
        <v>1135</v>
      </c>
      <c r="G347" s="309" t="s">
        <v>1278</v>
      </c>
      <c r="H347" s="89" t="s">
        <v>1131</v>
      </c>
      <c r="I347" s="101" t="s">
        <v>1150</v>
      </c>
      <c r="J347" s="91" t="s">
        <v>1136</v>
      </c>
      <c r="K347" s="91" t="s">
        <v>1049</v>
      </c>
      <c r="L347" s="92">
        <f t="shared" si="80"/>
        <v>0.8500000000450979</v>
      </c>
      <c r="M347" s="93" t="s">
        <v>1132</v>
      </c>
      <c r="N347" s="93" t="s">
        <v>1133</v>
      </c>
      <c r="O347" s="251" t="s">
        <v>368</v>
      </c>
      <c r="P347" s="89" t="s">
        <v>1134</v>
      </c>
      <c r="Q347" s="95">
        <f t="shared" si="86"/>
        <v>221739840</v>
      </c>
      <c r="R347" s="94">
        <v>188478864.00999999</v>
      </c>
      <c r="S347" s="94">
        <v>0</v>
      </c>
      <c r="T347" s="94">
        <v>33260975.989999998</v>
      </c>
      <c r="U347" s="94">
        <v>0</v>
      </c>
      <c r="V347" s="94">
        <v>0</v>
      </c>
      <c r="W347" s="94">
        <v>0</v>
      </c>
      <c r="X347" s="94">
        <f t="shared" si="87"/>
        <v>221739840</v>
      </c>
      <c r="Y347" s="136" t="s">
        <v>371</v>
      </c>
      <c r="Z347" s="102"/>
      <c r="AA347" s="56">
        <v>37251408.780000001</v>
      </c>
      <c r="AB347" s="56">
        <v>6573778.0300000003</v>
      </c>
      <c r="AC347" s="42"/>
    </row>
    <row r="348" spans="2:29" ht="186.75" customHeight="1" x14ac:dyDescent="0.3">
      <c r="B348" s="156">
        <f t="shared" si="88"/>
        <v>311</v>
      </c>
      <c r="C348" s="304" t="s">
        <v>679</v>
      </c>
      <c r="D348" s="99" t="s">
        <v>1277</v>
      </c>
      <c r="E348" s="99">
        <v>127943</v>
      </c>
      <c r="F348" s="88" t="s">
        <v>1280</v>
      </c>
      <c r="G348" s="309"/>
      <c r="H348" s="89" t="s">
        <v>2</v>
      </c>
      <c r="I348" s="101" t="s">
        <v>1339</v>
      </c>
      <c r="J348" s="91" t="s">
        <v>1506</v>
      </c>
      <c r="K348" s="225" t="s">
        <v>926</v>
      </c>
      <c r="L348" s="92">
        <f t="shared" si="80"/>
        <v>0.85000000000694853</v>
      </c>
      <c r="M348" s="93" t="s">
        <v>1132</v>
      </c>
      <c r="N348" s="93" t="s">
        <v>1133</v>
      </c>
      <c r="O348" s="251" t="s">
        <v>368</v>
      </c>
      <c r="P348" s="89" t="s">
        <v>1279</v>
      </c>
      <c r="Q348" s="95">
        <f t="shared" si="86"/>
        <v>215872852.01000002</v>
      </c>
      <c r="R348" s="94">
        <v>183491924.21000001</v>
      </c>
      <c r="S348" s="94">
        <v>0</v>
      </c>
      <c r="T348" s="94">
        <v>32380927.800000001</v>
      </c>
      <c r="U348" s="94">
        <v>0</v>
      </c>
      <c r="V348" s="94">
        <v>0</v>
      </c>
      <c r="W348" s="94">
        <v>0</v>
      </c>
      <c r="X348" s="94">
        <f t="shared" si="87"/>
        <v>215872852.01000002</v>
      </c>
      <c r="Y348" s="136" t="s">
        <v>371</v>
      </c>
      <c r="Z348" s="102"/>
      <c r="AA348" s="56">
        <v>179053948.71999997</v>
      </c>
      <c r="AB348" s="56">
        <v>31597755.669999998</v>
      </c>
      <c r="AC348" s="42"/>
    </row>
    <row r="349" spans="2:29" ht="180.75" customHeight="1" x14ac:dyDescent="0.3">
      <c r="B349" s="156">
        <f t="shared" si="88"/>
        <v>312</v>
      </c>
      <c r="C349" s="310"/>
      <c r="D349" s="99" t="s">
        <v>1501</v>
      </c>
      <c r="E349" s="99">
        <v>130396</v>
      </c>
      <c r="F349" s="88" t="s">
        <v>1505</v>
      </c>
      <c r="G349" s="94" t="s">
        <v>1503</v>
      </c>
      <c r="H349" s="89" t="s">
        <v>1502</v>
      </c>
      <c r="I349" s="101" t="s">
        <v>1557</v>
      </c>
      <c r="J349" s="91" t="s">
        <v>1507</v>
      </c>
      <c r="K349" s="91" t="s">
        <v>1392</v>
      </c>
      <c r="L349" s="92">
        <f t="shared" si="80"/>
        <v>0.85000000001941278</v>
      </c>
      <c r="M349" s="93" t="s">
        <v>589</v>
      </c>
      <c r="N349" s="93" t="s">
        <v>1133</v>
      </c>
      <c r="O349" s="251" t="s">
        <v>368</v>
      </c>
      <c r="P349" s="89" t="s">
        <v>1504</v>
      </c>
      <c r="Q349" s="95">
        <f t="shared" si="86"/>
        <v>231806457.63</v>
      </c>
      <c r="R349" s="94">
        <v>197035488.99000001</v>
      </c>
      <c r="S349" s="94">
        <v>0</v>
      </c>
      <c r="T349" s="94">
        <v>34770968.640000001</v>
      </c>
      <c r="U349" s="94">
        <v>0</v>
      </c>
      <c r="V349" s="94">
        <v>0</v>
      </c>
      <c r="W349" s="94">
        <v>0</v>
      </c>
      <c r="X349" s="94">
        <f t="shared" si="87"/>
        <v>231806457.63</v>
      </c>
      <c r="Y349" s="136" t="s">
        <v>371</v>
      </c>
      <c r="Z349" s="102"/>
      <c r="AA349" s="56">
        <v>306684.44</v>
      </c>
      <c r="AB349" s="56">
        <v>54120.78</v>
      </c>
      <c r="AC349" s="42"/>
    </row>
    <row r="350" spans="2:29" ht="165.2" customHeight="1" x14ac:dyDescent="0.3">
      <c r="B350" s="156">
        <f t="shared" si="88"/>
        <v>313</v>
      </c>
      <c r="C350" s="310"/>
      <c r="D350" s="99" t="s">
        <v>1765</v>
      </c>
      <c r="E350" s="99">
        <v>134028</v>
      </c>
      <c r="F350" s="88" t="s">
        <v>1766</v>
      </c>
      <c r="G350" s="94" t="s">
        <v>1786</v>
      </c>
      <c r="H350" s="89" t="s">
        <v>2</v>
      </c>
      <c r="I350" s="101" t="s">
        <v>1840</v>
      </c>
      <c r="J350" s="91" t="s">
        <v>1767</v>
      </c>
      <c r="K350" s="91" t="s">
        <v>488</v>
      </c>
      <c r="L350" s="92">
        <f t="shared" si="80"/>
        <v>0.85000000000491283</v>
      </c>
      <c r="M350" s="93" t="s">
        <v>1132</v>
      </c>
      <c r="N350" s="93" t="s">
        <v>1133</v>
      </c>
      <c r="O350" s="251" t="s">
        <v>368</v>
      </c>
      <c r="P350" s="89" t="s">
        <v>1768</v>
      </c>
      <c r="Q350" s="95">
        <f>R350+S350+T350</f>
        <v>3256765464.8400002</v>
      </c>
      <c r="R350" s="94">
        <v>2768250645.1300001</v>
      </c>
      <c r="S350" s="94">
        <v>0</v>
      </c>
      <c r="T350" s="94">
        <v>488514819.70999998</v>
      </c>
      <c r="U350" s="94">
        <v>0</v>
      </c>
      <c r="V350" s="94">
        <v>6644102.6900000004</v>
      </c>
      <c r="W350" s="94">
        <v>0</v>
      </c>
      <c r="X350" s="94">
        <f t="shared" si="87"/>
        <v>3263409567.5300002</v>
      </c>
      <c r="Y350" s="136" t="s">
        <v>371</v>
      </c>
      <c r="Z350" s="102"/>
      <c r="AA350" s="56">
        <v>302463260.56</v>
      </c>
      <c r="AB350" s="56">
        <v>53375869.510000005</v>
      </c>
      <c r="AC350" s="42"/>
    </row>
    <row r="351" spans="2:29" ht="165.2" customHeight="1" x14ac:dyDescent="0.3">
      <c r="B351" s="156">
        <f t="shared" si="88"/>
        <v>314</v>
      </c>
      <c r="C351" s="305"/>
      <c r="D351" s="99" t="s">
        <v>1967</v>
      </c>
      <c r="E351" s="99">
        <v>137307</v>
      </c>
      <c r="F351" s="88" t="s">
        <v>1969</v>
      </c>
      <c r="G351" s="94" t="s">
        <v>1786</v>
      </c>
      <c r="H351" s="89" t="s">
        <v>1968</v>
      </c>
      <c r="I351" s="101"/>
      <c r="J351" s="91" t="s">
        <v>1970</v>
      </c>
      <c r="K351" s="91" t="s">
        <v>1148</v>
      </c>
      <c r="L351" s="92">
        <v>0.85000000000491283</v>
      </c>
      <c r="M351" s="93" t="s">
        <v>589</v>
      </c>
      <c r="N351" s="93" t="s">
        <v>619</v>
      </c>
      <c r="O351" s="251" t="s">
        <v>368</v>
      </c>
      <c r="P351" s="89" t="s">
        <v>1971</v>
      </c>
      <c r="Q351" s="95">
        <f>R351+S351+T351</f>
        <v>237419796.97999999</v>
      </c>
      <c r="R351" s="94">
        <v>201806827.44</v>
      </c>
      <c r="S351" s="94">
        <v>0</v>
      </c>
      <c r="T351" s="94">
        <v>35612969.539999999</v>
      </c>
      <c r="U351" s="94">
        <v>0</v>
      </c>
      <c r="V351" s="94">
        <v>0</v>
      </c>
      <c r="W351" s="94">
        <v>0</v>
      </c>
      <c r="X351" s="94">
        <f t="shared" si="87"/>
        <v>237419796.97999999</v>
      </c>
      <c r="Y351" s="136" t="s">
        <v>371</v>
      </c>
      <c r="Z351" s="102"/>
      <c r="AA351" s="56">
        <v>0</v>
      </c>
      <c r="AB351" s="56">
        <v>0</v>
      </c>
      <c r="AC351" s="42"/>
    </row>
    <row r="352" spans="2:29" ht="165.2" customHeight="1" x14ac:dyDescent="0.3">
      <c r="B352" s="156">
        <f t="shared" si="88"/>
        <v>315</v>
      </c>
      <c r="C352" s="241"/>
      <c r="D352" s="99" t="s">
        <v>2047</v>
      </c>
      <c r="E352" s="99">
        <v>138207</v>
      </c>
      <c r="F352" s="88" t="s">
        <v>2049</v>
      </c>
      <c r="G352" s="94" t="s">
        <v>1786</v>
      </c>
      <c r="H352" s="89" t="s">
        <v>2048</v>
      </c>
      <c r="I352" s="101"/>
      <c r="J352" s="91" t="s">
        <v>1896</v>
      </c>
      <c r="K352" s="91" t="s">
        <v>1543</v>
      </c>
      <c r="L352" s="92"/>
      <c r="M352" s="93" t="s">
        <v>1132</v>
      </c>
      <c r="N352" s="93" t="s">
        <v>1133</v>
      </c>
      <c r="O352" s="251"/>
      <c r="P352" s="89"/>
      <c r="Q352" s="95">
        <f>R352+S352+T352</f>
        <v>209486857.73000002</v>
      </c>
      <c r="R352" s="94">
        <v>178063829.06</v>
      </c>
      <c r="S352" s="94">
        <v>0</v>
      </c>
      <c r="T352" s="94">
        <v>31423028.670000002</v>
      </c>
      <c r="U352" s="94"/>
      <c r="V352" s="94">
        <v>3284874.52</v>
      </c>
      <c r="W352" s="94">
        <v>0</v>
      </c>
      <c r="X352" s="94">
        <f t="shared" si="87"/>
        <v>212771732.25000003</v>
      </c>
      <c r="Y352" s="136" t="s">
        <v>371</v>
      </c>
      <c r="Z352" s="102"/>
      <c r="AA352" s="63">
        <v>0</v>
      </c>
      <c r="AB352" s="63">
        <v>0</v>
      </c>
      <c r="AC352" s="42"/>
    </row>
    <row r="353" spans="2:29" ht="15.75" customHeight="1" x14ac:dyDescent="0.3">
      <c r="B353" s="257"/>
      <c r="C353" s="258"/>
      <c r="D353" s="258"/>
      <c r="E353" s="258"/>
      <c r="F353" s="258"/>
      <c r="G353" s="258"/>
      <c r="H353" s="258"/>
      <c r="I353" s="226"/>
      <c r="J353" s="258"/>
      <c r="K353" s="258"/>
      <c r="L353" s="258"/>
      <c r="M353" s="258"/>
      <c r="N353" s="258"/>
      <c r="O353" s="258"/>
      <c r="P353" s="258"/>
      <c r="Q353" s="122">
        <f>SUM(Q345:Q352)</f>
        <v>4640389725.1100006</v>
      </c>
      <c r="R353" s="122">
        <f t="shared" ref="R353:AB353" si="89">SUM(R345:R352)</f>
        <v>3944331266.3720002</v>
      </c>
      <c r="S353" s="122">
        <f t="shared" si="89"/>
        <v>0</v>
      </c>
      <c r="T353" s="122">
        <f t="shared" si="89"/>
        <v>696058458.73799992</v>
      </c>
      <c r="U353" s="122">
        <f t="shared" si="89"/>
        <v>0</v>
      </c>
      <c r="V353" s="122">
        <f t="shared" si="89"/>
        <v>9928977.2100000009</v>
      </c>
      <c r="W353" s="122">
        <f t="shared" si="89"/>
        <v>0</v>
      </c>
      <c r="X353" s="122">
        <f t="shared" si="89"/>
        <v>4650318702.3199997</v>
      </c>
      <c r="Y353" s="122">
        <f t="shared" si="89"/>
        <v>0</v>
      </c>
      <c r="Z353" s="122">
        <f t="shared" si="89"/>
        <v>0</v>
      </c>
      <c r="AA353" s="122">
        <f t="shared" si="89"/>
        <v>741612226.36000001</v>
      </c>
      <c r="AB353" s="122">
        <f t="shared" si="89"/>
        <v>130872745.85000001</v>
      </c>
      <c r="AC353" s="42"/>
    </row>
    <row r="354" spans="2:29" ht="16.5" customHeight="1" x14ac:dyDescent="0.3">
      <c r="B354" s="143"/>
      <c r="C354" s="144" t="s">
        <v>19</v>
      </c>
      <c r="D354" s="144"/>
      <c r="E354" s="144"/>
      <c r="F354" s="144"/>
      <c r="G354" s="144"/>
      <c r="H354" s="144"/>
      <c r="I354" s="145"/>
      <c r="J354" s="144"/>
      <c r="K354" s="144"/>
      <c r="L354" s="144"/>
      <c r="M354" s="144"/>
      <c r="N354" s="144"/>
      <c r="O354" s="144"/>
      <c r="P354" s="144"/>
      <c r="Q354" s="146">
        <f>+Q353+Q344</f>
        <v>7901576771.5100002</v>
      </c>
      <c r="R354" s="146">
        <f t="shared" ref="R354:X354" si="90">+R353+R344</f>
        <v>6716340170.8220005</v>
      </c>
      <c r="S354" s="146">
        <f t="shared" si="90"/>
        <v>0</v>
      </c>
      <c r="T354" s="146">
        <f t="shared" si="90"/>
        <v>1185236600.688</v>
      </c>
      <c r="U354" s="146">
        <f t="shared" si="90"/>
        <v>0</v>
      </c>
      <c r="V354" s="146">
        <f t="shared" si="90"/>
        <v>611997602.73000002</v>
      </c>
      <c r="W354" s="146">
        <f t="shared" si="90"/>
        <v>0</v>
      </c>
      <c r="X354" s="146">
        <f t="shared" si="90"/>
        <v>8513574374.2399998</v>
      </c>
      <c r="Y354" s="252"/>
      <c r="Z354" s="147"/>
      <c r="AA354" s="237">
        <f>+AA353+AA344</f>
        <v>783910318.88999999</v>
      </c>
      <c r="AB354" s="237">
        <f>+AB353+AB344</f>
        <v>138337115.12</v>
      </c>
      <c r="AC354" s="42"/>
    </row>
    <row r="355" spans="2:29" ht="16.5" customHeight="1" x14ac:dyDescent="0.3">
      <c r="B355" s="149"/>
      <c r="C355" s="150" t="s">
        <v>720</v>
      </c>
      <c r="D355" s="84"/>
      <c r="E355" s="84"/>
      <c r="F355" s="150"/>
      <c r="G355" s="150"/>
      <c r="H355" s="150"/>
      <c r="I355" s="151"/>
      <c r="J355" s="150"/>
      <c r="K355" s="150"/>
      <c r="L355" s="150"/>
      <c r="M355" s="150"/>
      <c r="N355" s="150"/>
      <c r="O355" s="150"/>
      <c r="P355" s="150"/>
      <c r="Q355" s="152"/>
      <c r="R355" s="152"/>
      <c r="S355" s="152"/>
      <c r="T355" s="152"/>
      <c r="U355" s="152"/>
      <c r="V355" s="152"/>
      <c r="W355" s="152"/>
      <c r="X355" s="152"/>
      <c r="Y355" s="150"/>
      <c r="Z355" s="260"/>
      <c r="AA355" s="155"/>
      <c r="AB355" s="155"/>
      <c r="AC355" s="42"/>
    </row>
    <row r="356" spans="2:29" ht="143.44999999999999" customHeight="1" x14ac:dyDescent="0.3">
      <c r="B356" s="156">
        <f>+B352+1</f>
        <v>316</v>
      </c>
      <c r="C356" s="304" t="s">
        <v>1189</v>
      </c>
      <c r="D356" s="254" t="s">
        <v>722</v>
      </c>
      <c r="E356" s="99">
        <v>105731</v>
      </c>
      <c r="F356" s="88" t="s">
        <v>724</v>
      </c>
      <c r="G356" s="254" t="s">
        <v>757</v>
      </c>
      <c r="H356" s="89" t="s">
        <v>723</v>
      </c>
      <c r="I356" s="101" t="s">
        <v>752</v>
      </c>
      <c r="J356" s="91">
        <v>43101</v>
      </c>
      <c r="K356" s="91" t="s">
        <v>382</v>
      </c>
      <c r="L356" s="92">
        <f t="shared" ref="L356:L378" si="91">R356/Q356</f>
        <v>0.78199999975790002</v>
      </c>
      <c r="M356" s="93" t="s">
        <v>599</v>
      </c>
      <c r="N356" s="93" t="s">
        <v>600</v>
      </c>
      <c r="O356" s="67" t="s">
        <v>370</v>
      </c>
      <c r="P356" s="99" t="s">
        <v>719</v>
      </c>
      <c r="Q356" s="94">
        <f>R356+S356+T356</f>
        <v>12804627.049999999</v>
      </c>
      <c r="R356" s="94">
        <v>10013218.35</v>
      </c>
      <c r="S356" s="94">
        <v>1767038.53</v>
      </c>
      <c r="T356" s="94">
        <v>1024370.17</v>
      </c>
      <c r="U356" s="94">
        <v>0</v>
      </c>
      <c r="V356" s="94">
        <v>3571212.34</v>
      </c>
      <c r="W356" s="94">
        <v>0</v>
      </c>
      <c r="X356" s="94">
        <f>R356+S356+T356+V356+W356</f>
        <v>16375839.389999999</v>
      </c>
      <c r="Y356" s="136" t="s">
        <v>371</v>
      </c>
      <c r="Z356" s="261"/>
      <c r="AA356" s="56">
        <v>4497589.76</v>
      </c>
      <c r="AB356" s="56">
        <v>793692.31</v>
      </c>
      <c r="AC356" s="42"/>
    </row>
    <row r="357" spans="2:29" ht="135.75" customHeight="1" x14ac:dyDescent="0.3">
      <c r="B357" s="156">
        <f>+B356+1</f>
        <v>317</v>
      </c>
      <c r="C357" s="310"/>
      <c r="D357" s="262" t="s">
        <v>1447</v>
      </c>
      <c r="E357" s="263">
        <v>122825</v>
      </c>
      <c r="F357" s="88" t="s">
        <v>1449</v>
      </c>
      <c r="G357" s="254"/>
      <c r="H357" s="89" t="s">
        <v>886</v>
      </c>
      <c r="I357" s="101" t="s">
        <v>1451</v>
      </c>
      <c r="J357" s="91">
        <v>43466</v>
      </c>
      <c r="K357" s="91" t="s">
        <v>913</v>
      </c>
      <c r="L357" s="92">
        <f t="shared" si="91"/>
        <v>0.84999999965278072</v>
      </c>
      <c r="M357" s="93" t="s">
        <v>1453</v>
      </c>
      <c r="N357" s="93" t="s">
        <v>397</v>
      </c>
      <c r="O357" s="67" t="s">
        <v>370</v>
      </c>
      <c r="P357" s="264" t="s">
        <v>1454</v>
      </c>
      <c r="Q357" s="94">
        <f t="shared" ref="Q357:Q358" si="92">R357+S357+T357</f>
        <v>7200062.0500000007</v>
      </c>
      <c r="R357" s="94">
        <v>6120052.7400000002</v>
      </c>
      <c r="S357" s="94">
        <v>1080009.31</v>
      </c>
      <c r="T357" s="94">
        <v>0</v>
      </c>
      <c r="U357" s="94">
        <v>0</v>
      </c>
      <c r="V357" s="94">
        <v>2761343.65</v>
      </c>
      <c r="W357" s="94">
        <v>0</v>
      </c>
      <c r="X357" s="94">
        <f>R357+S357+T357+V357+W357</f>
        <v>9961405.7000000011</v>
      </c>
      <c r="Y357" s="136" t="s">
        <v>371</v>
      </c>
      <c r="Z357" s="261"/>
      <c r="AA357" s="56">
        <v>179033.30000000002</v>
      </c>
      <c r="AB357" s="56">
        <v>31594.11</v>
      </c>
      <c r="AC357" s="42"/>
    </row>
    <row r="358" spans="2:29" ht="148.69999999999999" customHeight="1" x14ac:dyDescent="0.3">
      <c r="B358" s="156">
        <f>+B357+1</f>
        <v>318</v>
      </c>
      <c r="C358" s="305"/>
      <c r="D358" s="262" t="s">
        <v>1448</v>
      </c>
      <c r="E358" s="263">
        <v>127410</v>
      </c>
      <c r="F358" s="88" t="s">
        <v>1450</v>
      </c>
      <c r="G358" s="94" t="s">
        <v>1786</v>
      </c>
      <c r="H358" s="89" t="s">
        <v>886</v>
      </c>
      <c r="I358" s="101" t="s">
        <v>1452</v>
      </c>
      <c r="J358" s="91" t="s">
        <v>1517</v>
      </c>
      <c r="K358" s="91" t="s">
        <v>1392</v>
      </c>
      <c r="L358" s="92">
        <f t="shared" si="91"/>
        <v>0.8499999995728742</v>
      </c>
      <c r="M358" s="93" t="s">
        <v>1453</v>
      </c>
      <c r="N358" s="93" t="s">
        <v>394</v>
      </c>
      <c r="O358" s="67" t="s">
        <v>370</v>
      </c>
      <c r="P358" s="264" t="s">
        <v>1454</v>
      </c>
      <c r="Q358" s="94">
        <f t="shared" si="92"/>
        <v>14047381.16</v>
      </c>
      <c r="R358" s="94">
        <v>11940273.98</v>
      </c>
      <c r="S358" s="94">
        <v>2107107.1800000002</v>
      </c>
      <c r="T358" s="94">
        <v>0</v>
      </c>
      <c r="U358" s="94">
        <v>0</v>
      </c>
      <c r="V358" s="94">
        <v>10496943.43</v>
      </c>
      <c r="W358" s="94">
        <v>0</v>
      </c>
      <c r="X358" s="94">
        <f t="shared" ref="X358:X361" si="93">R358+S358+T358+V358+W358</f>
        <v>24544324.59</v>
      </c>
      <c r="Y358" s="136" t="s">
        <v>371</v>
      </c>
      <c r="Z358" s="261"/>
      <c r="AA358" s="56">
        <v>168797.89</v>
      </c>
      <c r="AB358" s="56">
        <v>29787.86</v>
      </c>
      <c r="AC358" s="42"/>
    </row>
    <row r="359" spans="2:29" ht="115.5" customHeight="1" x14ac:dyDescent="0.3">
      <c r="B359" s="156">
        <f>+B358+1</f>
        <v>319</v>
      </c>
      <c r="C359" s="241"/>
      <c r="D359" s="262" t="s">
        <v>1513</v>
      </c>
      <c r="E359" s="263">
        <v>127686</v>
      </c>
      <c r="F359" s="88" t="s">
        <v>1515</v>
      </c>
      <c r="G359" s="94" t="s">
        <v>1786</v>
      </c>
      <c r="H359" s="89" t="s">
        <v>723</v>
      </c>
      <c r="I359" s="101" t="s">
        <v>1558</v>
      </c>
      <c r="J359" s="91" t="s">
        <v>1516</v>
      </c>
      <c r="K359" s="91" t="s">
        <v>1392</v>
      </c>
      <c r="L359" s="92">
        <f t="shared" si="91"/>
        <v>0.76389499979481279</v>
      </c>
      <c r="M359" s="93" t="s">
        <v>599</v>
      </c>
      <c r="N359" s="93" t="s">
        <v>1514</v>
      </c>
      <c r="O359" s="67" t="s">
        <v>370</v>
      </c>
      <c r="P359" s="264" t="s">
        <v>1454</v>
      </c>
      <c r="Q359" s="94">
        <f>R359+S359+T359</f>
        <v>25358055.969999999</v>
      </c>
      <c r="R359" s="94">
        <v>19370892.16</v>
      </c>
      <c r="S359" s="94">
        <v>3418392.74</v>
      </c>
      <c r="T359" s="94">
        <v>2568771.0699999998</v>
      </c>
      <c r="U359" s="94">
        <v>0</v>
      </c>
      <c r="V359" s="94">
        <v>5996541.9400000004</v>
      </c>
      <c r="W359" s="94">
        <v>0</v>
      </c>
      <c r="X359" s="94">
        <f t="shared" si="93"/>
        <v>31354597.91</v>
      </c>
      <c r="Y359" s="136" t="s">
        <v>371</v>
      </c>
      <c r="Z359" s="261"/>
      <c r="AA359" s="56">
        <v>0</v>
      </c>
      <c r="AB359" s="56">
        <v>0</v>
      </c>
      <c r="AC359" s="42"/>
    </row>
    <row r="360" spans="2:29" ht="23.25" customHeight="1" x14ac:dyDescent="0.3">
      <c r="B360" s="265"/>
      <c r="C360" s="265" t="s">
        <v>1992</v>
      </c>
      <c r="D360" s="265"/>
      <c r="E360" s="265"/>
      <c r="F360" s="265"/>
      <c r="G360" s="265"/>
      <c r="H360" s="265"/>
      <c r="I360" s="265"/>
      <c r="J360" s="265"/>
      <c r="K360" s="265"/>
      <c r="L360" s="265"/>
      <c r="M360" s="265"/>
      <c r="N360" s="265"/>
      <c r="O360" s="265"/>
      <c r="P360" s="265"/>
      <c r="Q360" s="265">
        <f>SUM(Q356:Q359)</f>
        <v>59410126.230000004</v>
      </c>
      <c r="R360" s="265">
        <f t="shared" ref="R360:Z360" si="94">SUM(R356:R359)</f>
        <v>47444437.230000004</v>
      </c>
      <c r="S360" s="265">
        <f t="shared" si="94"/>
        <v>8372547.7599999998</v>
      </c>
      <c r="T360" s="265">
        <f t="shared" si="94"/>
        <v>3593141.2399999998</v>
      </c>
      <c r="U360" s="265">
        <f t="shared" si="94"/>
        <v>0</v>
      </c>
      <c r="V360" s="265">
        <f t="shared" si="94"/>
        <v>22826041.360000003</v>
      </c>
      <c r="W360" s="265">
        <f t="shared" si="94"/>
        <v>0</v>
      </c>
      <c r="X360" s="265">
        <f t="shared" si="94"/>
        <v>82236167.590000004</v>
      </c>
      <c r="Y360" s="265">
        <f t="shared" si="94"/>
        <v>0</v>
      </c>
      <c r="Z360" s="265">
        <f t="shared" si="94"/>
        <v>0</v>
      </c>
      <c r="AA360" s="265">
        <f>SUM(AA356:AA359)</f>
        <v>4845420.9499999993</v>
      </c>
      <c r="AB360" s="265">
        <f>SUM(AB356:AB359)</f>
        <v>855074.28</v>
      </c>
      <c r="AC360" s="42"/>
    </row>
    <row r="361" spans="2:29" ht="115.5" customHeight="1" x14ac:dyDescent="0.3">
      <c r="B361" s="156">
        <f>+B359+1</f>
        <v>320</v>
      </c>
      <c r="C361" s="241"/>
      <c r="D361" s="103" t="s">
        <v>1901</v>
      </c>
      <c r="E361" s="263">
        <v>127641</v>
      </c>
      <c r="F361" s="88" t="s">
        <v>1903</v>
      </c>
      <c r="G361" s="94" t="s">
        <v>1786</v>
      </c>
      <c r="H361" s="89" t="s">
        <v>1902</v>
      </c>
      <c r="I361" s="101"/>
      <c r="J361" s="91" t="s">
        <v>1904</v>
      </c>
      <c r="K361" s="91" t="s">
        <v>1392</v>
      </c>
      <c r="L361" s="92">
        <f>S361/Q361</f>
        <v>0.10499999843352574</v>
      </c>
      <c r="M361" s="93" t="s">
        <v>590</v>
      </c>
      <c r="N361" s="93" t="s">
        <v>591</v>
      </c>
      <c r="O361" s="67" t="s">
        <v>370</v>
      </c>
      <c r="P361" s="264" t="s">
        <v>1454</v>
      </c>
      <c r="Q361" s="94">
        <f>R361+S361+T361</f>
        <v>18640587.039999999</v>
      </c>
      <c r="R361" s="235">
        <v>11091149.32</v>
      </c>
      <c r="S361" s="94">
        <v>1957261.61</v>
      </c>
      <c r="T361" s="94">
        <v>5592176.1100000003</v>
      </c>
      <c r="U361" s="94">
        <v>0</v>
      </c>
      <c r="V361" s="94">
        <v>5353593.92</v>
      </c>
      <c r="W361" s="94">
        <v>0</v>
      </c>
      <c r="X361" s="94">
        <f t="shared" si="93"/>
        <v>23994180.960000001</v>
      </c>
      <c r="Y361" s="136"/>
      <c r="Z361" s="261"/>
      <c r="AA361" s="56">
        <v>0</v>
      </c>
      <c r="AB361" s="56">
        <v>0</v>
      </c>
      <c r="AC361" s="42"/>
    </row>
    <row r="362" spans="2:29" ht="19.5" customHeight="1" x14ac:dyDescent="0.3">
      <c r="B362" s="265"/>
      <c r="C362" s="265" t="s">
        <v>1993</v>
      </c>
      <c r="D362" s="265"/>
      <c r="E362" s="265"/>
      <c r="F362" s="265"/>
      <c r="G362" s="265"/>
      <c r="H362" s="265"/>
      <c r="I362" s="265"/>
      <c r="J362" s="265"/>
      <c r="K362" s="265"/>
      <c r="L362" s="265"/>
      <c r="M362" s="265"/>
      <c r="N362" s="265"/>
      <c r="O362" s="265"/>
      <c r="P362" s="265"/>
      <c r="Q362" s="265">
        <f>Q361</f>
        <v>18640587.039999999</v>
      </c>
      <c r="R362" s="265">
        <f t="shared" ref="R362:AB362" si="95">R361</f>
        <v>11091149.32</v>
      </c>
      <c r="S362" s="265">
        <f t="shared" si="95"/>
        <v>1957261.61</v>
      </c>
      <c r="T362" s="265">
        <f t="shared" si="95"/>
        <v>5592176.1100000003</v>
      </c>
      <c r="U362" s="265">
        <f t="shared" si="95"/>
        <v>0</v>
      </c>
      <c r="V362" s="265">
        <f t="shared" si="95"/>
        <v>5353593.92</v>
      </c>
      <c r="W362" s="265">
        <f t="shared" si="95"/>
        <v>0</v>
      </c>
      <c r="X362" s="265">
        <f t="shared" si="95"/>
        <v>23994180.960000001</v>
      </c>
      <c r="Y362" s="265">
        <f t="shared" si="95"/>
        <v>0</v>
      </c>
      <c r="Z362" s="265">
        <f t="shared" si="95"/>
        <v>0</v>
      </c>
      <c r="AA362" s="265">
        <f t="shared" si="95"/>
        <v>0</v>
      </c>
      <c r="AB362" s="265">
        <f t="shared" si="95"/>
        <v>0</v>
      </c>
      <c r="AC362" s="42"/>
    </row>
    <row r="363" spans="2:29" ht="16.5" customHeight="1" x14ac:dyDescent="0.3">
      <c r="B363" s="266"/>
      <c r="C363" s="265" t="s">
        <v>721</v>
      </c>
      <c r="D363" s="267"/>
      <c r="E363" s="266"/>
      <c r="F363" s="122"/>
      <c r="G363" s="122"/>
      <c r="H363" s="122"/>
      <c r="I363" s="122"/>
      <c r="J363" s="122"/>
      <c r="K363" s="122"/>
      <c r="L363" s="122"/>
      <c r="M363" s="122"/>
      <c r="N363" s="122"/>
      <c r="O363" s="122"/>
      <c r="P363" s="122"/>
      <c r="Q363" s="122">
        <f>+Q362+Q360</f>
        <v>78050713.270000011</v>
      </c>
      <c r="R363" s="122">
        <f>+R362+R360</f>
        <v>58535586.550000004</v>
      </c>
      <c r="S363" s="122">
        <f>SUM(S356:S361)</f>
        <v>18702357.129999999</v>
      </c>
      <c r="T363" s="122">
        <f>SUM(T356:T361)</f>
        <v>12778458.59</v>
      </c>
      <c r="U363" s="122">
        <f t="shared" ref="U363" si="96">SUM(U356:U361)</f>
        <v>0</v>
      </c>
      <c r="V363" s="122">
        <f>SUM(V356:V361)</f>
        <v>51005676.640000008</v>
      </c>
      <c r="W363" s="122">
        <f t="shared" ref="W363:X363" si="97">SUM(W356:W361)</f>
        <v>0</v>
      </c>
      <c r="X363" s="122">
        <f t="shared" si="97"/>
        <v>188466516.14000002</v>
      </c>
      <c r="Y363" s="122">
        <f t="shared" ref="Y363" si="98">SUM(Y356:Y361)</f>
        <v>0</v>
      </c>
      <c r="Z363" s="123">
        <f t="shared" ref="Z363" si="99">SUM(Z356:Z361)</f>
        <v>0</v>
      </c>
      <c r="AA363" s="123">
        <f>AA360</f>
        <v>4845420.9499999993</v>
      </c>
      <c r="AB363" s="123">
        <f>AB360</f>
        <v>855074.28</v>
      </c>
      <c r="AC363" s="42"/>
    </row>
    <row r="364" spans="2:29" ht="78" customHeight="1" x14ac:dyDescent="0.3">
      <c r="B364" s="268">
        <f>+B361+1</f>
        <v>321</v>
      </c>
      <c r="C364" s="311" t="s">
        <v>1190</v>
      </c>
      <c r="D364" s="99" t="s">
        <v>693</v>
      </c>
      <c r="E364" s="108">
        <v>106965</v>
      </c>
      <c r="F364" s="99" t="s">
        <v>696</v>
      </c>
      <c r="G364" s="314" t="s">
        <v>758</v>
      </c>
      <c r="H364" s="99" t="s">
        <v>694</v>
      </c>
      <c r="I364" s="101" t="s">
        <v>718</v>
      </c>
      <c r="J364" s="99" t="s">
        <v>700</v>
      </c>
      <c r="K364" s="125" t="s">
        <v>1982</v>
      </c>
      <c r="L364" s="92">
        <f t="shared" si="91"/>
        <v>0.85</v>
      </c>
      <c r="M364" s="93" t="s">
        <v>593</v>
      </c>
      <c r="N364" s="93" t="s">
        <v>618</v>
      </c>
      <c r="O364" s="67" t="s">
        <v>370</v>
      </c>
      <c r="P364" s="99" t="s">
        <v>719</v>
      </c>
      <c r="Q364" s="95">
        <v>889820</v>
      </c>
      <c r="R364" s="269">
        <v>756347</v>
      </c>
      <c r="S364" s="269">
        <v>133473</v>
      </c>
      <c r="T364" s="269">
        <v>0</v>
      </c>
      <c r="U364" s="269">
        <v>0</v>
      </c>
      <c r="V364" s="269">
        <v>169065.8</v>
      </c>
      <c r="W364" s="269">
        <v>0</v>
      </c>
      <c r="X364" s="94">
        <f>R364+S364+T364+V364+W364</f>
        <v>1058885.8</v>
      </c>
      <c r="Y364" s="136" t="s">
        <v>1381</v>
      </c>
      <c r="Z364" s="270"/>
      <c r="AA364" s="56">
        <v>754675.8</v>
      </c>
      <c r="AB364" s="56">
        <v>133178.08000000002</v>
      </c>
      <c r="AC364" s="42"/>
    </row>
    <row r="365" spans="2:29" ht="93.75" customHeight="1" x14ac:dyDescent="0.3">
      <c r="B365" s="268">
        <f>+B364+1</f>
        <v>322</v>
      </c>
      <c r="C365" s="312"/>
      <c r="D365" s="99" t="s">
        <v>697</v>
      </c>
      <c r="E365" s="108">
        <v>109717</v>
      </c>
      <c r="F365" s="99" t="s">
        <v>698</v>
      </c>
      <c r="G365" s="314"/>
      <c r="H365" s="99" t="s">
        <v>699</v>
      </c>
      <c r="I365" s="101" t="s">
        <v>749</v>
      </c>
      <c r="J365" s="88" t="s">
        <v>701</v>
      </c>
      <c r="K365" s="125" t="s">
        <v>1983</v>
      </c>
      <c r="L365" s="92">
        <f t="shared" si="91"/>
        <v>0.71370395229749428</v>
      </c>
      <c r="M365" s="93" t="s">
        <v>599</v>
      </c>
      <c r="N365" s="93" t="s">
        <v>600</v>
      </c>
      <c r="O365" s="67" t="s">
        <v>370</v>
      </c>
      <c r="P365" s="99" t="s">
        <v>719</v>
      </c>
      <c r="Q365" s="95">
        <v>1080805.28</v>
      </c>
      <c r="R365" s="269">
        <v>771375</v>
      </c>
      <c r="S365" s="269">
        <v>136125</v>
      </c>
      <c r="T365" s="269">
        <v>173305.28</v>
      </c>
      <c r="U365" s="269">
        <v>0</v>
      </c>
      <c r="V365" s="269">
        <v>205353.02</v>
      </c>
      <c r="W365" s="269">
        <v>0</v>
      </c>
      <c r="X365" s="94">
        <f t="shared" ref="X365:X378" si="100">R365+S365+T365+V365+W365</f>
        <v>1286158.3</v>
      </c>
      <c r="Y365" s="136" t="s">
        <v>1381</v>
      </c>
      <c r="Z365" s="270"/>
      <c r="AA365" s="56">
        <v>742672.08</v>
      </c>
      <c r="AB365" s="56">
        <v>131059.78</v>
      </c>
      <c r="AC365" s="42"/>
    </row>
    <row r="366" spans="2:29" ht="106.5" customHeight="1" x14ac:dyDescent="0.3">
      <c r="B366" s="268">
        <f t="shared" ref="B366:B378" si="101">+B365+1</f>
        <v>323</v>
      </c>
      <c r="C366" s="312"/>
      <c r="D366" s="99" t="s">
        <v>735</v>
      </c>
      <c r="E366" s="108">
        <v>105740</v>
      </c>
      <c r="F366" s="99" t="s">
        <v>734</v>
      </c>
      <c r="G366" s="314"/>
      <c r="H366" s="99" t="s">
        <v>736</v>
      </c>
      <c r="I366" s="101" t="s">
        <v>753</v>
      </c>
      <c r="J366" s="88" t="s">
        <v>754</v>
      </c>
      <c r="K366" s="88" t="s">
        <v>1295</v>
      </c>
      <c r="L366" s="92">
        <f t="shared" si="91"/>
        <v>0.76842409777970633</v>
      </c>
      <c r="M366" s="93" t="s">
        <v>586</v>
      </c>
      <c r="N366" s="93" t="s">
        <v>623</v>
      </c>
      <c r="O366" s="67" t="s">
        <v>370</v>
      </c>
      <c r="P366" s="99" t="s">
        <v>719</v>
      </c>
      <c r="Q366" s="95">
        <v>983929.32000000007</v>
      </c>
      <c r="R366" s="269">
        <v>756075</v>
      </c>
      <c r="S366" s="269">
        <v>133425</v>
      </c>
      <c r="T366" s="269">
        <v>94429.32</v>
      </c>
      <c r="U366" s="269">
        <v>0</v>
      </c>
      <c r="V366" s="95">
        <v>179458.7</v>
      </c>
      <c r="W366" s="269">
        <v>0</v>
      </c>
      <c r="X366" s="94">
        <f t="shared" si="100"/>
        <v>1163388.02</v>
      </c>
      <c r="Y366" s="136" t="s">
        <v>1381</v>
      </c>
      <c r="Z366" s="270"/>
      <c r="AA366" s="95">
        <v>736175.4</v>
      </c>
      <c r="AB366" s="271">
        <v>129913.3</v>
      </c>
      <c r="AC366" s="42"/>
    </row>
    <row r="367" spans="2:29" ht="88.5" customHeight="1" x14ac:dyDescent="0.3">
      <c r="B367" s="268">
        <f t="shared" si="101"/>
        <v>324</v>
      </c>
      <c r="C367" s="312"/>
      <c r="D367" s="99" t="s">
        <v>810</v>
      </c>
      <c r="E367" s="108">
        <v>116222</v>
      </c>
      <c r="F367" s="99" t="s">
        <v>812</v>
      </c>
      <c r="G367" s="314"/>
      <c r="H367" s="99" t="s">
        <v>811</v>
      </c>
      <c r="I367" s="101" t="s">
        <v>820</v>
      </c>
      <c r="J367" s="88" t="s">
        <v>813</v>
      </c>
      <c r="K367" s="88" t="s">
        <v>1984</v>
      </c>
      <c r="L367" s="92">
        <f t="shared" si="91"/>
        <v>0.80294112168498188</v>
      </c>
      <c r="M367" s="93" t="s">
        <v>584</v>
      </c>
      <c r="N367" s="93" t="s">
        <v>585</v>
      </c>
      <c r="O367" s="67" t="s">
        <v>370</v>
      </c>
      <c r="P367" s="99" t="s">
        <v>814</v>
      </c>
      <c r="Q367" s="95">
        <v>914795.87999999989</v>
      </c>
      <c r="R367" s="269">
        <v>734527.23</v>
      </c>
      <c r="S367" s="269">
        <v>129622.45</v>
      </c>
      <c r="T367" s="269">
        <v>50646.2</v>
      </c>
      <c r="U367" s="269">
        <v>0</v>
      </c>
      <c r="V367" s="95">
        <v>194726.12</v>
      </c>
      <c r="W367" s="269">
        <v>0</v>
      </c>
      <c r="X367" s="94">
        <f t="shared" si="100"/>
        <v>1109522</v>
      </c>
      <c r="Y367" s="136" t="s">
        <v>1381</v>
      </c>
      <c r="Z367" s="270"/>
      <c r="AA367" s="95">
        <v>724889.34000000008</v>
      </c>
      <c r="AB367" s="271">
        <v>127921.65</v>
      </c>
      <c r="AC367" s="42"/>
    </row>
    <row r="368" spans="2:29" ht="84.75" customHeight="1" x14ac:dyDescent="0.3">
      <c r="B368" s="268">
        <f t="shared" si="101"/>
        <v>325</v>
      </c>
      <c r="C368" s="312"/>
      <c r="D368" s="99" t="s">
        <v>821</v>
      </c>
      <c r="E368" s="108">
        <v>106581</v>
      </c>
      <c r="F368" s="99" t="s">
        <v>822</v>
      </c>
      <c r="G368" s="314"/>
      <c r="H368" s="99" t="s">
        <v>823</v>
      </c>
      <c r="I368" s="101" t="s">
        <v>1559</v>
      </c>
      <c r="J368" s="88" t="s">
        <v>824</v>
      </c>
      <c r="K368" s="88" t="s">
        <v>1430</v>
      </c>
      <c r="L368" s="92">
        <f t="shared" si="91"/>
        <v>0.85</v>
      </c>
      <c r="M368" s="93" t="s">
        <v>584</v>
      </c>
      <c r="N368" s="93" t="s">
        <v>617</v>
      </c>
      <c r="O368" s="67" t="s">
        <v>370</v>
      </c>
      <c r="P368" s="99" t="s">
        <v>825</v>
      </c>
      <c r="Q368" s="95">
        <v>813123.6</v>
      </c>
      <c r="R368" s="269">
        <v>691155.05999999994</v>
      </c>
      <c r="S368" s="269">
        <v>121968.54</v>
      </c>
      <c r="T368" s="269">
        <v>0</v>
      </c>
      <c r="U368" s="269">
        <v>0</v>
      </c>
      <c r="V368" s="94">
        <v>154493.48000000001</v>
      </c>
      <c r="W368" s="94">
        <v>0</v>
      </c>
      <c r="X368" s="94">
        <f t="shared" si="100"/>
        <v>967617.08</v>
      </c>
      <c r="Y368" s="136" t="s">
        <v>1381</v>
      </c>
      <c r="Z368" s="270"/>
      <c r="AA368" s="95">
        <v>691155.06</v>
      </c>
      <c r="AB368" s="271">
        <v>121968.54</v>
      </c>
      <c r="AC368" s="42">
        <v>316820006.86000001</v>
      </c>
    </row>
    <row r="369" spans="2:29" ht="137.25" customHeight="1" x14ac:dyDescent="0.3">
      <c r="B369" s="268">
        <f t="shared" si="101"/>
        <v>326</v>
      </c>
      <c r="C369" s="312"/>
      <c r="D369" s="99" t="s">
        <v>881</v>
      </c>
      <c r="E369" s="108">
        <v>117803</v>
      </c>
      <c r="F369" s="99" t="s">
        <v>884</v>
      </c>
      <c r="G369" s="314" t="s">
        <v>758</v>
      </c>
      <c r="H369" s="99" t="s">
        <v>882</v>
      </c>
      <c r="I369" s="101" t="s">
        <v>894</v>
      </c>
      <c r="J369" s="88" t="s">
        <v>889</v>
      </c>
      <c r="K369" s="88">
        <v>43769</v>
      </c>
      <c r="L369" s="92">
        <f t="shared" si="91"/>
        <v>0.85000000221975913</v>
      </c>
      <c r="M369" s="93" t="s">
        <v>590</v>
      </c>
      <c r="N369" s="93" t="s">
        <v>620</v>
      </c>
      <c r="O369" s="67" t="s">
        <v>370</v>
      </c>
      <c r="P369" s="99" t="s">
        <v>883</v>
      </c>
      <c r="Q369" s="95">
        <v>900998.67999999993</v>
      </c>
      <c r="R369" s="269">
        <v>765848.88</v>
      </c>
      <c r="S369" s="269">
        <v>135149.79999999999</v>
      </c>
      <c r="T369" s="269">
        <v>0</v>
      </c>
      <c r="U369" s="269">
        <v>0</v>
      </c>
      <c r="V369" s="95">
        <v>171189.75</v>
      </c>
      <c r="W369" s="269">
        <v>0</v>
      </c>
      <c r="X369" s="94">
        <f t="shared" si="100"/>
        <v>1072188.43</v>
      </c>
      <c r="Y369" s="136" t="s">
        <v>1381</v>
      </c>
      <c r="Z369" s="270"/>
      <c r="AA369" s="95">
        <v>756986.26</v>
      </c>
      <c r="AB369" s="271">
        <v>133585.80000000002</v>
      </c>
      <c r="AC369" s="42">
        <v>283620342.39999998</v>
      </c>
    </row>
    <row r="370" spans="2:29" ht="133.5" customHeight="1" x14ac:dyDescent="0.3">
      <c r="B370" s="268">
        <f t="shared" si="101"/>
        <v>327</v>
      </c>
      <c r="C370" s="312"/>
      <c r="D370" s="99" t="s">
        <v>896</v>
      </c>
      <c r="E370" s="108">
        <v>118591</v>
      </c>
      <c r="F370" s="99" t="s">
        <v>898</v>
      </c>
      <c r="G370" s="314"/>
      <c r="H370" s="99" t="s">
        <v>897</v>
      </c>
      <c r="I370" s="101" t="s">
        <v>938</v>
      </c>
      <c r="J370" s="88" t="s">
        <v>1432</v>
      </c>
      <c r="K370" s="88" t="s">
        <v>1981</v>
      </c>
      <c r="L370" s="92">
        <f t="shared" si="91"/>
        <v>0.81689844784348342</v>
      </c>
      <c r="M370" s="93" t="s">
        <v>584</v>
      </c>
      <c r="N370" s="93" t="s">
        <v>617</v>
      </c>
      <c r="O370" s="67" t="s">
        <v>370</v>
      </c>
      <c r="P370" s="99" t="s">
        <v>899</v>
      </c>
      <c r="Q370" s="95">
        <v>946655.82000000007</v>
      </c>
      <c r="R370" s="269">
        <v>773321.67</v>
      </c>
      <c r="S370" s="269">
        <v>136468.53</v>
      </c>
      <c r="T370" s="269">
        <v>36865.620000000003</v>
      </c>
      <c r="U370" s="269">
        <v>0</v>
      </c>
      <c r="V370" s="95">
        <v>179864.62</v>
      </c>
      <c r="W370" s="269">
        <v>0</v>
      </c>
      <c r="X370" s="94">
        <f t="shared" si="100"/>
        <v>1126520.44</v>
      </c>
      <c r="Y370" s="136" t="s">
        <v>1381</v>
      </c>
      <c r="Z370" s="270"/>
      <c r="AA370" s="95">
        <v>744133.67999999993</v>
      </c>
      <c r="AB370" s="271">
        <v>131317.71</v>
      </c>
      <c r="AC370" s="42"/>
    </row>
    <row r="371" spans="2:29" ht="116.45" customHeight="1" x14ac:dyDescent="0.3">
      <c r="B371" s="268">
        <f t="shared" si="101"/>
        <v>328</v>
      </c>
      <c r="C371" s="312"/>
      <c r="D371" s="99" t="s">
        <v>967</v>
      </c>
      <c r="E371" s="108">
        <v>111829</v>
      </c>
      <c r="F371" s="99" t="s">
        <v>969</v>
      </c>
      <c r="G371" s="99" t="s">
        <v>758</v>
      </c>
      <c r="H371" s="99" t="s">
        <v>968</v>
      </c>
      <c r="I371" s="101" t="s">
        <v>1101</v>
      </c>
      <c r="J371" s="88" t="s">
        <v>970</v>
      </c>
      <c r="K371" s="88" t="s">
        <v>1980</v>
      </c>
      <c r="L371" s="92">
        <f t="shared" si="91"/>
        <v>0.84999999503430446</v>
      </c>
      <c r="M371" s="93" t="s">
        <v>584</v>
      </c>
      <c r="N371" s="93" t="s">
        <v>585</v>
      </c>
      <c r="O371" s="67" t="s">
        <v>370</v>
      </c>
      <c r="P371" s="99" t="s">
        <v>971</v>
      </c>
      <c r="Q371" s="95">
        <v>604144.98</v>
      </c>
      <c r="R371" s="269">
        <v>513523.23</v>
      </c>
      <c r="S371" s="269">
        <v>90621.75</v>
      </c>
      <c r="T371" s="269">
        <v>0</v>
      </c>
      <c r="U371" s="269">
        <v>0</v>
      </c>
      <c r="V371" s="95">
        <v>114787.55</v>
      </c>
      <c r="W371" s="269">
        <v>0</v>
      </c>
      <c r="X371" s="94">
        <f t="shared" si="100"/>
        <v>718932.53</v>
      </c>
      <c r="Y371" s="136" t="s">
        <v>1381</v>
      </c>
      <c r="Z371" s="270"/>
      <c r="AA371" s="95">
        <v>500929.68999999994</v>
      </c>
      <c r="AB371" s="271">
        <v>88399.360000000001</v>
      </c>
      <c r="AC371" s="42"/>
    </row>
    <row r="372" spans="2:29" ht="116.45" customHeight="1" x14ac:dyDescent="0.3">
      <c r="B372" s="268">
        <f t="shared" si="101"/>
        <v>329</v>
      </c>
      <c r="C372" s="312"/>
      <c r="D372" s="99" t="s">
        <v>1027</v>
      </c>
      <c r="E372" s="108">
        <v>118973</v>
      </c>
      <c r="F372" s="99" t="s">
        <v>1030</v>
      </c>
      <c r="G372" s="99" t="s">
        <v>758</v>
      </c>
      <c r="H372" s="99" t="s">
        <v>1028</v>
      </c>
      <c r="I372" s="101" t="s">
        <v>1102</v>
      </c>
      <c r="J372" s="88" t="s">
        <v>1031</v>
      </c>
      <c r="K372" s="88" t="s">
        <v>2219</v>
      </c>
      <c r="L372" s="92">
        <f t="shared" si="91"/>
        <v>0.84999999448537467</v>
      </c>
      <c r="M372" s="93" t="s">
        <v>586</v>
      </c>
      <c r="N372" s="93" t="s">
        <v>616</v>
      </c>
      <c r="O372" s="67" t="s">
        <v>370</v>
      </c>
      <c r="P372" s="99" t="s">
        <v>1029</v>
      </c>
      <c r="Q372" s="95">
        <v>906679.9</v>
      </c>
      <c r="R372" s="269">
        <v>770677.91</v>
      </c>
      <c r="S372" s="269">
        <v>136001.99</v>
      </c>
      <c r="T372" s="269">
        <v>0</v>
      </c>
      <c r="U372" s="269">
        <v>0</v>
      </c>
      <c r="V372" s="95">
        <v>172269.19</v>
      </c>
      <c r="W372" s="269">
        <v>0</v>
      </c>
      <c r="X372" s="94">
        <f t="shared" si="100"/>
        <v>1078949.0900000001</v>
      </c>
      <c r="Y372" s="136" t="s">
        <v>1381</v>
      </c>
      <c r="Z372" s="270"/>
      <c r="AA372" s="95">
        <v>700825.34</v>
      </c>
      <c r="AB372" s="271">
        <v>123675.05999999998</v>
      </c>
      <c r="AC372" s="42"/>
    </row>
    <row r="373" spans="2:29" ht="183.75" customHeight="1" x14ac:dyDescent="0.3">
      <c r="B373" s="268">
        <f t="shared" si="101"/>
        <v>330</v>
      </c>
      <c r="C373" s="313"/>
      <c r="D373" s="99" t="s">
        <v>1032</v>
      </c>
      <c r="E373" s="108">
        <v>117977</v>
      </c>
      <c r="F373" s="99" t="s">
        <v>1035</v>
      </c>
      <c r="G373" s="99" t="s">
        <v>758</v>
      </c>
      <c r="H373" s="99" t="s">
        <v>1033</v>
      </c>
      <c r="I373" s="101" t="s">
        <v>1103</v>
      </c>
      <c r="J373" s="88" t="s">
        <v>1036</v>
      </c>
      <c r="K373" s="88" t="s">
        <v>1980</v>
      </c>
      <c r="L373" s="92">
        <f t="shared" si="91"/>
        <v>0.73949999396030719</v>
      </c>
      <c r="M373" s="93" t="s">
        <v>596</v>
      </c>
      <c r="N373" s="93" t="s">
        <v>618</v>
      </c>
      <c r="O373" s="67" t="s">
        <v>370</v>
      </c>
      <c r="P373" s="99" t="s">
        <v>1034</v>
      </c>
      <c r="Q373" s="95">
        <v>1055517.25</v>
      </c>
      <c r="R373" s="269">
        <v>780555</v>
      </c>
      <c r="S373" s="269">
        <v>137745</v>
      </c>
      <c r="T373" s="269">
        <v>137217.25</v>
      </c>
      <c r="U373" s="269">
        <v>0</v>
      </c>
      <c r="V373" s="95">
        <v>298042</v>
      </c>
      <c r="W373" s="269">
        <v>0</v>
      </c>
      <c r="X373" s="94">
        <f t="shared" si="100"/>
        <v>1353559.25</v>
      </c>
      <c r="Y373" s="136" t="s">
        <v>1381</v>
      </c>
      <c r="Z373" s="270"/>
      <c r="AA373" s="95">
        <v>772113.41999999993</v>
      </c>
      <c r="AB373" s="271">
        <v>136255.31</v>
      </c>
      <c r="AC373" s="42"/>
    </row>
    <row r="374" spans="2:29" ht="99" customHeight="1" x14ac:dyDescent="0.3">
      <c r="B374" s="268">
        <f t="shared" si="101"/>
        <v>331</v>
      </c>
      <c r="C374" s="103"/>
      <c r="D374" s="99" t="s">
        <v>1245</v>
      </c>
      <c r="E374" s="108">
        <v>120195</v>
      </c>
      <c r="F374" s="99" t="s">
        <v>1249</v>
      </c>
      <c r="G374" s="99" t="s">
        <v>758</v>
      </c>
      <c r="H374" s="99" t="s">
        <v>1246</v>
      </c>
      <c r="I374" s="101" t="s">
        <v>1267</v>
      </c>
      <c r="J374" s="88" t="s">
        <v>1250</v>
      </c>
      <c r="K374" s="88" t="s">
        <v>2220</v>
      </c>
      <c r="L374" s="92">
        <f t="shared" si="91"/>
        <v>0.80848329048843193</v>
      </c>
      <c r="M374" s="93" t="s">
        <v>584</v>
      </c>
      <c r="N374" s="93" t="s">
        <v>617</v>
      </c>
      <c r="O374" s="67" t="s">
        <v>370</v>
      </c>
      <c r="P374" s="99" t="s">
        <v>1247</v>
      </c>
      <c r="Q374" s="95">
        <v>972500</v>
      </c>
      <c r="R374" s="269">
        <v>786250</v>
      </c>
      <c r="S374" s="269">
        <v>138750</v>
      </c>
      <c r="T374" s="269">
        <v>47500</v>
      </c>
      <c r="U374" s="269">
        <v>0</v>
      </c>
      <c r="V374" s="95">
        <v>184775</v>
      </c>
      <c r="W374" s="269">
        <v>0</v>
      </c>
      <c r="X374" s="94">
        <f t="shared" si="100"/>
        <v>1157275</v>
      </c>
      <c r="Y374" s="136" t="s">
        <v>1752</v>
      </c>
      <c r="Z374" s="270"/>
      <c r="AA374" s="95">
        <v>786250</v>
      </c>
      <c r="AB374" s="271">
        <v>138750</v>
      </c>
      <c r="AC374" s="42"/>
    </row>
    <row r="375" spans="2:29" ht="156.75" customHeight="1" x14ac:dyDescent="0.3">
      <c r="B375" s="268">
        <f t="shared" si="101"/>
        <v>332</v>
      </c>
      <c r="C375" s="103"/>
      <c r="D375" s="99" t="s">
        <v>1382</v>
      </c>
      <c r="E375" s="108">
        <v>128259</v>
      </c>
      <c r="F375" s="99" t="s">
        <v>1384</v>
      </c>
      <c r="G375" s="99" t="s">
        <v>758</v>
      </c>
      <c r="H375" s="99" t="s">
        <v>1383</v>
      </c>
      <c r="I375" s="101" t="s">
        <v>1439</v>
      </c>
      <c r="J375" s="88" t="s">
        <v>1389</v>
      </c>
      <c r="K375" s="88" t="s">
        <v>382</v>
      </c>
      <c r="L375" s="92">
        <f t="shared" si="91"/>
        <v>0.85</v>
      </c>
      <c r="M375" s="93" t="s">
        <v>595</v>
      </c>
      <c r="N375" s="93" t="s">
        <v>465</v>
      </c>
      <c r="O375" s="67" t="s">
        <v>370</v>
      </c>
      <c r="P375" s="99"/>
      <c r="Q375" s="95">
        <v>903407</v>
      </c>
      <c r="R375" s="269">
        <v>767895.95</v>
      </c>
      <c r="S375" s="269">
        <v>135511.04999999999</v>
      </c>
      <c r="T375" s="269">
        <v>0</v>
      </c>
      <c r="U375" s="269">
        <v>0</v>
      </c>
      <c r="V375" s="95">
        <v>171647.33</v>
      </c>
      <c r="W375" s="269">
        <v>0</v>
      </c>
      <c r="X375" s="94">
        <f t="shared" si="100"/>
        <v>1075054.33</v>
      </c>
      <c r="Y375" s="136" t="s">
        <v>371</v>
      </c>
      <c r="Z375" s="270"/>
      <c r="AA375" s="56">
        <v>384056.86</v>
      </c>
      <c r="AB375" s="95">
        <v>67774.73</v>
      </c>
      <c r="AC375" s="42"/>
    </row>
    <row r="376" spans="2:29" ht="162" customHeight="1" x14ac:dyDescent="0.3">
      <c r="B376" s="268">
        <f t="shared" si="101"/>
        <v>333</v>
      </c>
      <c r="C376" s="103"/>
      <c r="D376" s="99" t="s">
        <v>1416</v>
      </c>
      <c r="E376" s="108">
        <v>128.334</v>
      </c>
      <c r="F376" s="99" t="s">
        <v>1418</v>
      </c>
      <c r="G376" s="99" t="s">
        <v>758</v>
      </c>
      <c r="H376" s="99" t="s">
        <v>1417</v>
      </c>
      <c r="I376" s="101" t="s">
        <v>1440</v>
      </c>
      <c r="J376" s="88" t="s">
        <v>1389</v>
      </c>
      <c r="K376" s="88" t="s">
        <v>382</v>
      </c>
      <c r="L376" s="92">
        <f t="shared" si="91"/>
        <v>0.67149999460213861</v>
      </c>
      <c r="M376" s="93" t="s">
        <v>593</v>
      </c>
      <c r="N376" s="93" t="s">
        <v>397</v>
      </c>
      <c r="O376" s="67" t="s">
        <v>370</v>
      </c>
      <c r="P376" s="99"/>
      <c r="Q376" s="95">
        <v>1114330.21</v>
      </c>
      <c r="R376" s="269">
        <v>748272.73</v>
      </c>
      <c r="S376" s="269">
        <v>132048.13</v>
      </c>
      <c r="T376" s="269">
        <v>234009.35</v>
      </c>
      <c r="U376" s="269">
        <v>0</v>
      </c>
      <c r="V376" s="95">
        <v>276145.78000000003</v>
      </c>
      <c r="W376" s="269">
        <v>0</v>
      </c>
      <c r="X376" s="94">
        <f t="shared" si="100"/>
        <v>1390475.99</v>
      </c>
      <c r="Y376" s="136" t="s">
        <v>371</v>
      </c>
      <c r="Z376" s="270"/>
      <c r="AA376" s="95">
        <v>426373.26</v>
      </c>
      <c r="AB376" s="95">
        <v>75242.33</v>
      </c>
      <c r="AC376" s="42"/>
    </row>
    <row r="377" spans="2:29" ht="150.75" customHeight="1" x14ac:dyDescent="0.3">
      <c r="B377" s="268">
        <f t="shared" si="101"/>
        <v>334</v>
      </c>
      <c r="C377" s="103"/>
      <c r="D377" s="99" t="s">
        <v>1753</v>
      </c>
      <c r="E377" s="108">
        <v>130415</v>
      </c>
      <c r="F377" s="99" t="s">
        <v>1755</v>
      </c>
      <c r="G377" s="99" t="s">
        <v>758</v>
      </c>
      <c r="H377" s="99" t="s">
        <v>1754</v>
      </c>
      <c r="I377" s="101" t="s">
        <v>1872</v>
      </c>
      <c r="J377" s="88" t="s">
        <v>1756</v>
      </c>
      <c r="K377" s="88" t="s">
        <v>469</v>
      </c>
      <c r="L377" s="92">
        <f t="shared" si="91"/>
        <v>0.85000000106186968</v>
      </c>
      <c r="M377" s="93" t="s">
        <v>599</v>
      </c>
      <c r="N377" s="93" t="s">
        <v>600</v>
      </c>
      <c r="O377" s="67" t="s">
        <v>370</v>
      </c>
      <c r="P377" s="99"/>
      <c r="Q377" s="95">
        <f>R377+S377+T377+U377</f>
        <v>941735.14</v>
      </c>
      <c r="R377" s="269">
        <v>800474.87</v>
      </c>
      <c r="S377" s="269">
        <v>141260.26999999999</v>
      </c>
      <c r="T377" s="269">
        <v>0</v>
      </c>
      <c r="U377" s="269">
        <v>0</v>
      </c>
      <c r="V377" s="95">
        <v>188948.33</v>
      </c>
      <c r="W377" s="269">
        <v>0</v>
      </c>
      <c r="X377" s="94">
        <f t="shared" si="100"/>
        <v>1130683.47</v>
      </c>
      <c r="Y377" s="136" t="s">
        <v>371</v>
      </c>
      <c r="Z377" s="270"/>
      <c r="AA377" s="56">
        <v>560402.94000000006</v>
      </c>
      <c r="AB377" s="95">
        <v>98894.64</v>
      </c>
      <c r="AC377" s="42"/>
    </row>
    <row r="378" spans="2:29" ht="86.25" customHeight="1" x14ac:dyDescent="0.3">
      <c r="B378" s="268">
        <f t="shared" si="101"/>
        <v>335</v>
      </c>
      <c r="C378" s="103"/>
      <c r="D378" s="99" t="s">
        <v>1781</v>
      </c>
      <c r="E378" s="108">
        <v>127985</v>
      </c>
      <c r="F378" s="99" t="s">
        <v>1784</v>
      </c>
      <c r="G378" s="99" t="s">
        <v>758</v>
      </c>
      <c r="H378" s="99" t="s">
        <v>1783</v>
      </c>
      <c r="I378" s="101" t="s">
        <v>1873</v>
      </c>
      <c r="J378" s="88" t="s">
        <v>1782</v>
      </c>
      <c r="K378" s="88" t="s">
        <v>382</v>
      </c>
      <c r="L378" s="92">
        <f t="shared" si="91"/>
        <v>0.83552843987578973</v>
      </c>
      <c r="M378" s="93" t="s">
        <v>1785</v>
      </c>
      <c r="N378" s="93" t="s">
        <v>1122</v>
      </c>
      <c r="O378" s="67" t="s">
        <v>370</v>
      </c>
      <c r="P378" s="99"/>
      <c r="Q378" s="95">
        <f>+R378+S378+T378</f>
        <v>933900</v>
      </c>
      <c r="R378" s="269">
        <v>780300.01</v>
      </c>
      <c r="S378" s="269">
        <v>137699.99</v>
      </c>
      <c r="T378" s="269">
        <v>15900</v>
      </c>
      <c r="U378" s="269">
        <v>0</v>
      </c>
      <c r="V378" s="95">
        <v>170886</v>
      </c>
      <c r="W378" s="269">
        <v>0</v>
      </c>
      <c r="X378" s="94">
        <f t="shared" si="100"/>
        <v>1104786</v>
      </c>
      <c r="Y378" s="136" t="s">
        <v>371</v>
      </c>
      <c r="Z378" s="270"/>
      <c r="AA378" s="56">
        <v>19856.349999999999</v>
      </c>
      <c r="AB378" s="95">
        <v>3504.05</v>
      </c>
      <c r="AC378" s="42"/>
    </row>
    <row r="379" spans="2:29" ht="16.5" customHeight="1" x14ac:dyDescent="0.3">
      <c r="B379" s="272"/>
      <c r="C379" s="122" t="s">
        <v>695</v>
      </c>
      <c r="D379" s="258"/>
      <c r="E379" s="258"/>
      <c r="F379" s="258"/>
      <c r="G379" s="258"/>
      <c r="H379" s="258"/>
      <c r="I379" s="258" t="s">
        <v>1869</v>
      </c>
      <c r="J379" s="122"/>
      <c r="K379" s="122"/>
      <c r="L379" s="204"/>
      <c r="M379" s="122"/>
      <c r="N379" s="122"/>
      <c r="O379" s="122"/>
      <c r="P379" s="122"/>
      <c r="Q379" s="258">
        <f>SUM(Q364:Q378)</f>
        <v>13962343.060000002</v>
      </c>
      <c r="R379" s="258">
        <f t="shared" ref="R379:Z379" si="102">SUM(R364:R378)</f>
        <v>11196599.539999999</v>
      </c>
      <c r="S379" s="258">
        <f t="shared" si="102"/>
        <v>1975870.5000000002</v>
      </c>
      <c r="T379" s="258">
        <f t="shared" si="102"/>
        <v>789873.0199999999</v>
      </c>
      <c r="U379" s="258">
        <f t="shared" si="102"/>
        <v>0</v>
      </c>
      <c r="V379" s="258">
        <f>SUM(V364:V378)</f>
        <v>2831652.67</v>
      </c>
      <c r="W379" s="258">
        <f t="shared" ref="W379:X379" si="103">SUM(W364:W378)</f>
        <v>0</v>
      </c>
      <c r="X379" s="258">
        <f t="shared" si="103"/>
        <v>16793995.73</v>
      </c>
      <c r="Y379" s="258">
        <f t="shared" si="102"/>
        <v>0</v>
      </c>
      <c r="Z379" s="273">
        <f t="shared" si="102"/>
        <v>0</v>
      </c>
      <c r="AA379" s="273">
        <f>SUM(AA364:AA378)</f>
        <v>9301495.4800000004</v>
      </c>
      <c r="AB379" s="273">
        <f>SUM(AB364:AB378)</f>
        <v>1641440.34</v>
      </c>
      <c r="AC379" s="42">
        <v>4108276060</v>
      </c>
    </row>
    <row r="380" spans="2:29" ht="118.5" customHeight="1" x14ac:dyDescent="0.3">
      <c r="B380" s="268">
        <f>+B378+1</f>
        <v>336</v>
      </c>
      <c r="C380" s="94" t="s">
        <v>1191</v>
      </c>
      <c r="D380" s="99" t="s">
        <v>885</v>
      </c>
      <c r="E380" s="219">
        <v>114790</v>
      </c>
      <c r="F380" s="94" t="s">
        <v>890</v>
      </c>
      <c r="G380" s="259" t="s">
        <v>891</v>
      </c>
      <c r="H380" s="99" t="s">
        <v>886</v>
      </c>
      <c r="I380" s="90" t="s">
        <v>1870</v>
      </c>
      <c r="J380" s="94" t="s">
        <v>892</v>
      </c>
      <c r="K380" s="88" t="s">
        <v>1158</v>
      </c>
      <c r="L380" s="92">
        <f>R380/Q380</f>
        <v>0.68716088799513386</v>
      </c>
      <c r="M380" s="93" t="s">
        <v>593</v>
      </c>
      <c r="N380" s="93" t="s">
        <v>397</v>
      </c>
      <c r="O380" s="94"/>
      <c r="P380" s="99" t="s">
        <v>883</v>
      </c>
      <c r="Q380" s="95">
        <f>+R380+S380+T380</f>
        <v>28190632.41</v>
      </c>
      <c r="R380" s="259">
        <v>19371500</v>
      </c>
      <c r="S380" s="259">
        <v>3418500</v>
      </c>
      <c r="T380" s="259">
        <v>5400632.4100000001</v>
      </c>
      <c r="U380" s="269">
        <v>0</v>
      </c>
      <c r="V380" s="259">
        <v>9534631.8000000007</v>
      </c>
      <c r="W380" s="269">
        <v>0</v>
      </c>
      <c r="X380" s="94">
        <f>+R380+S380+T380+V380+W380</f>
        <v>37725264.210000001</v>
      </c>
      <c r="Y380" s="136" t="s">
        <v>371</v>
      </c>
      <c r="Z380" s="102"/>
      <c r="AA380" s="56">
        <v>6386916.2599999998</v>
      </c>
      <c r="AB380" s="274">
        <v>1127105.6100000001</v>
      </c>
      <c r="AC380" s="42">
        <v>46650708.619999997</v>
      </c>
    </row>
    <row r="381" spans="2:29" ht="147.19999999999999" customHeight="1" x14ac:dyDescent="0.3">
      <c r="B381" s="268">
        <f>+B380+1</f>
        <v>337</v>
      </c>
      <c r="C381" s="94" t="s">
        <v>1192</v>
      </c>
      <c r="D381" s="99" t="s">
        <v>1127</v>
      </c>
      <c r="E381" s="99">
        <v>117855</v>
      </c>
      <c r="F381" s="94" t="s">
        <v>1128</v>
      </c>
      <c r="G381" s="259" t="s">
        <v>891</v>
      </c>
      <c r="H381" s="99" t="s">
        <v>723</v>
      </c>
      <c r="I381" s="90" t="s">
        <v>1871</v>
      </c>
      <c r="J381" s="94" t="s">
        <v>1129</v>
      </c>
      <c r="K381" s="275" t="s">
        <v>1297</v>
      </c>
      <c r="L381" s="92">
        <f>R381/Q381</f>
        <v>0.637514647591371</v>
      </c>
      <c r="M381" s="93" t="s">
        <v>599</v>
      </c>
      <c r="N381" s="93" t="s">
        <v>600</v>
      </c>
      <c r="O381" s="94"/>
      <c r="P381" s="99" t="s">
        <v>899</v>
      </c>
      <c r="Q381" s="95">
        <f>+R381+S381+T381</f>
        <v>30385968.5</v>
      </c>
      <c r="R381" s="259">
        <v>19371500</v>
      </c>
      <c r="S381" s="259">
        <v>3418500</v>
      </c>
      <c r="T381" s="259">
        <v>7595968.5</v>
      </c>
      <c r="U381" s="269">
        <v>0</v>
      </c>
      <c r="V381" s="259">
        <v>15184918.82</v>
      </c>
      <c r="W381" s="269">
        <v>0</v>
      </c>
      <c r="X381" s="94">
        <f>+R381+S381+T381+V381+W381</f>
        <v>45570887.32</v>
      </c>
      <c r="Y381" s="136" t="s">
        <v>371</v>
      </c>
      <c r="Z381" s="102"/>
      <c r="AA381" s="56">
        <v>5272868.5599999996</v>
      </c>
      <c r="AB381" s="56">
        <v>930500.86</v>
      </c>
      <c r="AC381" s="42"/>
    </row>
    <row r="382" spans="2:29" ht="24" customHeight="1" x14ac:dyDescent="0.3">
      <c r="B382" s="257"/>
      <c r="C382" s="122" t="s">
        <v>880</v>
      </c>
      <c r="D382" s="258"/>
      <c r="E382" s="257"/>
      <c r="F382" s="122"/>
      <c r="G382" s="258"/>
      <c r="H382" s="258"/>
      <c r="I382" s="122"/>
      <c r="J382" s="258"/>
      <c r="K382" s="258"/>
      <c r="L382" s="204"/>
      <c r="M382" s="258"/>
      <c r="N382" s="258"/>
      <c r="O382" s="122"/>
      <c r="P382" s="258"/>
      <c r="Q382" s="122">
        <f>+Q380+Q381</f>
        <v>58576600.909999996</v>
      </c>
      <c r="R382" s="122">
        <f>+R380+R381</f>
        <v>38743000</v>
      </c>
      <c r="S382" s="122">
        <f t="shared" ref="S382:Z382" si="104">+S380+S381</f>
        <v>6837000</v>
      </c>
      <c r="T382" s="122">
        <f t="shared" si="104"/>
        <v>12996600.91</v>
      </c>
      <c r="U382" s="122">
        <f t="shared" si="104"/>
        <v>0</v>
      </c>
      <c r="V382" s="122">
        <f>+V380+V381</f>
        <v>24719550.620000001</v>
      </c>
      <c r="W382" s="122">
        <f t="shared" ref="W382:X382" si="105">+W380+W381</f>
        <v>0</v>
      </c>
      <c r="X382" s="122">
        <f t="shared" si="105"/>
        <v>83296151.530000001</v>
      </c>
      <c r="Y382" s="122"/>
      <c r="Z382" s="123">
        <f t="shared" si="104"/>
        <v>0</v>
      </c>
      <c r="AA382" s="123">
        <f>SUM(AA380:AA381)</f>
        <v>11659784.82</v>
      </c>
      <c r="AB382" s="123">
        <f>SUM(AB380:AB381)</f>
        <v>2057606.4700000002</v>
      </c>
      <c r="AC382" s="42"/>
    </row>
    <row r="383" spans="2:29" ht="97.5" customHeight="1" x14ac:dyDescent="0.3">
      <c r="B383" s="268">
        <f>+B381+1</f>
        <v>338</v>
      </c>
      <c r="C383" s="304" t="s">
        <v>1193</v>
      </c>
      <c r="D383" s="276" t="s">
        <v>1060</v>
      </c>
      <c r="E383" s="219">
        <v>115900</v>
      </c>
      <c r="F383" s="249" t="s">
        <v>1061</v>
      </c>
      <c r="G383" s="276" t="s">
        <v>891</v>
      </c>
      <c r="H383" s="99" t="s">
        <v>1062</v>
      </c>
      <c r="I383" s="90" t="s">
        <v>1100</v>
      </c>
      <c r="J383" s="259"/>
      <c r="K383" s="259" t="s">
        <v>1158</v>
      </c>
      <c r="L383" s="92">
        <f>R383/Q383</f>
        <v>0.5099999999064575</v>
      </c>
      <c r="M383" s="93" t="s">
        <v>599</v>
      </c>
      <c r="N383" s="93" t="s">
        <v>1728</v>
      </c>
      <c r="O383" s="94"/>
      <c r="P383" s="259" t="s">
        <v>883</v>
      </c>
      <c r="Q383" s="95">
        <f>R383+S383+T383</f>
        <v>37416177.850000001</v>
      </c>
      <c r="R383" s="259">
        <v>19082250.699999999</v>
      </c>
      <c r="S383" s="259">
        <v>3367456.01</v>
      </c>
      <c r="T383" s="259">
        <v>14966471.140000001</v>
      </c>
      <c r="U383" s="269">
        <v>0</v>
      </c>
      <c r="V383" s="259">
        <v>14080457.869999999</v>
      </c>
      <c r="W383" s="269">
        <v>0</v>
      </c>
      <c r="X383" s="94">
        <f>R383+S383+T383+U383+V383+W383</f>
        <v>51496635.719999999</v>
      </c>
      <c r="Y383" s="136" t="s">
        <v>371</v>
      </c>
      <c r="Z383" s="277"/>
      <c r="AA383" s="56">
        <v>14709348.51</v>
      </c>
      <c r="AB383" s="56">
        <v>2595767.38</v>
      </c>
      <c r="AC383" s="42"/>
    </row>
    <row r="384" spans="2:29" ht="255.75" customHeight="1" x14ac:dyDescent="0.3">
      <c r="B384" s="99">
        <f>+B383+1</f>
        <v>339</v>
      </c>
      <c r="C384" s="305"/>
      <c r="D384" s="259" t="s">
        <v>1385</v>
      </c>
      <c r="E384" s="99">
        <v>119391</v>
      </c>
      <c r="F384" s="94" t="s">
        <v>1387</v>
      </c>
      <c r="G384" s="276" t="s">
        <v>891</v>
      </c>
      <c r="H384" s="99" t="s">
        <v>1386</v>
      </c>
      <c r="I384" s="90" t="s">
        <v>1441</v>
      </c>
      <c r="J384" s="259" t="s">
        <v>1388</v>
      </c>
      <c r="K384" s="278" t="s">
        <v>1297</v>
      </c>
      <c r="L384" s="92">
        <f>R384/Q384</f>
        <v>0.50622816706834606</v>
      </c>
      <c r="M384" s="93" t="s">
        <v>590</v>
      </c>
      <c r="N384" s="93" t="s">
        <v>1727</v>
      </c>
      <c r="O384" s="94"/>
      <c r="P384" s="259" t="s">
        <v>899</v>
      </c>
      <c r="Q384" s="95">
        <f>R384+S384+T384</f>
        <v>9755606.9600000009</v>
      </c>
      <c r="R384" s="259">
        <v>4938563.03</v>
      </c>
      <c r="S384" s="259">
        <v>871511.13</v>
      </c>
      <c r="T384" s="259">
        <v>3945532.8</v>
      </c>
      <c r="U384" s="124">
        <v>0</v>
      </c>
      <c r="V384" s="269">
        <v>2329945.41</v>
      </c>
      <c r="W384" s="269">
        <v>0</v>
      </c>
      <c r="X384" s="94">
        <f>R384+S384+T384+U384+V384+W384</f>
        <v>12085552.370000001</v>
      </c>
      <c r="Y384" s="136" t="s">
        <v>371</v>
      </c>
      <c r="Z384" s="277"/>
      <c r="AA384" s="56">
        <v>203056.91999999998</v>
      </c>
      <c r="AB384" s="56">
        <v>35833.449999999997</v>
      </c>
      <c r="AC384" s="42"/>
    </row>
    <row r="385" spans="2:29" ht="24" customHeight="1" x14ac:dyDescent="0.3">
      <c r="B385" s="257"/>
      <c r="C385" s="122" t="s">
        <v>1059</v>
      </c>
      <c r="D385" s="258"/>
      <c r="E385" s="279"/>
      <c r="F385" s="122"/>
      <c r="G385" s="258"/>
      <c r="H385" s="258"/>
      <c r="I385" s="122"/>
      <c r="J385" s="258"/>
      <c r="K385" s="258"/>
      <c r="L385" s="258"/>
      <c r="M385" s="258"/>
      <c r="N385" s="258"/>
      <c r="O385" s="122"/>
      <c r="P385" s="258"/>
      <c r="Q385" s="122">
        <f>+Q383+Q384</f>
        <v>47171784.810000002</v>
      </c>
      <c r="R385" s="122">
        <f>+R383+R384</f>
        <v>24020813.73</v>
      </c>
      <c r="S385" s="122">
        <f t="shared" ref="S385:T385" si="106">+S383+S384</f>
        <v>4238967.1399999997</v>
      </c>
      <c r="T385" s="122">
        <f t="shared" si="106"/>
        <v>18912003.940000001</v>
      </c>
      <c r="U385" s="122">
        <v>0</v>
      </c>
      <c r="V385" s="122">
        <f>V383+V384</f>
        <v>16410403.279999999</v>
      </c>
      <c r="W385" s="122">
        <f t="shared" ref="W385" si="107">+W383+W384</f>
        <v>0</v>
      </c>
      <c r="X385" s="122">
        <f>+X383+X384</f>
        <v>63582188.090000004</v>
      </c>
      <c r="Y385" s="122"/>
      <c r="Z385" s="123">
        <f t="shared" ref="Z385" si="108">+Z383+Z384</f>
        <v>0</v>
      </c>
      <c r="AA385" s="123">
        <f>SUM(AA383:AA384)</f>
        <v>14912405.43</v>
      </c>
      <c r="AB385" s="123">
        <f>SUM(AB383:AB384)</f>
        <v>2631600.83</v>
      </c>
      <c r="AC385" s="42"/>
    </row>
    <row r="386" spans="2:29" ht="16.5" customHeight="1" x14ac:dyDescent="0.3">
      <c r="B386" s="143"/>
      <c r="C386" s="144" t="s">
        <v>741</v>
      </c>
      <c r="D386" s="144"/>
      <c r="E386" s="144"/>
      <c r="F386" s="144"/>
      <c r="G386" s="144"/>
      <c r="H386" s="144"/>
      <c r="I386" s="144"/>
      <c r="J386" s="144"/>
      <c r="K386" s="144"/>
      <c r="L386" s="144"/>
      <c r="M386" s="144"/>
      <c r="N386" s="144"/>
      <c r="O386" s="144"/>
      <c r="P386" s="144"/>
      <c r="Q386" s="146">
        <f>+Q379+Q363+Q382+Q385</f>
        <v>197761442.05000001</v>
      </c>
      <c r="R386" s="146">
        <f t="shared" ref="R386:AB386" si="109">+R379+R363+R382+R385</f>
        <v>132495999.82000001</v>
      </c>
      <c r="S386" s="146">
        <f t="shared" si="109"/>
        <v>31754194.77</v>
      </c>
      <c r="T386" s="146">
        <f t="shared" si="109"/>
        <v>45476936.460000001</v>
      </c>
      <c r="U386" s="146">
        <f t="shared" si="109"/>
        <v>0</v>
      </c>
      <c r="V386" s="146">
        <f t="shared" si="109"/>
        <v>94967283.210000008</v>
      </c>
      <c r="W386" s="146">
        <f t="shared" si="109"/>
        <v>0</v>
      </c>
      <c r="X386" s="146">
        <f t="shared" si="109"/>
        <v>352138851.49000001</v>
      </c>
      <c r="Y386" s="146">
        <f t="shared" si="109"/>
        <v>0</v>
      </c>
      <c r="Z386" s="146">
        <f t="shared" si="109"/>
        <v>0</v>
      </c>
      <c r="AA386" s="146">
        <f>+AA379+AA363+AA382+AA385</f>
        <v>40719106.68</v>
      </c>
      <c r="AB386" s="146">
        <f t="shared" si="109"/>
        <v>7185721.9199999999</v>
      </c>
      <c r="AC386" s="42"/>
    </row>
    <row r="387" spans="2:29" ht="102.75" customHeight="1" x14ac:dyDescent="0.3">
      <c r="B387" s="156">
        <f>+B384+1</f>
        <v>340</v>
      </c>
      <c r="C387" s="306" t="s">
        <v>680</v>
      </c>
      <c r="D387" s="108" t="s">
        <v>65</v>
      </c>
      <c r="E387" s="108">
        <v>108460</v>
      </c>
      <c r="F387" s="88" t="s">
        <v>2221</v>
      </c>
      <c r="G387" s="309" t="s">
        <v>203</v>
      </c>
      <c r="H387" s="89" t="s">
        <v>1572</v>
      </c>
      <c r="I387" s="90" t="s">
        <v>383</v>
      </c>
      <c r="J387" s="89" t="s">
        <v>384</v>
      </c>
      <c r="K387" s="93" t="s">
        <v>1508</v>
      </c>
      <c r="L387" s="92">
        <f>R387/Q387</f>
        <v>0.85000000000000009</v>
      </c>
      <c r="M387" s="93" t="s">
        <v>590</v>
      </c>
      <c r="N387" s="93" t="s">
        <v>591</v>
      </c>
      <c r="O387" s="251" t="s">
        <v>368</v>
      </c>
      <c r="P387" s="89" t="s">
        <v>675</v>
      </c>
      <c r="Q387" s="95">
        <f>R387+S387+T387</f>
        <v>100008356.59999999</v>
      </c>
      <c r="R387" s="94">
        <v>85007103.109999999</v>
      </c>
      <c r="S387" s="94">
        <v>13001086.35</v>
      </c>
      <c r="T387" s="94">
        <v>2000167.14</v>
      </c>
      <c r="U387" s="94">
        <v>0</v>
      </c>
      <c r="V387" s="94">
        <v>18826652.710000001</v>
      </c>
      <c r="W387" s="94">
        <v>0</v>
      </c>
      <c r="X387" s="94">
        <f>R387+S387+T387+U387+V387+W387</f>
        <v>118835009.31</v>
      </c>
      <c r="Y387" s="136" t="s">
        <v>1381</v>
      </c>
      <c r="Z387" s="102"/>
      <c r="AA387" s="56">
        <v>82953718.219999999</v>
      </c>
      <c r="AB387" s="56">
        <v>12687039.24</v>
      </c>
      <c r="AC387" s="38"/>
    </row>
    <row r="388" spans="2:29" ht="110.25" customHeight="1" x14ac:dyDescent="0.3">
      <c r="B388" s="156">
        <f>+B387+1</f>
        <v>341</v>
      </c>
      <c r="C388" s="307"/>
      <c r="D388" s="99" t="s">
        <v>345</v>
      </c>
      <c r="E388" s="99">
        <v>115253</v>
      </c>
      <c r="F388" s="88" t="s">
        <v>344</v>
      </c>
      <c r="G388" s="309"/>
      <c r="H388" s="89" t="s">
        <v>1535</v>
      </c>
      <c r="I388" s="90" t="s">
        <v>385</v>
      </c>
      <c r="J388" s="91">
        <v>43011</v>
      </c>
      <c r="K388" s="88" t="s">
        <v>382</v>
      </c>
      <c r="L388" s="92">
        <f t="shared" ref="L388:L392" si="110">R388/Q388</f>
        <v>0.85</v>
      </c>
      <c r="M388" s="93" t="s">
        <v>599</v>
      </c>
      <c r="N388" s="93" t="s">
        <v>600</v>
      </c>
      <c r="O388" s="251" t="s">
        <v>368</v>
      </c>
      <c r="P388" s="89" t="s">
        <v>675</v>
      </c>
      <c r="Q388" s="95">
        <f t="shared" ref="Q388:Q392" si="111">R388+S388+T388</f>
        <v>73153838.829999998</v>
      </c>
      <c r="R388" s="95">
        <v>62180763.005499996</v>
      </c>
      <c r="S388" s="94">
        <v>9509999.0479000006</v>
      </c>
      <c r="T388" s="94">
        <v>1463076.7766</v>
      </c>
      <c r="U388" s="94">
        <v>0</v>
      </c>
      <c r="V388" s="94">
        <v>13536104.630000001</v>
      </c>
      <c r="W388" s="94">
        <v>0</v>
      </c>
      <c r="X388" s="94">
        <f t="shared" ref="X388:X392" si="112">R388+S388+T388+U388+V388+W388</f>
        <v>86689943.459999993</v>
      </c>
      <c r="Y388" s="136" t="s">
        <v>371</v>
      </c>
      <c r="Z388" s="102"/>
      <c r="AA388" s="56">
        <v>49979334.75999999</v>
      </c>
      <c r="AB388" s="56">
        <v>7640579.6099999994</v>
      </c>
      <c r="AC388" s="42"/>
    </row>
    <row r="389" spans="2:29" ht="108" customHeight="1" x14ac:dyDescent="0.3">
      <c r="B389" s="156">
        <f t="shared" ref="B389:B392" si="113">+B388+1</f>
        <v>342</v>
      </c>
      <c r="C389" s="308"/>
      <c r="D389" s="99" t="s">
        <v>1055</v>
      </c>
      <c r="E389" s="99">
        <v>118892</v>
      </c>
      <c r="F389" s="88" t="s">
        <v>1056</v>
      </c>
      <c r="G389" s="309" t="s">
        <v>203</v>
      </c>
      <c r="H389" s="89" t="s">
        <v>1057</v>
      </c>
      <c r="I389" s="90" t="s">
        <v>1168</v>
      </c>
      <c r="J389" s="91" t="s">
        <v>1058</v>
      </c>
      <c r="K389" s="91" t="s">
        <v>376</v>
      </c>
      <c r="L389" s="92">
        <f t="shared" si="110"/>
        <v>0.8500000000579776</v>
      </c>
      <c r="M389" s="93" t="s">
        <v>593</v>
      </c>
      <c r="N389" s="93" t="s">
        <v>618</v>
      </c>
      <c r="O389" s="251" t="s">
        <v>368</v>
      </c>
      <c r="P389" s="89" t="s">
        <v>675</v>
      </c>
      <c r="Q389" s="95">
        <f t="shared" si="111"/>
        <v>68992158.560000002</v>
      </c>
      <c r="R389" s="95">
        <v>58643334.780000001</v>
      </c>
      <c r="S389" s="94">
        <v>8968980.6099999994</v>
      </c>
      <c r="T389" s="94">
        <v>1379843.17</v>
      </c>
      <c r="U389" s="94">
        <v>0</v>
      </c>
      <c r="V389" s="94">
        <v>12726448.51</v>
      </c>
      <c r="W389" s="94">
        <v>0</v>
      </c>
      <c r="X389" s="94">
        <f t="shared" si="112"/>
        <v>81718607.070000008</v>
      </c>
      <c r="Y389" s="136" t="s">
        <v>371</v>
      </c>
      <c r="Z389" s="102"/>
      <c r="AA389" s="56">
        <v>166784.68</v>
      </c>
      <c r="AB389" s="56">
        <v>28826.89</v>
      </c>
      <c r="AC389" s="42"/>
    </row>
    <row r="390" spans="2:29" ht="113.25" customHeight="1" x14ac:dyDescent="0.3">
      <c r="B390" s="156">
        <f t="shared" si="113"/>
        <v>343</v>
      </c>
      <c r="C390" s="306" t="s">
        <v>1137</v>
      </c>
      <c r="D390" s="99" t="s">
        <v>1138</v>
      </c>
      <c r="E390" s="99">
        <v>114845</v>
      </c>
      <c r="F390" s="88" t="s">
        <v>1140</v>
      </c>
      <c r="G390" s="309"/>
      <c r="H390" s="89" t="s">
        <v>1139</v>
      </c>
      <c r="I390" s="90" t="s">
        <v>1149</v>
      </c>
      <c r="J390" s="91" t="s">
        <v>1141</v>
      </c>
      <c r="K390" s="225" t="s">
        <v>1794</v>
      </c>
      <c r="L390" s="92">
        <f t="shared" si="110"/>
        <v>0.85000000003388587</v>
      </c>
      <c r="M390" s="93" t="s">
        <v>595</v>
      </c>
      <c r="N390" s="93" t="s">
        <v>609</v>
      </c>
      <c r="O390" s="251" t="s">
        <v>368</v>
      </c>
      <c r="P390" s="89" t="s">
        <v>675</v>
      </c>
      <c r="Q390" s="95">
        <f t="shared" si="111"/>
        <v>59021677.479999997</v>
      </c>
      <c r="R390" s="95">
        <v>50168425.859999999</v>
      </c>
      <c r="S390" s="94">
        <v>7672818.0700000003</v>
      </c>
      <c r="T390" s="94">
        <v>1180433.55</v>
      </c>
      <c r="U390" s="94">
        <v>0</v>
      </c>
      <c r="V390" s="94">
        <v>11008615.609999999</v>
      </c>
      <c r="W390" s="94">
        <v>0</v>
      </c>
      <c r="X390" s="94">
        <f t="shared" si="112"/>
        <v>70030293.090000004</v>
      </c>
      <c r="Y390" s="136" t="s">
        <v>371</v>
      </c>
      <c r="Z390" s="102"/>
      <c r="AA390" s="56">
        <v>33210724.290000003</v>
      </c>
      <c r="AB390" s="56">
        <v>5079287.2299999995</v>
      </c>
      <c r="AC390" s="42"/>
    </row>
    <row r="391" spans="2:29" ht="129.19999999999999" customHeight="1" x14ac:dyDescent="0.3">
      <c r="B391" s="156">
        <f t="shared" si="113"/>
        <v>344</v>
      </c>
      <c r="C391" s="308"/>
      <c r="D391" s="99" t="s">
        <v>1352</v>
      </c>
      <c r="E391" s="99">
        <v>127006</v>
      </c>
      <c r="F391" s="88" t="s">
        <v>1356</v>
      </c>
      <c r="G391" s="67" t="s">
        <v>203</v>
      </c>
      <c r="H391" s="89" t="s">
        <v>1353</v>
      </c>
      <c r="I391" s="101" t="s">
        <v>1875</v>
      </c>
      <c r="J391" s="91" t="s">
        <v>1357</v>
      </c>
      <c r="K391" s="91" t="s">
        <v>471</v>
      </c>
      <c r="L391" s="92">
        <f t="shared" si="110"/>
        <v>0.85000000005998566</v>
      </c>
      <c r="M391" s="93" t="s">
        <v>584</v>
      </c>
      <c r="N391" s="93" t="s">
        <v>1354</v>
      </c>
      <c r="O391" s="251" t="s">
        <v>368</v>
      </c>
      <c r="P391" s="89" t="s">
        <v>1355</v>
      </c>
      <c r="Q391" s="95">
        <f t="shared" si="111"/>
        <v>125029898.44999999</v>
      </c>
      <c r="R391" s="95">
        <v>106275413.69</v>
      </c>
      <c r="S391" s="94">
        <v>16253886.800000001</v>
      </c>
      <c r="T391" s="94">
        <v>2500597.96</v>
      </c>
      <c r="U391" s="94">
        <v>0</v>
      </c>
      <c r="V391" s="94">
        <v>23088521.390000001</v>
      </c>
      <c r="W391" s="94">
        <v>0</v>
      </c>
      <c r="X391" s="94">
        <f t="shared" si="112"/>
        <v>148118419.83999997</v>
      </c>
      <c r="Y391" s="136" t="s">
        <v>371</v>
      </c>
      <c r="Z391" s="102"/>
      <c r="AA391" s="56">
        <v>0</v>
      </c>
      <c r="AB391" s="56">
        <v>0</v>
      </c>
      <c r="AC391" s="42"/>
    </row>
    <row r="392" spans="2:29" ht="129.19999999999999" customHeight="1" x14ac:dyDescent="0.3">
      <c r="B392" s="156">
        <f t="shared" si="113"/>
        <v>345</v>
      </c>
      <c r="C392" s="67"/>
      <c r="D392" s="99" t="s">
        <v>1582</v>
      </c>
      <c r="E392" s="99">
        <v>123600</v>
      </c>
      <c r="F392" s="88" t="s">
        <v>1584</v>
      </c>
      <c r="G392" s="67" t="s">
        <v>1586</v>
      </c>
      <c r="H392" s="89" t="s">
        <v>1583</v>
      </c>
      <c r="I392" s="101" t="s">
        <v>1874</v>
      </c>
      <c r="J392" s="91" t="s">
        <v>1585</v>
      </c>
      <c r="K392" s="91" t="s">
        <v>1543</v>
      </c>
      <c r="L392" s="92">
        <f t="shared" si="110"/>
        <v>0.84999999951110772</v>
      </c>
      <c r="M392" s="93" t="s">
        <v>590</v>
      </c>
      <c r="N392" s="93" t="s">
        <v>591</v>
      </c>
      <c r="O392" s="251" t="s">
        <v>368</v>
      </c>
      <c r="P392" s="89"/>
      <c r="Q392" s="95">
        <f t="shared" si="111"/>
        <v>133976322.42999999</v>
      </c>
      <c r="R392" s="95">
        <v>113879874</v>
      </c>
      <c r="S392" s="95">
        <v>17416921.989999998</v>
      </c>
      <c r="T392" s="95">
        <v>2679526.44</v>
      </c>
      <c r="U392" s="94">
        <v>0</v>
      </c>
      <c r="V392" s="235">
        <v>25409191.710000001</v>
      </c>
      <c r="W392" s="94">
        <v>0</v>
      </c>
      <c r="X392" s="94">
        <f t="shared" si="112"/>
        <v>159385514.13999999</v>
      </c>
      <c r="Y392" s="136" t="s">
        <v>371</v>
      </c>
      <c r="Z392" s="102"/>
      <c r="AA392" s="56">
        <v>0</v>
      </c>
      <c r="AB392" s="56">
        <v>0</v>
      </c>
      <c r="AC392" s="42"/>
    </row>
    <row r="393" spans="2:29" ht="18.75" customHeight="1" x14ac:dyDescent="0.3">
      <c r="B393" s="257"/>
      <c r="C393" s="122" t="s">
        <v>66</v>
      </c>
      <c r="D393" s="258"/>
      <c r="E393" s="258"/>
      <c r="F393" s="258"/>
      <c r="G393" s="258"/>
      <c r="H393" s="258"/>
      <c r="I393" s="226"/>
      <c r="J393" s="258"/>
      <c r="K393" s="258"/>
      <c r="L393" s="258"/>
      <c r="M393" s="258"/>
      <c r="N393" s="258"/>
      <c r="O393" s="258"/>
      <c r="P393" s="258"/>
      <c r="Q393" s="122">
        <f>SUM(Q387:Q392)</f>
        <v>560182252.35000002</v>
      </c>
      <c r="R393" s="122">
        <f>SUM(R387:R392)</f>
        <v>476154914.44550002</v>
      </c>
      <c r="S393" s="122">
        <f>SUM(S387:S392)</f>
        <v>72823692.867899999</v>
      </c>
      <c r="T393" s="122">
        <f t="shared" ref="T393:W393" si="114">SUM(T387:T392)</f>
        <v>11203645.036599999</v>
      </c>
      <c r="U393" s="122">
        <f t="shared" si="114"/>
        <v>0</v>
      </c>
      <c r="V393" s="122">
        <f t="shared" si="114"/>
        <v>104595534.56</v>
      </c>
      <c r="W393" s="122">
        <f t="shared" si="114"/>
        <v>0</v>
      </c>
      <c r="X393" s="122">
        <f>SUM(X387:X392)</f>
        <v>664777786.90999985</v>
      </c>
      <c r="Y393" s="141"/>
      <c r="Z393" s="126"/>
      <c r="AA393" s="123">
        <f>SUM(AA387:AA392)</f>
        <v>166310561.94999999</v>
      </c>
      <c r="AB393" s="123">
        <f>SUM(AB387:AB392)</f>
        <v>25435732.970000003</v>
      </c>
      <c r="AC393" s="42"/>
    </row>
    <row r="394" spans="2:29" ht="18.75" customHeight="1" x14ac:dyDescent="0.3">
      <c r="B394" s="143"/>
      <c r="C394" s="144" t="s">
        <v>70</v>
      </c>
      <c r="D394" s="144"/>
      <c r="E394" s="144"/>
      <c r="F394" s="144"/>
      <c r="G394" s="144"/>
      <c r="H394" s="144"/>
      <c r="I394" s="145"/>
      <c r="J394" s="144"/>
      <c r="K394" s="144"/>
      <c r="L394" s="144"/>
      <c r="M394" s="144"/>
      <c r="N394" s="144"/>
      <c r="O394" s="144"/>
      <c r="P394" s="144"/>
      <c r="Q394" s="146">
        <f>Q393</f>
        <v>560182252.35000002</v>
      </c>
      <c r="R394" s="146">
        <f>R393</f>
        <v>476154914.44550002</v>
      </c>
      <c r="S394" s="146">
        <f t="shared" ref="S394:W394" si="115">S393</f>
        <v>72823692.867899999</v>
      </c>
      <c r="T394" s="146">
        <f t="shared" si="115"/>
        <v>11203645.036599999</v>
      </c>
      <c r="U394" s="146"/>
      <c r="V394" s="146">
        <f t="shared" si="115"/>
        <v>104595534.56</v>
      </c>
      <c r="W394" s="146">
        <f t="shared" si="115"/>
        <v>0</v>
      </c>
      <c r="X394" s="146">
        <f>X393</f>
        <v>664777786.90999985</v>
      </c>
      <c r="Y394" s="252"/>
      <c r="Z394" s="147"/>
      <c r="AA394" s="237">
        <f>+AA393</f>
        <v>166310561.94999999</v>
      </c>
      <c r="AB394" s="237">
        <f>+AB393</f>
        <v>25435732.970000003</v>
      </c>
      <c r="AC394" s="42"/>
    </row>
    <row r="395" spans="2:29" ht="18.75" customHeight="1" x14ac:dyDescent="0.3">
      <c r="B395" s="280"/>
      <c r="C395" s="150" t="s">
        <v>1244</v>
      </c>
      <c r="D395" s="281"/>
      <c r="E395" s="84"/>
      <c r="F395" s="84"/>
      <c r="G395" s="150"/>
      <c r="H395" s="150"/>
      <c r="I395" s="150"/>
      <c r="J395" s="151"/>
      <c r="K395" s="150"/>
      <c r="L395" s="150"/>
      <c r="M395" s="150"/>
      <c r="N395" s="150"/>
      <c r="O395" s="150"/>
      <c r="P395" s="150"/>
      <c r="Q395" s="152"/>
      <c r="R395" s="152"/>
      <c r="S395" s="152"/>
      <c r="T395" s="152"/>
      <c r="U395" s="152"/>
      <c r="V395" s="152"/>
      <c r="W395" s="152"/>
      <c r="X395" s="152"/>
      <c r="Y395" s="150"/>
      <c r="Z395" s="260"/>
      <c r="AA395" s="155"/>
      <c r="AB395" s="155"/>
      <c r="AC395" s="42"/>
    </row>
    <row r="396" spans="2:29" ht="222" customHeight="1" x14ac:dyDescent="0.3">
      <c r="B396" s="205">
        <f>+B392+1</f>
        <v>346</v>
      </c>
      <c r="C396" s="103" t="s">
        <v>1562</v>
      </c>
      <c r="D396" s="99" t="s">
        <v>1544</v>
      </c>
      <c r="E396" s="130">
        <v>129245</v>
      </c>
      <c r="F396" s="88" t="s">
        <v>1545</v>
      </c>
      <c r="G396" s="254"/>
      <c r="H396" s="89" t="s">
        <v>1547</v>
      </c>
      <c r="I396" s="108" t="s">
        <v>1561</v>
      </c>
      <c r="J396" s="91" t="s">
        <v>1546</v>
      </c>
      <c r="K396" s="91" t="s">
        <v>1148</v>
      </c>
      <c r="L396" s="92">
        <f t="shared" ref="L396" si="116">R396/Q396</f>
        <v>0.85000000014129096</v>
      </c>
      <c r="M396" s="93" t="s">
        <v>1548</v>
      </c>
      <c r="N396" s="93" t="s">
        <v>1549</v>
      </c>
      <c r="O396" s="251" t="s">
        <v>368</v>
      </c>
      <c r="P396" s="282"/>
      <c r="Q396" s="94">
        <f t="shared" ref="Q396" si="117">R396+S396+T396</f>
        <v>152168390.00999999</v>
      </c>
      <c r="R396" s="95">
        <v>129343131.53</v>
      </c>
      <c r="S396" s="95">
        <v>22825258.48</v>
      </c>
      <c r="T396" s="94">
        <v>0</v>
      </c>
      <c r="U396" s="94">
        <v>0</v>
      </c>
      <c r="V396" s="94">
        <v>53654877.859999999</v>
      </c>
      <c r="W396" s="94">
        <v>100463196.98999999</v>
      </c>
      <c r="X396" s="94">
        <f>R396+S396+T396+U396+V396+W396</f>
        <v>306286464.86000001</v>
      </c>
      <c r="Y396" s="136" t="s">
        <v>371</v>
      </c>
      <c r="Z396" s="261"/>
      <c r="AA396" s="56">
        <v>0</v>
      </c>
      <c r="AB396" s="56">
        <v>0</v>
      </c>
      <c r="AC396" s="42"/>
    </row>
    <row r="397" spans="2:29" ht="18.75" customHeight="1" x14ac:dyDescent="0.3">
      <c r="B397" s="257"/>
      <c r="C397" s="122" t="s">
        <v>1560</v>
      </c>
      <c r="D397" s="258"/>
      <c r="E397" s="279"/>
      <c r="F397" s="122"/>
      <c r="G397" s="258"/>
      <c r="H397" s="258"/>
      <c r="I397" s="122"/>
      <c r="J397" s="258"/>
      <c r="K397" s="258"/>
      <c r="L397" s="258"/>
      <c r="M397" s="258"/>
      <c r="N397" s="258"/>
      <c r="O397" s="258"/>
      <c r="P397" s="122"/>
      <c r="Q397" s="122">
        <f>Q396</f>
        <v>152168390.00999999</v>
      </c>
      <c r="R397" s="122">
        <f t="shared" ref="R397:Z397" si="118">R396</f>
        <v>129343131.53</v>
      </c>
      <c r="S397" s="122">
        <f t="shared" si="118"/>
        <v>22825258.48</v>
      </c>
      <c r="T397" s="122">
        <f t="shared" si="118"/>
        <v>0</v>
      </c>
      <c r="U397" s="122">
        <f t="shared" si="118"/>
        <v>0</v>
      </c>
      <c r="V397" s="122">
        <f t="shared" si="118"/>
        <v>53654877.859999999</v>
      </c>
      <c r="W397" s="122">
        <f t="shared" si="118"/>
        <v>100463196.98999999</v>
      </c>
      <c r="X397" s="122">
        <f>X396</f>
        <v>306286464.86000001</v>
      </c>
      <c r="Y397" s="122"/>
      <c r="Z397" s="123">
        <f t="shared" si="118"/>
        <v>0</v>
      </c>
      <c r="AA397" s="142">
        <v>0</v>
      </c>
      <c r="AB397" s="142">
        <v>0</v>
      </c>
      <c r="AC397" s="42"/>
    </row>
    <row r="398" spans="2:29" ht="254.1" customHeight="1" x14ac:dyDescent="0.3">
      <c r="B398" s="205">
        <f>+B396+1</f>
        <v>347</v>
      </c>
      <c r="C398" s="208" t="s">
        <v>1253</v>
      </c>
      <c r="D398" s="99" t="s">
        <v>1251</v>
      </c>
      <c r="E398" s="99">
        <v>122972</v>
      </c>
      <c r="F398" s="88" t="s">
        <v>1256</v>
      </c>
      <c r="G398" s="254"/>
      <c r="H398" s="89" t="s">
        <v>1254</v>
      </c>
      <c r="I398" s="108" t="s">
        <v>1330</v>
      </c>
      <c r="J398" s="91" t="s">
        <v>1257</v>
      </c>
      <c r="K398" s="91" t="s">
        <v>1297</v>
      </c>
      <c r="L398" s="92">
        <f>R398/Q398</f>
        <v>0.84999999993706177</v>
      </c>
      <c r="M398" s="93" t="s">
        <v>599</v>
      </c>
      <c r="N398" s="93" t="s">
        <v>1255</v>
      </c>
      <c r="O398" s="251" t="s">
        <v>368</v>
      </c>
      <c r="P398" s="282"/>
      <c r="Q398" s="95">
        <f t="shared" ref="Q398" si="119">R398+S398+T398</f>
        <v>214496026.71000001</v>
      </c>
      <c r="R398" s="95">
        <v>182321622.69</v>
      </c>
      <c r="S398" s="95">
        <v>32174404.02</v>
      </c>
      <c r="T398" s="94">
        <v>0</v>
      </c>
      <c r="U398" s="94">
        <v>0</v>
      </c>
      <c r="V398" s="94">
        <v>186156304.77000001</v>
      </c>
      <c r="W398" s="94">
        <v>444883090.13999999</v>
      </c>
      <c r="X398" s="94">
        <f>R398+S398+T398+U398+V398+W398</f>
        <v>845535421.62</v>
      </c>
      <c r="Y398" s="136" t="s">
        <v>371</v>
      </c>
      <c r="Z398" s="261"/>
      <c r="AA398" s="56">
        <v>46076636.900000006</v>
      </c>
      <c r="AB398" s="56">
        <v>8131171.2100000009</v>
      </c>
      <c r="AC398" s="42"/>
    </row>
    <row r="399" spans="2:29" ht="20.25" customHeight="1" x14ac:dyDescent="0.3">
      <c r="B399" s="257"/>
      <c r="C399" s="122" t="s">
        <v>1252</v>
      </c>
      <c r="D399" s="258"/>
      <c r="E399" s="258"/>
      <c r="F399" s="122"/>
      <c r="G399" s="258"/>
      <c r="H399" s="258"/>
      <c r="I399" s="122"/>
      <c r="J399" s="258"/>
      <c r="K399" s="258"/>
      <c r="L399" s="258"/>
      <c r="M399" s="258"/>
      <c r="N399" s="258"/>
      <c r="O399" s="258"/>
      <c r="P399" s="122"/>
      <c r="Q399" s="122">
        <f>Q398</f>
        <v>214496026.71000001</v>
      </c>
      <c r="R399" s="122">
        <f t="shared" ref="R399:Z399" si="120">R398</f>
        <v>182321622.69</v>
      </c>
      <c r="S399" s="122">
        <f t="shared" si="120"/>
        <v>32174404.02</v>
      </c>
      <c r="T399" s="122">
        <f t="shared" si="120"/>
        <v>0</v>
      </c>
      <c r="U399" s="122">
        <f t="shared" si="120"/>
        <v>0</v>
      </c>
      <c r="V399" s="122">
        <f t="shared" si="120"/>
        <v>186156304.77000001</v>
      </c>
      <c r="W399" s="122">
        <f t="shared" si="120"/>
        <v>444883090.13999999</v>
      </c>
      <c r="X399" s="122">
        <f>X398</f>
        <v>845535421.62</v>
      </c>
      <c r="Y399" s="122"/>
      <c r="Z399" s="123">
        <f t="shared" si="120"/>
        <v>0</v>
      </c>
      <c r="AA399" s="123">
        <f>AA398</f>
        <v>46076636.900000006</v>
      </c>
      <c r="AB399" s="123">
        <f>AB398</f>
        <v>8131171.2100000009</v>
      </c>
      <c r="AC399" s="42"/>
    </row>
    <row r="400" spans="2:29" ht="18.75" customHeight="1" x14ac:dyDescent="0.3">
      <c r="B400" s="143"/>
      <c r="C400" s="144" t="s">
        <v>1248</v>
      </c>
      <c r="D400" s="144"/>
      <c r="E400" s="143"/>
      <c r="F400" s="144"/>
      <c r="G400" s="144"/>
      <c r="H400" s="143"/>
      <c r="I400" s="144"/>
      <c r="J400" s="144"/>
      <c r="K400" s="143"/>
      <c r="L400" s="144"/>
      <c r="M400" s="144"/>
      <c r="N400" s="143"/>
      <c r="O400" s="144"/>
      <c r="P400" s="144"/>
      <c r="Q400" s="283">
        <f>Q397+Q399</f>
        <v>366664416.72000003</v>
      </c>
      <c r="R400" s="283">
        <f t="shared" ref="R400:W400" si="121">R397+R399</f>
        <v>311664754.22000003</v>
      </c>
      <c r="S400" s="283">
        <f>S397+S399</f>
        <v>54999662.5</v>
      </c>
      <c r="T400" s="283">
        <f t="shared" si="121"/>
        <v>0</v>
      </c>
      <c r="U400" s="283">
        <f t="shared" si="121"/>
        <v>0</v>
      </c>
      <c r="V400" s="283">
        <f t="shared" si="121"/>
        <v>239811182.63</v>
      </c>
      <c r="W400" s="283">
        <f t="shared" si="121"/>
        <v>545346287.13</v>
      </c>
      <c r="X400" s="283">
        <f>X397+X399</f>
        <v>1151821886.48</v>
      </c>
      <c r="Y400" s="284">
        <f>Y397+Y399</f>
        <v>0</v>
      </c>
      <c r="Z400" s="285">
        <f>Z397+Z399</f>
        <v>0</v>
      </c>
      <c r="AA400" s="286">
        <f>AA399</f>
        <v>46076636.900000006</v>
      </c>
      <c r="AB400" s="286">
        <f>AB398</f>
        <v>8131171.2100000009</v>
      </c>
      <c r="AC400" s="42"/>
    </row>
    <row r="401" spans="2:29" ht="33.75" customHeight="1" x14ac:dyDescent="0.3">
      <c r="B401" s="144"/>
      <c r="C401" s="287" t="s">
        <v>1923</v>
      </c>
      <c r="D401" s="144"/>
      <c r="E401" s="287"/>
      <c r="F401" s="144"/>
      <c r="G401" s="144"/>
      <c r="H401" s="288"/>
      <c r="I401" s="289"/>
      <c r="J401" s="289"/>
      <c r="K401" s="288"/>
      <c r="L401" s="289"/>
      <c r="M401" s="289"/>
      <c r="N401" s="288"/>
      <c r="O401" s="289"/>
      <c r="P401" s="289"/>
      <c r="Q401" s="290"/>
      <c r="R401" s="290"/>
      <c r="S401" s="290"/>
      <c r="T401" s="290"/>
      <c r="U401" s="290"/>
      <c r="V401" s="290"/>
      <c r="W401" s="290"/>
      <c r="X401" s="290"/>
      <c r="Y401" s="291"/>
      <c r="Z401" s="292"/>
      <c r="AA401" s="293"/>
      <c r="AB401" s="293"/>
      <c r="AC401" s="42"/>
    </row>
    <row r="402" spans="2:29" ht="61.9" customHeight="1" x14ac:dyDescent="0.3">
      <c r="B402" s="99">
        <f>+B398+1</f>
        <v>348</v>
      </c>
      <c r="C402" s="130" t="s">
        <v>2161</v>
      </c>
      <c r="D402" s="99" t="s">
        <v>1925</v>
      </c>
      <c r="E402" s="130">
        <v>138578</v>
      </c>
      <c r="F402" s="99" t="s">
        <v>1927</v>
      </c>
      <c r="G402" s="99"/>
      <c r="H402" s="294" t="s">
        <v>1926</v>
      </c>
      <c r="I402" s="108"/>
      <c r="J402" s="108" t="s">
        <v>1932</v>
      </c>
      <c r="K402" s="294" t="s">
        <v>1158</v>
      </c>
      <c r="L402" s="108"/>
      <c r="M402" s="108" t="s">
        <v>590</v>
      </c>
      <c r="N402" s="294" t="s">
        <v>620</v>
      </c>
      <c r="O402" s="108"/>
      <c r="P402" s="108"/>
      <c r="Q402" s="295">
        <v>870936.07</v>
      </c>
      <c r="R402" s="295">
        <v>870936.07</v>
      </c>
      <c r="S402" s="295">
        <v>0</v>
      </c>
      <c r="T402" s="295">
        <v>0</v>
      </c>
      <c r="U402" s="295">
        <v>0</v>
      </c>
      <c r="V402" s="295">
        <v>0</v>
      </c>
      <c r="W402" s="295">
        <v>0</v>
      </c>
      <c r="X402" s="295">
        <f t="shared" ref="X402:X407" si="122">R402+S402+T402+U402+V402+W402</f>
        <v>870936.07</v>
      </c>
      <c r="Y402" s="296" t="s">
        <v>371</v>
      </c>
      <c r="Z402" s="297"/>
      <c r="AA402" s="58">
        <v>87093.61</v>
      </c>
      <c r="AB402" s="58">
        <v>0</v>
      </c>
      <c r="AC402" s="42"/>
    </row>
    <row r="403" spans="2:29" ht="57.75" customHeight="1" x14ac:dyDescent="0.3">
      <c r="B403" s="99">
        <f>+B402+1</f>
        <v>349</v>
      </c>
      <c r="C403" s="130" t="s">
        <v>2161</v>
      </c>
      <c r="D403" s="99" t="s">
        <v>1928</v>
      </c>
      <c r="E403" s="130">
        <v>138249</v>
      </c>
      <c r="F403" s="99" t="s">
        <v>1931</v>
      </c>
      <c r="G403" s="99"/>
      <c r="H403" s="294" t="s">
        <v>1929</v>
      </c>
      <c r="I403" s="108"/>
      <c r="J403" s="108" t="s">
        <v>1933</v>
      </c>
      <c r="K403" s="294" t="s">
        <v>1158</v>
      </c>
      <c r="L403" s="108"/>
      <c r="M403" s="108" t="s">
        <v>596</v>
      </c>
      <c r="N403" s="294" t="s">
        <v>1930</v>
      </c>
      <c r="O403" s="108"/>
      <c r="P403" s="108"/>
      <c r="Q403" s="295">
        <v>4334566.7</v>
      </c>
      <c r="R403" s="295">
        <v>4334566.7</v>
      </c>
      <c r="S403" s="295">
        <v>0</v>
      </c>
      <c r="T403" s="295">
        <v>0</v>
      </c>
      <c r="U403" s="295">
        <v>0</v>
      </c>
      <c r="V403" s="295">
        <v>0</v>
      </c>
      <c r="W403" s="295">
        <v>0</v>
      </c>
      <c r="X403" s="295">
        <f t="shared" si="122"/>
        <v>4334566.7</v>
      </c>
      <c r="Y403" s="296" t="s">
        <v>371</v>
      </c>
      <c r="Z403" s="297"/>
      <c r="AA403" s="58">
        <v>233231.96000000002</v>
      </c>
      <c r="AB403" s="58">
        <v>0</v>
      </c>
      <c r="AC403" s="42"/>
    </row>
    <row r="404" spans="2:29" ht="65.25" customHeight="1" x14ac:dyDescent="0.3">
      <c r="B404" s="99">
        <f t="shared" ref="B404:B452" si="123">+B403+1</f>
        <v>350</v>
      </c>
      <c r="C404" s="130" t="s">
        <v>2161</v>
      </c>
      <c r="D404" s="99" t="s">
        <v>1934</v>
      </c>
      <c r="E404" s="130">
        <v>138126</v>
      </c>
      <c r="F404" s="99" t="s">
        <v>1935</v>
      </c>
      <c r="G404" s="99"/>
      <c r="H404" s="294" t="s">
        <v>1936</v>
      </c>
      <c r="I404" s="108"/>
      <c r="J404" s="108" t="s">
        <v>1943</v>
      </c>
      <c r="K404" s="294" t="s">
        <v>382</v>
      </c>
      <c r="L404" s="108"/>
      <c r="M404" s="108" t="s">
        <v>589</v>
      </c>
      <c r="N404" s="294" t="s">
        <v>588</v>
      </c>
      <c r="O404" s="108"/>
      <c r="P404" s="108"/>
      <c r="Q404" s="295">
        <v>10254884.93</v>
      </c>
      <c r="R404" s="295">
        <v>10254884.93</v>
      </c>
      <c r="S404" s="295">
        <v>0</v>
      </c>
      <c r="T404" s="295">
        <v>0</v>
      </c>
      <c r="U404" s="295">
        <v>0</v>
      </c>
      <c r="V404" s="295">
        <v>482586.89</v>
      </c>
      <c r="W404" s="295">
        <v>0</v>
      </c>
      <c r="X404" s="295">
        <f>R404+S404+T404+U404+V404+W404</f>
        <v>10737471.82</v>
      </c>
      <c r="Y404" s="296" t="s">
        <v>371</v>
      </c>
      <c r="Z404" s="297"/>
      <c r="AA404" s="58">
        <v>0</v>
      </c>
      <c r="AB404" s="58">
        <v>0</v>
      </c>
      <c r="AC404" s="42"/>
    </row>
    <row r="405" spans="2:29" ht="52.5" customHeight="1" x14ac:dyDescent="0.3">
      <c r="B405" s="99">
        <f t="shared" si="123"/>
        <v>351</v>
      </c>
      <c r="C405" s="130" t="s">
        <v>2161</v>
      </c>
      <c r="D405" s="99" t="s">
        <v>1937</v>
      </c>
      <c r="E405" s="130">
        <v>138200</v>
      </c>
      <c r="F405" s="99" t="s">
        <v>1938</v>
      </c>
      <c r="G405" s="99"/>
      <c r="H405" s="99" t="s">
        <v>1939</v>
      </c>
      <c r="I405" s="108"/>
      <c r="J405" s="108" t="s">
        <v>1944</v>
      </c>
      <c r="K405" s="294" t="s">
        <v>1158</v>
      </c>
      <c r="L405" s="108"/>
      <c r="M405" s="108" t="s">
        <v>593</v>
      </c>
      <c r="N405" s="294" t="s">
        <v>397</v>
      </c>
      <c r="O405" s="108"/>
      <c r="P405" s="108"/>
      <c r="Q405" s="295">
        <v>13341953</v>
      </c>
      <c r="R405" s="295">
        <v>13341953</v>
      </c>
      <c r="S405" s="295">
        <v>0</v>
      </c>
      <c r="T405" s="295">
        <v>0</v>
      </c>
      <c r="U405" s="295">
        <v>0</v>
      </c>
      <c r="V405" s="295">
        <v>0</v>
      </c>
      <c r="W405" s="295">
        <v>0</v>
      </c>
      <c r="X405" s="295">
        <f t="shared" si="122"/>
        <v>13341953</v>
      </c>
      <c r="Y405" s="296" t="s">
        <v>371</v>
      </c>
      <c r="Z405" s="297"/>
      <c r="AA405" s="58">
        <v>0</v>
      </c>
      <c r="AB405" s="58">
        <v>0</v>
      </c>
      <c r="AC405" s="42"/>
    </row>
    <row r="406" spans="2:29" ht="62.45" customHeight="1" x14ac:dyDescent="0.3">
      <c r="B406" s="99">
        <f t="shared" si="123"/>
        <v>352</v>
      </c>
      <c r="C406" s="130" t="s">
        <v>2161</v>
      </c>
      <c r="D406" s="294" t="s">
        <v>1940</v>
      </c>
      <c r="E406" s="130">
        <v>138306</v>
      </c>
      <c r="F406" s="99" t="s">
        <v>1941</v>
      </c>
      <c r="G406" s="99"/>
      <c r="H406" s="99" t="s">
        <v>1942</v>
      </c>
      <c r="I406" s="108"/>
      <c r="J406" s="108" t="s">
        <v>1945</v>
      </c>
      <c r="K406" s="294" t="s">
        <v>1158</v>
      </c>
      <c r="L406" s="108"/>
      <c r="M406" s="108" t="s">
        <v>590</v>
      </c>
      <c r="N406" s="294" t="s">
        <v>392</v>
      </c>
      <c r="O406" s="108"/>
      <c r="P406" s="108"/>
      <c r="Q406" s="295">
        <v>2373700.91</v>
      </c>
      <c r="R406" s="295">
        <v>2373700.91</v>
      </c>
      <c r="S406" s="295">
        <v>0</v>
      </c>
      <c r="T406" s="295">
        <v>0</v>
      </c>
      <c r="U406" s="295">
        <v>0</v>
      </c>
      <c r="V406" s="295">
        <v>0</v>
      </c>
      <c r="W406" s="295">
        <v>0</v>
      </c>
      <c r="X406" s="295">
        <f t="shared" si="122"/>
        <v>2373700.91</v>
      </c>
      <c r="Y406" s="296" t="s">
        <v>371</v>
      </c>
      <c r="Z406" s="297"/>
      <c r="AA406" s="58">
        <v>171479</v>
      </c>
      <c r="AB406" s="58">
        <v>0</v>
      </c>
      <c r="AC406" s="42"/>
    </row>
    <row r="407" spans="2:29" ht="65.25" customHeight="1" x14ac:dyDescent="0.3">
      <c r="B407" s="99">
        <f t="shared" si="123"/>
        <v>353</v>
      </c>
      <c r="C407" s="130" t="s">
        <v>2161</v>
      </c>
      <c r="D407" s="99" t="s">
        <v>1946</v>
      </c>
      <c r="E407" s="130">
        <v>138192</v>
      </c>
      <c r="F407" s="99" t="s">
        <v>1948</v>
      </c>
      <c r="G407" s="99"/>
      <c r="H407" s="294" t="s">
        <v>1947</v>
      </c>
      <c r="I407" s="108"/>
      <c r="J407" s="108" t="s">
        <v>1944</v>
      </c>
      <c r="K407" s="294" t="s">
        <v>1158</v>
      </c>
      <c r="L407" s="108"/>
      <c r="M407" s="108" t="s">
        <v>593</v>
      </c>
      <c r="N407" s="294" t="s">
        <v>397</v>
      </c>
      <c r="O407" s="108"/>
      <c r="P407" s="108"/>
      <c r="Q407" s="295">
        <v>48175635.441</v>
      </c>
      <c r="R407" s="295">
        <v>48175635.441</v>
      </c>
      <c r="S407" s="295">
        <v>0</v>
      </c>
      <c r="T407" s="295">
        <v>0</v>
      </c>
      <c r="U407" s="295">
        <v>0</v>
      </c>
      <c r="V407" s="295">
        <v>0</v>
      </c>
      <c r="W407" s="295">
        <v>0</v>
      </c>
      <c r="X407" s="295">
        <f t="shared" si="122"/>
        <v>48175635.441</v>
      </c>
      <c r="Y407" s="296" t="s">
        <v>371</v>
      </c>
      <c r="Z407" s="297"/>
      <c r="AA407" s="58">
        <v>0</v>
      </c>
      <c r="AB407" s="58">
        <v>0</v>
      </c>
      <c r="AC407" s="42"/>
    </row>
    <row r="408" spans="2:29" ht="63.75" customHeight="1" x14ac:dyDescent="0.3">
      <c r="B408" s="99">
        <f t="shared" si="123"/>
        <v>354</v>
      </c>
      <c r="C408" s="130" t="s">
        <v>2161</v>
      </c>
      <c r="D408" s="99" t="s">
        <v>1949</v>
      </c>
      <c r="E408" s="130">
        <v>138083</v>
      </c>
      <c r="F408" s="99" t="s">
        <v>1951</v>
      </c>
      <c r="G408" s="99"/>
      <c r="H408" s="294" t="s">
        <v>1950</v>
      </c>
      <c r="I408" s="108"/>
      <c r="J408" s="108" t="s">
        <v>1952</v>
      </c>
      <c r="K408" s="294" t="s">
        <v>1158</v>
      </c>
      <c r="L408" s="108"/>
      <c r="M408" s="108" t="s">
        <v>589</v>
      </c>
      <c r="N408" s="294" t="s">
        <v>588</v>
      </c>
      <c r="O408" s="108"/>
      <c r="P408" s="108"/>
      <c r="Q408" s="295">
        <v>24632417.57</v>
      </c>
      <c r="R408" s="295">
        <v>24632417.57</v>
      </c>
      <c r="S408" s="295">
        <v>0</v>
      </c>
      <c r="T408" s="295">
        <v>0</v>
      </c>
      <c r="U408" s="295">
        <v>0</v>
      </c>
      <c r="V408" s="295">
        <v>0</v>
      </c>
      <c r="W408" s="295">
        <v>0</v>
      </c>
      <c r="X408" s="295">
        <f t="shared" ref="X408:X452" si="124">R408+S408+T408+U408+V408+W408</f>
        <v>24632417.57</v>
      </c>
      <c r="Y408" s="296" t="s">
        <v>371</v>
      </c>
      <c r="Z408" s="297"/>
      <c r="AA408" s="58">
        <v>0</v>
      </c>
      <c r="AB408" s="58">
        <v>0</v>
      </c>
      <c r="AC408" s="42"/>
    </row>
    <row r="409" spans="2:29" ht="56.25" customHeight="1" x14ac:dyDescent="0.3">
      <c r="B409" s="99">
        <f t="shared" si="123"/>
        <v>355</v>
      </c>
      <c r="C409" s="130" t="s">
        <v>2161</v>
      </c>
      <c r="D409" s="99" t="s">
        <v>1953</v>
      </c>
      <c r="E409" s="130">
        <v>138155</v>
      </c>
      <c r="F409" s="99" t="s">
        <v>1954</v>
      </c>
      <c r="G409" s="99"/>
      <c r="H409" s="294" t="s">
        <v>1955</v>
      </c>
      <c r="I409" s="108"/>
      <c r="J409" s="108" t="s">
        <v>1665</v>
      </c>
      <c r="K409" s="294" t="s">
        <v>1158</v>
      </c>
      <c r="L409" s="108"/>
      <c r="M409" s="108" t="s">
        <v>590</v>
      </c>
      <c r="N409" s="294" t="s">
        <v>591</v>
      </c>
      <c r="O409" s="108"/>
      <c r="P409" s="108"/>
      <c r="Q409" s="295">
        <v>40147762.270000003</v>
      </c>
      <c r="R409" s="295">
        <v>40147762.270000003</v>
      </c>
      <c r="S409" s="295">
        <v>0</v>
      </c>
      <c r="T409" s="295">
        <v>0</v>
      </c>
      <c r="U409" s="295">
        <v>0</v>
      </c>
      <c r="V409" s="295">
        <v>0</v>
      </c>
      <c r="W409" s="295">
        <v>0</v>
      </c>
      <c r="X409" s="295">
        <f>R409+S409+T409+U409+V409+W409</f>
        <v>40147762.270000003</v>
      </c>
      <c r="Y409" s="296" t="s">
        <v>371</v>
      </c>
      <c r="Z409" s="297"/>
      <c r="AA409" s="58">
        <v>22019965.27</v>
      </c>
      <c r="AB409" s="58">
        <v>0</v>
      </c>
      <c r="AC409" s="42"/>
    </row>
    <row r="410" spans="2:29" ht="66.2" customHeight="1" x14ac:dyDescent="0.3">
      <c r="B410" s="99">
        <f t="shared" si="123"/>
        <v>356</v>
      </c>
      <c r="C410" s="130" t="s">
        <v>2161</v>
      </c>
      <c r="D410" s="99" t="s">
        <v>1956</v>
      </c>
      <c r="E410" s="130">
        <v>138082</v>
      </c>
      <c r="F410" s="99" t="s">
        <v>1958</v>
      </c>
      <c r="G410" s="99"/>
      <c r="H410" s="294" t="s">
        <v>1957</v>
      </c>
      <c r="I410" s="108"/>
      <c r="J410" s="108" t="s">
        <v>1689</v>
      </c>
      <c r="K410" s="294" t="s">
        <v>1158</v>
      </c>
      <c r="L410" s="108"/>
      <c r="M410" s="108" t="s">
        <v>590</v>
      </c>
      <c r="N410" s="294" t="s">
        <v>623</v>
      </c>
      <c r="O410" s="108"/>
      <c r="P410" s="108"/>
      <c r="Q410" s="295">
        <v>12284141.380000001</v>
      </c>
      <c r="R410" s="295">
        <v>12284141.380000001</v>
      </c>
      <c r="S410" s="295">
        <v>0</v>
      </c>
      <c r="T410" s="295">
        <v>0</v>
      </c>
      <c r="U410" s="295">
        <v>0</v>
      </c>
      <c r="V410" s="295">
        <v>0</v>
      </c>
      <c r="W410" s="295">
        <v>0</v>
      </c>
      <c r="X410" s="295">
        <f>R410+S410+T410+U410+V410+W410</f>
        <v>12284141.380000001</v>
      </c>
      <c r="Y410" s="296" t="s">
        <v>371</v>
      </c>
      <c r="Z410" s="297"/>
      <c r="AA410" s="58">
        <v>0</v>
      </c>
      <c r="AB410" s="58">
        <v>0</v>
      </c>
      <c r="AC410" s="42"/>
    </row>
    <row r="411" spans="2:29" ht="66.2" customHeight="1" x14ac:dyDescent="0.3">
      <c r="B411" s="99">
        <f t="shared" si="123"/>
        <v>357</v>
      </c>
      <c r="C411" s="130" t="s">
        <v>2161</v>
      </c>
      <c r="D411" s="99" t="s">
        <v>1959</v>
      </c>
      <c r="E411" s="130">
        <v>138161</v>
      </c>
      <c r="F411" s="99" t="s">
        <v>1961</v>
      </c>
      <c r="G411" s="99"/>
      <c r="H411" s="294" t="s">
        <v>1960</v>
      </c>
      <c r="I411" s="108"/>
      <c r="J411" s="108" t="s">
        <v>1962</v>
      </c>
      <c r="K411" s="294" t="s">
        <v>1158</v>
      </c>
      <c r="L411" s="108"/>
      <c r="M411" s="108" t="s">
        <v>593</v>
      </c>
      <c r="N411" s="294" t="s">
        <v>397</v>
      </c>
      <c r="O411" s="108"/>
      <c r="P411" s="108"/>
      <c r="Q411" s="295">
        <v>48248434.189999998</v>
      </c>
      <c r="R411" s="295">
        <v>48248434.189999998</v>
      </c>
      <c r="S411" s="295"/>
      <c r="T411" s="295"/>
      <c r="U411" s="295"/>
      <c r="V411" s="295"/>
      <c r="W411" s="295"/>
      <c r="X411" s="295">
        <f>R411+S411+T411+U411+V411+W411</f>
        <v>48248434.189999998</v>
      </c>
      <c r="Y411" s="296" t="s">
        <v>371</v>
      </c>
      <c r="Z411" s="297"/>
      <c r="AA411" s="58">
        <v>0</v>
      </c>
      <c r="AB411" s="58">
        <v>0</v>
      </c>
      <c r="AC411" s="42"/>
    </row>
    <row r="412" spans="2:29" ht="66.2" customHeight="1" x14ac:dyDescent="0.3">
      <c r="B412" s="99">
        <f t="shared" si="123"/>
        <v>358</v>
      </c>
      <c r="C412" s="130" t="s">
        <v>2161</v>
      </c>
      <c r="D412" s="99" t="s">
        <v>1963</v>
      </c>
      <c r="E412" s="130">
        <v>139457</v>
      </c>
      <c r="F412" s="99" t="s">
        <v>1965</v>
      </c>
      <c r="G412" s="99"/>
      <c r="H412" s="294" t="s">
        <v>1964</v>
      </c>
      <c r="I412" s="108"/>
      <c r="J412" s="108" t="s">
        <v>1966</v>
      </c>
      <c r="K412" s="294" t="s">
        <v>1158</v>
      </c>
      <c r="L412" s="108"/>
      <c r="M412" s="108" t="s">
        <v>586</v>
      </c>
      <c r="N412" s="294" t="s">
        <v>623</v>
      </c>
      <c r="O412" s="108"/>
      <c r="P412" s="108"/>
      <c r="Q412" s="295">
        <v>18596699.84</v>
      </c>
      <c r="R412" s="295">
        <v>18596699.84</v>
      </c>
      <c r="S412" s="295"/>
      <c r="T412" s="295"/>
      <c r="U412" s="295"/>
      <c r="V412" s="295"/>
      <c r="W412" s="295"/>
      <c r="X412" s="295">
        <f>R412+S412+T412+U412+V412+W412</f>
        <v>18596699.84</v>
      </c>
      <c r="Y412" s="296" t="s">
        <v>371</v>
      </c>
      <c r="Z412" s="297"/>
      <c r="AA412" s="58">
        <v>0</v>
      </c>
      <c r="AB412" s="58">
        <v>0</v>
      </c>
      <c r="AC412" s="42"/>
    </row>
    <row r="413" spans="2:29" ht="66.2" customHeight="1" x14ac:dyDescent="0.3">
      <c r="B413" s="99">
        <f t="shared" si="123"/>
        <v>359</v>
      </c>
      <c r="C413" s="130" t="s">
        <v>2161</v>
      </c>
      <c r="D413" s="99" t="s">
        <v>1994</v>
      </c>
      <c r="E413" s="130">
        <v>138250</v>
      </c>
      <c r="F413" s="99" t="s">
        <v>1995</v>
      </c>
      <c r="G413" s="99"/>
      <c r="H413" s="294" t="s">
        <v>1929</v>
      </c>
      <c r="I413" s="108"/>
      <c r="J413" s="108" t="s">
        <v>1665</v>
      </c>
      <c r="K413" s="294" t="s">
        <v>1158</v>
      </c>
      <c r="L413" s="108"/>
      <c r="M413" s="108" t="s">
        <v>596</v>
      </c>
      <c r="N413" s="294" t="s">
        <v>1929</v>
      </c>
      <c r="O413" s="108"/>
      <c r="P413" s="108"/>
      <c r="Q413" s="295">
        <f>R413</f>
        <v>11064542.07</v>
      </c>
      <c r="R413" s="94">
        <v>11064542.07</v>
      </c>
      <c r="S413" s="298"/>
      <c r="T413" s="298"/>
      <c r="U413" s="298"/>
      <c r="V413" s="298"/>
      <c r="W413" s="298"/>
      <c r="X413" s="295">
        <f>R413+S413+T413+U413+V413+W413</f>
        <v>11064542.07</v>
      </c>
      <c r="Y413" s="296" t="s">
        <v>371</v>
      </c>
      <c r="Z413" s="297"/>
      <c r="AA413" s="58">
        <v>0</v>
      </c>
      <c r="AB413" s="58">
        <v>0</v>
      </c>
      <c r="AC413" s="42"/>
    </row>
    <row r="414" spans="2:29" ht="98.45" customHeight="1" x14ac:dyDescent="0.3">
      <c r="B414" s="99">
        <f t="shared" si="123"/>
        <v>360</v>
      </c>
      <c r="C414" s="130" t="s">
        <v>2161</v>
      </c>
      <c r="D414" s="99" t="s">
        <v>1996</v>
      </c>
      <c r="E414" s="130">
        <v>138080</v>
      </c>
      <c r="F414" s="99" t="s">
        <v>1998</v>
      </c>
      <c r="G414" s="99"/>
      <c r="H414" s="294" t="s">
        <v>1997</v>
      </c>
      <c r="I414" s="108"/>
      <c r="J414" s="108" t="s">
        <v>1665</v>
      </c>
      <c r="K414" s="294" t="s">
        <v>1158</v>
      </c>
      <c r="L414" s="108"/>
      <c r="M414" s="108" t="s">
        <v>589</v>
      </c>
      <c r="N414" s="294" t="s">
        <v>588</v>
      </c>
      <c r="O414" s="108"/>
      <c r="P414" s="108"/>
      <c r="Q414" s="295">
        <f>R414</f>
        <v>46503042.969999999</v>
      </c>
      <c r="R414" s="295">
        <v>46503042.969999999</v>
      </c>
      <c r="S414" s="295"/>
      <c r="T414" s="295"/>
      <c r="U414" s="295"/>
      <c r="V414" s="295"/>
      <c r="W414" s="295"/>
      <c r="X414" s="295">
        <f t="shared" si="124"/>
        <v>46503042.969999999</v>
      </c>
      <c r="Y414" s="296" t="s">
        <v>371</v>
      </c>
      <c r="Z414" s="297"/>
      <c r="AA414" s="58">
        <v>0</v>
      </c>
      <c r="AB414" s="58">
        <v>0</v>
      </c>
      <c r="AC414" s="42"/>
    </row>
    <row r="415" spans="2:29" ht="66.2" customHeight="1" x14ac:dyDescent="0.3">
      <c r="B415" s="99">
        <f t="shared" si="123"/>
        <v>361</v>
      </c>
      <c r="C415" s="130" t="s">
        <v>2161</v>
      </c>
      <c r="D415" s="99" t="s">
        <v>1999</v>
      </c>
      <c r="E415" s="130">
        <v>138213</v>
      </c>
      <c r="F415" s="99" t="s">
        <v>2000</v>
      </c>
      <c r="G415" s="99"/>
      <c r="H415" s="294" t="s">
        <v>2001</v>
      </c>
      <c r="I415" s="108"/>
      <c r="J415" s="108" t="s">
        <v>1952</v>
      </c>
      <c r="K415" s="294" t="s">
        <v>1158</v>
      </c>
      <c r="L415" s="108"/>
      <c r="M415" s="108" t="s">
        <v>589</v>
      </c>
      <c r="N415" s="294" t="s">
        <v>588</v>
      </c>
      <c r="O415" s="108"/>
      <c r="P415" s="108"/>
      <c r="Q415" s="295">
        <v>16077187.949999999</v>
      </c>
      <c r="R415" s="295">
        <v>16077187.949999999</v>
      </c>
      <c r="S415" s="295"/>
      <c r="T415" s="295"/>
      <c r="U415" s="295"/>
      <c r="V415" s="295"/>
      <c r="W415" s="295"/>
      <c r="X415" s="295">
        <f t="shared" si="124"/>
        <v>16077187.949999999</v>
      </c>
      <c r="Y415" s="296" t="s">
        <v>371</v>
      </c>
      <c r="Z415" s="297"/>
      <c r="AA415" s="58">
        <v>0</v>
      </c>
      <c r="AB415" s="58">
        <v>0</v>
      </c>
      <c r="AC415" s="42"/>
    </row>
    <row r="416" spans="2:29" ht="66.2" customHeight="1" x14ac:dyDescent="0.3">
      <c r="B416" s="99">
        <f t="shared" si="123"/>
        <v>362</v>
      </c>
      <c r="C416" s="130" t="s">
        <v>2161</v>
      </c>
      <c r="D416" s="99" t="s">
        <v>2002</v>
      </c>
      <c r="E416" s="130">
        <v>139426</v>
      </c>
      <c r="F416" s="99" t="s">
        <v>2005</v>
      </c>
      <c r="G416" s="99"/>
      <c r="H416" s="294" t="s">
        <v>2003</v>
      </c>
      <c r="I416" s="108"/>
      <c r="J416" s="108" t="s">
        <v>1952</v>
      </c>
      <c r="K416" s="294" t="s">
        <v>382</v>
      </c>
      <c r="L416" s="108"/>
      <c r="M416" s="108" t="s">
        <v>590</v>
      </c>
      <c r="N416" s="294" t="s">
        <v>2004</v>
      </c>
      <c r="O416" s="108"/>
      <c r="P416" s="108"/>
      <c r="Q416" s="295">
        <v>24228996.289999999</v>
      </c>
      <c r="R416" s="295">
        <v>24228996.289999999</v>
      </c>
      <c r="S416" s="295"/>
      <c r="T416" s="295"/>
      <c r="U416" s="295"/>
      <c r="V416" s="295"/>
      <c r="W416" s="295"/>
      <c r="X416" s="295">
        <f t="shared" si="124"/>
        <v>24228996.289999999</v>
      </c>
      <c r="Y416" s="296" t="s">
        <v>371</v>
      </c>
      <c r="Z416" s="297"/>
      <c r="AA416" s="58">
        <v>0</v>
      </c>
      <c r="AB416" s="58">
        <v>0</v>
      </c>
      <c r="AC416" s="42"/>
    </row>
    <row r="417" spans="2:29" ht="66.2" customHeight="1" x14ac:dyDescent="0.3">
      <c r="B417" s="99">
        <f t="shared" si="123"/>
        <v>363</v>
      </c>
      <c r="C417" s="130" t="s">
        <v>2161</v>
      </c>
      <c r="D417" s="99" t="s">
        <v>2006</v>
      </c>
      <c r="E417" s="130">
        <v>138073</v>
      </c>
      <c r="F417" s="99" t="s">
        <v>2007</v>
      </c>
      <c r="G417" s="99"/>
      <c r="H417" s="294" t="s">
        <v>2008</v>
      </c>
      <c r="I417" s="108"/>
      <c r="J417" s="108" t="s">
        <v>1962</v>
      </c>
      <c r="K417" s="294" t="s">
        <v>1158</v>
      </c>
      <c r="L417" s="108"/>
      <c r="M417" s="108" t="s">
        <v>593</v>
      </c>
      <c r="N417" s="294" t="s">
        <v>2009</v>
      </c>
      <c r="O417" s="108"/>
      <c r="P417" s="108"/>
      <c r="Q417" s="295">
        <v>5811042.4299999997</v>
      </c>
      <c r="R417" s="295">
        <v>5811042.4299999997</v>
      </c>
      <c r="S417" s="295"/>
      <c r="T417" s="295"/>
      <c r="U417" s="295"/>
      <c r="V417" s="295"/>
      <c r="W417" s="295"/>
      <c r="X417" s="295">
        <f t="shared" si="124"/>
        <v>5811042.4299999997</v>
      </c>
      <c r="Y417" s="296" t="s">
        <v>371</v>
      </c>
      <c r="Z417" s="297"/>
      <c r="AA417" s="58">
        <v>0</v>
      </c>
      <c r="AB417" s="58">
        <v>0</v>
      </c>
      <c r="AC417" s="42"/>
    </row>
    <row r="418" spans="2:29" ht="125.1" customHeight="1" x14ac:dyDescent="0.3">
      <c r="B418" s="99">
        <f t="shared" si="123"/>
        <v>364</v>
      </c>
      <c r="C418" s="130" t="s">
        <v>2222</v>
      </c>
      <c r="D418" s="99" t="s">
        <v>2010</v>
      </c>
      <c r="E418" s="130">
        <v>138079</v>
      </c>
      <c r="F418" s="99" t="s">
        <v>2011</v>
      </c>
      <c r="G418" s="99"/>
      <c r="H418" s="294" t="s">
        <v>2012</v>
      </c>
      <c r="I418" s="108"/>
      <c r="J418" s="108" t="s">
        <v>1665</v>
      </c>
      <c r="K418" s="294" t="s">
        <v>1158</v>
      </c>
      <c r="L418" s="108"/>
      <c r="M418" s="108" t="s">
        <v>596</v>
      </c>
      <c r="N418" s="294" t="s">
        <v>588</v>
      </c>
      <c r="O418" s="108"/>
      <c r="P418" s="108"/>
      <c r="Q418" s="295">
        <v>16152607.800000001</v>
      </c>
      <c r="R418" s="295">
        <v>16152607.800000001</v>
      </c>
      <c r="S418" s="295"/>
      <c r="T418" s="295"/>
      <c r="U418" s="295"/>
      <c r="V418" s="295"/>
      <c r="W418" s="295"/>
      <c r="X418" s="295">
        <f t="shared" si="124"/>
        <v>16152607.800000001</v>
      </c>
      <c r="Y418" s="296" t="s">
        <v>371</v>
      </c>
      <c r="Z418" s="297"/>
      <c r="AA418" s="58">
        <v>3103745.89</v>
      </c>
      <c r="AB418" s="58">
        <v>0</v>
      </c>
      <c r="AC418" s="42"/>
    </row>
    <row r="419" spans="2:29" ht="66.2" customHeight="1" x14ac:dyDescent="0.3">
      <c r="B419" s="99">
        <f t="shared" si="123"/>
        <v>365</v>
      </c>
      <c r="C419" s="130" t="s">
        <v>2161</v>
      </c>
      <c r="D419" s="99" t="s">
        <v>2013</v>
      </c>
      <c r="E419" s="130">
        <v>138081</v>
      </c>
      <c r="F419" s="99" t="s">
        <v>2015</v>
      </c>
      <c r="G419" s="99"/>
      <c r="H419" s="294" t="s">
        <v>2014</v>
      </c>
      <c r="I419" s="108"/>
      <c r="J419" s="108" t="s">
        <v>1966</v>
      </c>
      <c r="K419" s="294" t="s">
        <v>1158</v>
      </c>
      <c r="L419" s="108"/>
      <c r="M419" s="108" t="s">
        <v>590</v>
      </c>
      <c r="N419" s="294" t="s">
        <v>623</v>
      </c>
      <c r="O419" s="108"/>
      <c r="P419" s="108"/>
      <c r="Q419" s="295">
        <v>15340540.85</v>
      </c>
      <c r="R419" s="295">
        <v>15340540.85</v>
      </c>
      <c r="S419" s="295"/>
      <c r="T419" s="295"/>
      <c r="U419" s="295"/>
      <c r="V419" s="295"/>
      <c r="W419" s="295"/>
      <c r="X419" s="295">
        <f t="shared" si="124"/>
        <v>15340540.85</v>
      </c>
      <c r="Y419" s="296" t="s">
        <v>371</v>
      </c>
      <c r="Z419" s="297"/>
      <c r="AA419" s="58">
        <v>0</v>
      </c>
      <c r="AB419" s="58">
        <v>0</v>
      </c>
      <c r="AC419" s="42"/>
    </row>
    <row r="420" spans="2:29" ht="66.2" customHeight="1" x14ac:dyDescent="0.3">
      <c r="B420" s="99">
        <f t="shared" si="123"/>
        <v>366</v>
      </c>
      <c r="C420" s="130" t="s">
        <v>2161</v>
      </c>
      <c r="D420" s="99" t="s">
        <v>2016</v>
      </c>
      <c r="E420" s="130">
        <v>139233</v>
      </c>
      <c r="F420" s="99" t="s">
        <v>2018</v>
      </c>
      <c r="G420" s="99"/>
      <c r="H420" s="294" t="s">
        <v>2017</v>
      </c>
      <c r="I420" s="108"/>
      <c r="J420" s="108" t="s">
        <v>2019</v>
      </c>
      <c r="K420" s="294" t="s">
        <v>1158</v>
      </c>
      <c r="L420" s="108"/>
      <c r="M420" s="108" t="s">
        <v>593</v>
      </c>
      <c r="N420" s="294" t="s">
        <v>394</v>
      </c>
      <c r="O420" s="108"/>
      <c r="P420" s="108"/>
      <c r="Q420" s="295">
        <v>10116254</v>
      </c>
      <c r="R420" s="295">
        <v>10116254</v>
      </c>
      <c r="S420" s="295"/>
      <c r="T420" s="295"/>
      <c r="U420" s="295"/>
      <c r="V420" s="295"/>
      <c r="W420" s="295"/>
      <c r="X420" s="295">
        <f t="shared" si="124"/>
        <v>10116254</v>
      </c>
      <c r="Y420" s="296" t="s">
        <v>371</v>
      </c>
      <c r="Z420" s="297"/>
      <c r="AA420" s="58">
        <v>0</v>
      </c>
      <c r="AB420" s="58">
        <v>0</v>
      </c>
      <c r="AC420" s="42"/>
    </row>
    <row r="421" spans="2:29" ht="66.2" customHeight="1" x14ac:dyDescent="0.3">
      <c r="B421" s="99">
        <f t="shared" si="123"/>
        <v>367</v>
      </c>
      <c r="C421" s="130" t="s">
        <v>2161</v>
      </c>
      <c r="D421" s="99" t="s">
        <v>2020</v>
      </c>
      <c r="E421" s="130">
        <v>138323</v>
      </c>
      <c r="F421" s="99" t="s">
        <v>2022</v>
      </c>
      <c r="G421" s="99"/>
      <c r="H421" s="294" t="s">
        <v>2021</v>
      </c>
      <c r="I421" s="108"/>
      <c r="J421" s="108" t="s">
        <v>1665</v>
      </c>
      <c r="K421" s="294" t="s">
        <v>1158</v>
      </c>
      <c r="L421" s="108"/>
      <c r="M421" s="108" t="s">
        <v>599</v>
      </c>
      <c r="N421" s="294" t="s">
        <v>608</v>
      </c>
      <c r="O421" s="108"/>
      <c r="P421" s="108"/>
      <c r="Q421" s="295">
        <v>33726424.009999998</v>
      </c>
      <c r="R421" s="295">
        <v>33726424.009999998</v>
      </c>
      <c r="S421" s="295"/>
      <c r="T421" s="295"/>
      <c r="U421" s="295"/>
      <c r="V421" s="295"/>
      <c r="W421" s="295"/>
      <c r="X421" s="295">
        <f t="shared" si="124"/>
        <v>33726424.009999998</v>
      </c>
      <c r="Y421" s="296" t="s">
        <v>371</v>
      </c>
      <c r="Z421" s="297"/>
      <c r="AA421" s="58">
        <v>0</v>
      </c>
      <c r="AB421" s="58">
        <v>0</v>
      </c>
      <c r="AC421" s="42"/>
    </row>
    <row r="422" spans="2:29" ht="66.2" customHeight="1" x14ac:dyDescent="0.3">
      <c r="B422" s="99">
        <f t="shared" si="123"/>
        <v>368</v>
      </c>
      <c r="C422" s="130" t="s">
        <v>2161</v>
      </c>
      <c r="D422" s="99" t="s">
        <v>2025</v>
      </c>
      <c r="E422" s="130">
        <v>139403</v>
      </c>
      <c r="F422" s="99" t="s">
        <v>2027</v>
      </c>
      <c r="G422" s="99"/>
      <c r="H422" s="294" t="s">
        <v>2026</v>
      </c>
      <c r="I422" s="108"/>
      <c r="J422" s="108" t="s">
        <v>1302</v>
      </c>
      <c r="K422" s="294" t="s">
        <v>1158</v>
      </c>
      <c r="L422" s="108"/>
      <c r="M422" s="108" t="s">
        <v>586</v>
      </c>
      <c r="N422" s="294" t="s">
        <v>622</v>
      </c>
      <c r="O422" s="108"/>
      <c r="P422" s="108"/>
      <c r="Q422" s="295">
        <v>7654780.8300000001</v>
      </c>
      <c r="R422" s="295">
        <v>7654780.8300000001</v>
      </c>
      <c r="S422" s="295"/>
      <c r="T422" s="295"/>
      <c r="U422" s="295"/>
      <c r="V422" s="295"/>
      <c r="W422" s="295"/>
      <c r="X422" s="295">
        <f t="shared" si="124"/>
        <v>7654780.8300000001</v>
      </c>
      <c r="Y422" s="296" t="s">
        <v>371</v>
      </c>
      <c r="Z422" s="297"/>
      <c r="AA422" s="62"/>
      <c r="AB422" s="62"/>
      <c r="AC422" s="42"/>
    </row>
    <row r="423" spans="2:29" ht="66.2" customHeight="1" x14ac:dyDescent="0.3">
      <c r="B423" s="99">
        <f t="shared" si="123"/>
        <v>369</v>
      </c>
      <c r="C423" s="130" t="s">
        <v>2161</v>
      </c>
      <c r="D423" s="99" t="s">
        <v>2028</v>
      </c>
      <c r="E423" s="130">
        <v>139414</v>
      </c>
      <c r="F423" s="99" t="s">
        <v>2030</v>
      </c>
      <c r="G423" s="99"/>
      <c r="H423" s="294" t="s">
        <v>2029</v>
      </c>
      <c r="I423" s="108"/>
      <c r="J423" s="108" t="s">
        <v>1966</v>
      </c>
      <c r="K423" s="294" t="s">
        <v>382</v>
      </c>
      <c r="L423" s="108"/>
      <c r="M423" s="108" t="s">
        <v>586</v>
      </c>
      <c r="N423" s="294" t="s">
        <v>622</v>
      </c>
      <c r="O423" s="108"/>
      <c r="P423" s="108"/>
      <c r="Q423" s="295" t="s">
        <v>2031</v>
      </c>
      <c r="R423" s="298" t="s">
        <v>2031</v>
      </c>
      <c r="S423" s="295"/>
      <c r="T423" s="295"/>
      <c r="U423" s="295"/>
      <c r="V423" s="295"/>
      <c r="W423" s="295"/>
      <c r="X423" s="299" t="s">
        <v>2031</v>
      </c>
      <c r="Y423" s="296" t="s">
        <v>371</v>
      </c>
      <c r="Z423" s="297"/>
      <c r="AA423" s="62"/>
      <c r="AB423" s="62"/>
      <c r="AC423" s="42"/>
    </row>
    <row r="424" spans="2:29" ht="66.2" customHeight="1" x14ac:dyDescent="0.3">
      <c r="B424" s="99">
        <f t="shared" si="123"/>
        <v>370</v>
      </c>
      <c r="C424" s="130" t="s">
        <v>2161</v>
      </c>
      <c r="D424" s="99" t="s">
        <v>2032</v>
      </c>
      <c r="E424" s="130">
        <v>139830</v>
      </c>
      <c r="F424" s="99" t="s">
        <v>2033</v>
      </c>
      <c r="G424" s="99"/>
      <c r="H424" s="294" t="s">
        <v>2034</v>
      </c>
      <c r="I424" s="108"/>
      <c r="J424" s="108" t="s">
        <v>1966</v>
      </c>
      <c r="K424" s="294" t="s">
        <v>1158</v>
      </c>
      <c r="L424" s="108"/>
      <c r="M424" s="108" t="s">
        <v>586</v>
      </c>
      <c r="N424" s="294" t="s">
        <v>622</v>
      </c>
      <c r="O424" s="108"/>
      <c r="P424" s="108"/>
      <c r="Q424" s="295">
        <v>442809.99</v>
      </c>
      <c r="R424" s="295">
        <v>442809.99</v>
      </c>
      <c r="S424" s="295"/>
      <c r="T424" s="295"/>
      <c r="U424" s="295"/>
      <c r="V424" s="295"/>
      <c r="W424" s="295"/>
      <c r="X424" s="295">
        <f t="shared" si="124"/>
        <v>442809.99</v>
      </c>
      <c r="Y424" s="296" t="s">
        <v>371</v>
      </c>
      <c r="Z424" s="297"/>
      <c r="AA424" s="62"/>
      <c r="AB424" s="62"/>
      <c r="AC424" s="42"/>
    </row>
    <row r="425" spans="2:29" ht="66.2" customHeight="1" x14ac:dyDescent="0.3">
      <c r="B425" s="99">
        <f t="shared" si="123"/>
        <v>371</v>
      </c>
      <c r="C425" s="130" t="s">
        <v>2161</v>
      </c>
      <c r="D425" s="99" t="s">
        <v>2035</v>
      </c>
      <c r="E425" s="130">
        <v>139404</v>
      </c>
      <c r="F425" s="99" t="s">
        <v>2036</v>
      </c>
      <c r="G425" s="99"/>
      <c r="H425" s="294" t="s">
        <v>2037</v>
      </c>
      <c r="I425" s="108"/>
      <c r="J425" s="108" t="s">
        <v>1302</v>
      </c>
      <c r="K425" s="294" t="s">
        <v>2038</v>
      </c>
      <c r="L425" s="108"/>
      <c r="M425" s="108" t="s">
        <v>586</v>
      </c>
      <c r="N425" s="294" t="s">
        <v>622</v>
      </c>
      <c r="O425" s="108"/>
      <c r="P425" s="108"/>
      <c r="Q425" s="295">
        <v>35877237.840000004</v>
      </c>
      <c r="R425" s="295">
        <v>35877237.840000004</v>
      </c>
      <c r="S425" s="295"/>
      <c r="T425" s="295"/>
      <c r="U425" s="295"/>
      <c r="V425" s="295"/>
      <c r="W425" s="295"/>
      <c r="X425" s="295">
        <f t="shared" si="124"/>
        <v>35877237.840000004</v>
      </c>
      <c r="Y425" s="296" t="s">
        <v>371</v>
      </c>
      <c r="Z425" s="297"/>
      <c r="AA425" s="62"/>
      <c r="AB425" s="62"/>
      <c r="AC425" s="42"/>
    </row>
    <row r="426" spans="2:29" ht="66.2" customHeight="1" x14ac:dyDescent="0.3">
      <c r="B426" s="99">
        <f t="shared" si="123"/>
        <v>372</v>
      </c>
      <c r="C426" s="130" t="s">
        <v>2161</v>
      </c>
      <c r="D426" s="99" t="s">
        <v>2039</v>
      </c>
      <c r="E426" s="130">
        <v>139478</v>
      </c>
      <c r="F426" s="99" t="s">
        <v>2041</v>
      </c>
      <c r="G426" s="99"/>
      <c r="H426" s="294" t="s">
        <v>2040</v>
      </c>
      <c r="I426" s="108"/>
      <c r="J426" s="108" t="s">
        <v>1665</v>
      </c>
      <c r="K426" s="294" t="s">
        <v>2042</v>
      </c>
      <c r="L426" s="108"/>
      <c r="M426" s="108" t="s">
        <v>586</v>
      </c>
      <c r="N426" s="294" t="s">
        <v>622</v>
      </c>
      <c r="O426" s="108"/>
      <c r="P426" s="108"/>
      <c r="Q426" s="295">
        <v>21400077.199999999</v>
      </c>
      <c r="R426" s="295">
        <v>21400077.199999999</v>
      </c>
      <c r="S426" s="295"/>
      <c r="T426" s="295"/>
      <c r="U426" s="295"/>
      <c r="V426" s="295"/>
      <c r="W426" s="295"/>
      <c r="X426" s="295">
        <f t="shared" si="124"/>
        <v>21400077.199999999</v>
      </c>
      <c r="Y426" s="296" t="s">
        <v>371</v>
      </c>
      <c r="Z426" s="297"/>
      <c r="AA426" s="62"/>
      <c r="AB426" s="62"/>
      <c r="AC426" s="42"/>
    </row>
    <row r="427" spans="2:29" ht="66.2" customHeight="1" x14ac:dyDescent="0.3">
      <c r="B427" s="99">
        <f t="shared" si="123"/>
        <v>373</v>
      </c>
      <c r="C427" s="130" t="s">
        <v>2161</v>
      </c>
      <c r="D427" s="99" t="s">
        <v>2043</v>
      </c>
      <c r="E427" s="130">
        <v>138819</v>
      </c>
      <c r="F427" s="99" t="s">
        <v>2045</v>
      </c>
      <c r="G427" s="99"/>
      <c r="H427" s="294" t="s">
        <v>2044</v>
      </c>
      <c r="I427" s="108"/>
      <c r="J427" s="108" t="s">
        <v>1966</v>
      </c>
      <c r="K427" s="294" t="s">
        <v>2046</v>
      </c>
      <c r="L427" s="108"/>
      <c r="M427" s="108" t="s">
        <v>590</v>
      </c>
      <c r="N427" s="294" t="s">
        <v>623</v>
      </c>
      <c r="O427" s="108"/>
      <c r="P427" s="108"/>
      <c r="Q427" s="295">
        <v>16511881.43</v>
      </c>
      <c r="R427" s="295">
        <v>16511881.43</v>
      </c>
      <c r="S427" s="295"/>
      <c r="T427" s="295"/>
      <c r="U427" s="295"/>
      <c r="V427" s="295"/>
      <c r="W427" s="295"/>
      <c r="X427" s="295">
        <f t="shared" si="124"/>
        <v>16511881.43</v>
      </c>
      <c r="Y427" s="296" t="s">
        <v>371</v>
      </c>
      <c r="Z427" s="297"/>
      <c r="AA427" s="62"/>
      <c r="AB427" s="62"/>
      <c r="AC427" s="42"/>
    </row>
    <row r="428" spans="2:29" ht="66.2" customHeight="1" x14ac:dyDescent="0.3">
      <c r="B428" s="99">
        <f t="shared" si="123"/>
        <v>374</v>
      </c>
      <c r="C428" s="130" t="s">
        <v>2161</v>
      </c>
      <c r="D428" s="99" t="s">
        <v>2050</v>
      </c>
      <c r="E428" s="130">
        <v>139096</v>
      </c>
      <c r="F428" s="99" t="s">
        <v>2052</v>
      </c>
      <c r="G428" s="99"/>
      <c r="H428" s="294" t="s">
        <v>2051</v>
      </c>
      <c r="I428" s="108"/>
      <c r="J428" s="108" t="s">
        <v>2053</v>
      </c>
      <c r="K428" s="294" t="s">
        <v>1158</v>
      </c>
      <c r="L428" s="108"/>
      <c r="M428" s="108" t="s">
        <v>584</v>
      </c>
      <c r="N428" s="294" t="s">
        <v>617</v>
      </c>
      <c r="O428" s="108"/>
      <c r="P428" s="108"/>
      <c r="Q428" s="295">
        <v>13317013.060000001</v>
      </c>
      <c r="R428" s="295">
        <v>13317013.060000001</v>
      </c>
      <c r="S428" s="295"/>
      <c r="T428" s="295"/>
      <c r="U428" s="295"/>
      <c r="V428" s="295"/>
      <c r="W428" s="295"/>
      <c r="X428" s="295">
        <f t="shared" si="124"/>
        <v>13317013.060000001</v>
      </c>
      <c r="Y428" s="296" t="s">
        <v>371</v>
      </c>
      <c r="Z428" s="300"/>
      <c r="AA428" s="58"/>
      <c r="AB428" s="62"/>
      <c r="AC428" s="42"/>
    </row>
    <row r="429" spans="2:29" ht="66.2" customHeight="1" x14ac:dyDescent="0.3">
      <c r="B429" s="99">
        <f t="shared" si="123"/>
        <v>375</v>
      </c>
      <c r="C429" s="130" t="s">
        <v>2161</v>
      </c>
      <c r="D429" s="99" t="s">
        <v>2054</v>
      </c>
      <c r="E429" s="130">
        <v>138123</v>
      </c>
      <c r="F429" s="99" t="s">
        <v>2055</v>
      </c>
      <c r="G429" s="99"/>
      <c r="H429" s="294" t="s">
        <v>2051</v>
      </c>
      <c r="I429" s="108"/>
      <c r="J429" s="108" t="s">
        <v>1966</v>
      </c>
      <c r="K429" s="294" t="s">
        <v>1158</v>
      </c>
      <c r="L429" s="108"/>
      <c r="M429" s="108" t="s">
        <v>584</v>
      </c>
      <c r="N429" s="294" t="s">
        <v>617</v>
      </c>
      <c r="O429" s="108"/>
      <c r="P429" s="108"/>
      <c r="Q429" s="295">
        <v>20161152.190000001</v>
      </c>
      <c r="R429" s="295">
        <v>20161152.190000001</v>
      </c>
      <c r="S429" s="295"/>
      <c r="T429" s="295"/>
      <c r="U429" s="295"/>
      <c r="V429" s="295"/>
      <c r="W429" s="295"/>
      <c r="X429" s="295">
        <f t="shared" si="124"/>
        <v>20161152.190000001</v>
      </c>
      <c r="Y429" s="296" t="s">
        <v>371</v>
      </c>
      <c r="Z429" s="300"/>
      <c r="AA429" s="58"/>
      <c r="AB429" s="62"/>
      <c r="AC429" s="42"/>
    </row>
    <row r="430" spans="2:29" ht="66.2" customHeight="1" x14ac:dyDescent="0.3">
      <c r="B430" s="99">
        <f t="shared" si="123"/>
        <v>376</v>
      </c>
      <c r="C430" s="130" t="s">
        <v>2161</v>
      </c>
      <c r="D430" s="99" t="s">
        <v>2056</v>
      </c>
      <c r="E430" s="130">
        <v>138319</v>
      </c>
      <c r="F430" s="99" t="s">
        <v>2057</v>
      </c>
      <c r="G430" s="99"/>
      <c r="H430" s="294" t="s">
        <v>2051</v>
      </c>
      <c r="I430" s="108"/>
      <c r="J430" s="108" t="s">
        <v>1966</v>
      </c>
      <c r="K430" s="294" t="s">
        <v>382</v>
      </c>
      <c r="L430" s="108"/>
      <c r="M430" s="108" t="s">
        <v>584</v>
      </c>
      <c r="N430" s="294" t="s">
        <v>617</v>
      </c>
      <c r="O430" s="108"/>
      <c r="P430" s="108"/>
      <c r="Q430" s="295">
        <v>745873.09</v>
      </c>
      <c r="R430" s="295">
        <v>745873.09</v>
      </c>
      <c r="S430" s="295"/>
      <c r="T430" s="295"/>
      <c r="U430" s="295"/>
      <c r="V430" s="295"/>
      <c r="W430" s="295"/>
      <c r="X430" s="295">
        <f t="shared" si="124"/>
        <v>745873.09</v>
      </c>
      <c r="Y430" s="296" t="s">
        <v>371</v>
      </c>
      <c r="Z430" s="300"/>
      <c r="AA430" s="58"/>
      <c r="AB430" s="62"/>
      <c r="AC430" s="42"/>
    </row>
    <row r="431" spans="2:29" ht="66.2" customHeight="1" x14ac:dyDescent="0.3">
      <c r="B431" s="99">
        <f t="shared" si="123"/>
        <v>377</v>
      </c>
      <c r="C431" s="130" t="s">
        <v>2161</v>
      </c>
      <c r="D431" s="99" t="s">
        <v>2058</v>
      </c>
      <c r="E431" s="130">
        <v>139116</v>
      </c>
      <c r="F431" s="99" t="s">
        <v>2059</v>
      </c>
      <c r="G431" s="99"/>
      <c r="H431" s="294" t="s">
        <v>1353</v>
      </c>
      <c r="I431" s="108"/>
      <c r="J431" s="108" t="s">
        <v>1665</v>
      </c>
      <c r="K431" s="294" t="s">
        <v>1158</v>
      </c>
      <c r="L431" s="108"/>
      <c r="M431" s="108" t="s">
        <v>584</v>
      </c>
      <c r="N431" s="294" t="s">
        <v>585</v>
      </c>
      <c r="O431" s="108"/>
      <c r="P431" s="108"/>
      <c r="Q431" s="295">
        <v>594822.68000000005</v>
      </c>
      <c r="R431" s="295">
        <v>594822.68000000005</v>
      </c>
      <c r="S431" s="295"/>
      <c r="T431" s="295"/>
      <c r="U431" s="295"/>
      <c r="V431" s="295"/>
      <c r="W431" s="295"/>
      <c r="X431" s="295">
        <f t="shared" si="124"/>
        <v>594822.68000000005</v>
      </c>
      <c r="Y431" s="296" t="s">
        <v>371</v>
      </c>
      <c r="Z431" s="300"/>
      <c r="AA431" s="58"/>
      <c r="AB431" s="62"/>
      <c r="AC431" s="42"/>
    </row>
    <row r="432" spans="2:29" ht="82.15" customHeight="1" x14ac:dyDescent="0.3">
      <c r="B432" s="99">
        <f t="shared" si="123"/>
        <v>378</v>
      </c>
      <c r="C432" s="130" t="s">
        <v>2161</v>
      </c>
      <c r="D432" s="99" t="s">
        <v>2060</v>
      </c>
      <c r="E432" s="130">
        <v>138224</v>
      </c>
      <c r="F432" s="99" t="s">
        <v>2062</v>
      </c>
      <c r="G432" s="99"/>
      <c r="H432" s="294" t="s">
        <v>2061</v>
      </c>
      <c r="I432" s="108"/>
      <c r="J432" s="108" t="s">
        <v>1665</v>
      </c>
      <c r="K432" s="294" t="s">
        <v>1158</v>
      </c>
      <c r="L432" s="108"/>
      <c r="M432" s="108" t="s">
        <v>584</v>
      </c>
      <c r="N432" s="294" t="s">
        <v>585</v>
      </c>
      <c r="O432" s="108"/>
      <c r="P432" s="108"/>
      <c r="Q432" s="295">
        <v>18062590.469999999</v>
      </c>
      <c r="R432" s="295">
        <v>18062590.469999999</v>
      </c>
      <c r="S432" s="295"/>
      <c r="T432" s="295"/>
      <c r="U432" s="295"/>
      <c r="V432" s="295"/>
      <c r="W432" s="295"/>
      <c r="X432" s="295">
        <f t="shared" si="124"/>
        <v>18062590.469999999</v>
      </c>
      <c r="Y432" s="296" t="s">
        <v>371</v>
      </c>
      <c r="Z432" s="300"/>
      <c r="AA432" s="58"/>
      <c r="AB432" s="62"/>
      <c r="AC432" s="42"/>
    </row>
    <row r="433" spans="2:29" ht="82.15" customHeight="1" x14ac:dyDescent="0.3">
      <c r="B433" s="99">
        <f t="shared" si="123"/>
        <v>379</v>
      </c>
      <c r="C433" s="130" t="s">
        <v>2161</v>
      </c>
      <c r="D433" s="99" t="s">
        <v>2069</v>
      </c>
      <c r="E433" s="130">
        <v>138373</v>
      </c>
      <c r="F433" s="99" t="s">
        <v>2072</v>
      </c>
      <c r="G433" s="99"/>
      <c r="H433" s="294" t="s">
        <v>2070</v>
      </c>
      <c r="I433" s="108"/>
      <c r="J433" s="108" t="s">
        <v>1665</v>
      </c>
      <c r="K433" s="294" t="s">
        <v>1158</v>
      </c>
      <c r="L433" s="108"/>
      <c r="M433" s="108" t="s">
        <v>595</v>
      </c>
      <c r="N433" s="294" t="s">
        <v>2071</v>
      </c>
      <c r="O433" s="108"/>
      <c r="P433" s="108"/>
      <c r="Q433" s="295">
        <v>806583.55</v>
      </c>
      <c r="R433" s="295">
        <v>806583.55</v>
      </c>
      <c r="S433" s="295"/>
      <c r="T433" s="295"/>
      <c r="U433" s="295"/>
      <c r="V433" s="295">
        <v>2773.42</v>
      </c>
      <c r="W433" s="295"/>
      <c r="X433" s="295">
        <f t="shared" si="124"/>
        <v>809356.97000000009</v>
      </c>
      <c r="Y433" s="296" t="s">
        <v>371</v>
      </c>
      <c r="Z433" s="296"/>
      <c r="AA433" s="62"/>
      <c r="AB433" s="62"/>
      <c r="AC433" s="42"/>
    </row>
    <row r="434" spans="2:29" ht="82.15" customHeight="1" x14ac:dyDescent="0.3">
      <c r="B434" s="99">
        <f t="shared" si="123"/>
        <v>380</v>
      </c>
      <c r="C434" s="130" t="s">
        <v>2161</v>
      </c>
      <c r="D434" s="99" t="s">
        <v>2073</v>
      </c>
      <c r="E434" s="130">
        <v>138189</v>
      </c>
      <c r="F434" s="99" t="s">
        <v>2075</v>
      </c>
      <c r="G434" s="99"/>
      <c r="H434" s="294" t="s">
        <v>2074</v>
      </c>
      <c r="I434" s="108"/>
      <c r="J434" s="108" t="s">
        <v>1952</v>
      </c>
      <c r="K434" s="294" t="s">
        <v>1158</v>
      </c>
      <c r="L434" s="108"/>
      <c r="M434" s="108" t="s">
        <v>593</v>
      </c>
      <c r="N434" s="294" t="s">
        <v>394</v>
      </c>
      <c r="O434" s="108"/>
      <c r="P434" s="108"/>
      <c r="Q434" s="295">
        <v>14682746.93</v>
      </c>
      <c r="R434" s="295">
        <v>14682746.93</v>
      </c>
      <c r="S434" s="295"/>
      <c r="T434" s="295"/>
      <c r="U434" s="295"/>
      <c r="V434" s="295">
        <v>0</v>
      </c>
      <c r="W434" s="295"/>
      <c r="X434" s="295">
        <f t="shared" si="124"/>
        <v>14682746.93</v>
      </c>
      <c r="Y434" s="296" t="s">
        <v>371</v>
      </c>
      <c r="Z434" s="296"/>
      <c r="AA434" s="62"/>
      <c r="AB434" s="62"/>
      <c r="AC434" s="42"/>
    </row>
    <row r="435" spans="2:29" ht="82.15" customHeight="1" x14ac:dyDescent="0.3">
      <c r="B435" s="99">
        <f t="shared" si="123"/>
        <v>381</v>
      </c>
      <c r="C435" s="130" t="s">
        <v>2161</v>
      </c>
      <c r="D435" s="99" t="s">
        <v>2080</v>
      </c>
      <c r="E435" s="130">
        <v>138299</v>
      </c>
      <c r="F435" s="99" t="s">
        <v>2082</v>
      </c>
      <c r="G435" s="99"/>
      <c r="H435" s="294" t="s">
        <v>2081</v>
      </c>
      <c r="I435" s="108"/>
      <c r="J435" s="108" t="s">
        <v>2083</v>
      </c>
      <c r="K435" s="294" t="s">
        <v>2046</v>
      </c>
      <c r="L435" s="108"/>
      <c r="M435" s="108" t="s">
        <v>593</v>
      </c>
      <c r="N435" s="294" t="s">
        <v>397</v>
      </c>
      <c r="O435" s="108"/>
      <c r="P435" s="108"/>
      <c r="Q435" s="295">
        <v>2641135.17</v>
      </c>
      <c r="R435" s="295">
        <v>2641135.17</v>
      </c>
      <c r="S435" s="295"/>
      <c r="T435" s="295"/>
      <c r="U435" s="295"/>
      <c r="V435" s="295">
        <v>0</v>
      </c>
      <c r="W435" s="295"/>
      <c r="X435" s="295">
        <f t="shared" si="124"/>
        <v>2641135.17</v>
      </c>
      <c r="Y435" s="296" t="s">
        <v>371</v>
      </c>
      <c r="Z435" s="296"/>
      <c r="AA435" s="62"/>
      <c r="AB435" s="62"/>
      <c r="AC435" s="42"/>
    </row>
    <row r="436" spans="2:29" ht="82.15" customHeight="1" x14ac:dyDescent="0.3">
      <c r="B436" s="99">
        <f t="shared" si="123"/>
        <v>382</v>
      </c>
      <c r="C436" s="130" t="s">
        <v>2161</v>
      </c>
      <c r="D436" s="99" t="s">
        <v>2089</v>
      </c>
      <c r="E436" s="130">
        <v>138569</v>
      </c>
      <c r="F436" s="99" t="s">
        <v>2090</v>
      </c>
      <c r="G436" s="99"/>
      <c r="H436" s="294" t="s">
        <v>2092</v>
      </c>
      <c r="I436" s="108"/>
      <c r="J436" s="108" t="s">
        <v>2091</v>
      </c>
      <c r="K436" s="294" t="s">
        <v>1158</v>
      </c>
      <c r="L436" s="108"/>
      <c r="M436" s="108" t="s">
        <v>593</v>
      </c>
      <c r="N436" s="294" t="s">
        <v>397</v>
      </c>
      <c r="O436" s="108"/>
      <c r="P436" s="108"/>
      <c r="Q436" s="295">
        <v>2491261.12</v>
      </c>
      <c r="R436" s="295">
        <v>2491261.12</v>
      </c>
      <c r="S436" s="295"/>
      <c r="T436" s="295"/>
      <c r="U436" s="295"/>
      <c r="V436" s="295"/>
      <c r="W436" s="295"/>
      <c r="X436" s="295">
        <f t="shared" si="124"/>
        <v>2491261.12</v>
      </c>
      <c r="Y436" s="296" t="s">
        <v>371</v>
      </c>
      <c r="Z436" s="296"/>
      <c r="AA436" s="62"/>
      <c r="AB436" s="62"/>
      <c r="AC436" s="42"/>
    </row>
    <row r="437" spans="2:29" ht="110.1" customHeight="1" x14ac:dyDescent="0.3">
      <c r="B437" s="99">
        <f t="shared" si="123"/>
        <v>383</v>
      </c>
      <c r="C437" s="130" t="s">
        <v>2161</v>
      </c>
      <c r="D437" s="99" t="s">
        <v>2093</v>
      </c>
      <c r="E437" s="130">
        <v>138437</v>
      </c>
      <c r="F437" s="99" t="s">
        <v>2095</v>
      </c>
      <c r="G437" s="99"/>
      <c r="H437" s="294" t="s">
        <v>2094</v>
      </c>
      <c r="I437" s="108"/>
      <c r="J437" s="108" t="s">
        <v>1665</v>
      </c>
      <c r="K437" s="294" t="s">
        <v>1301</v>
      </c>
      <c r="L437" s="108"/>
      <c r="M437" s="108" t="s">
        <v>586</v>
      </c>
      <c r="N437" s="294" t="s">
        <v>616</v>
      </c>
      <c r="O437" s="108"/>
      <c r="P437" s="108"/>
      <c r="Q437" s="295">
        <v>2930668.43</v>
      </c>
      <c r="R437" s="295">
        <v>2930668.43</v>
      </c>
      <c r="S437" s="295"/>
      <c r="T437" s="295"/>
      <c r="U437" s="295"/>
      <c r="V437" s="295"/>
      <c r="W437" s="295"/>
      <c r="X437" s="295">
        <f t="shared" si="124"/>
        <v>2930668.43</v>
      </c>
      <c r="Y437" s="296" t="s">
        <v>371</v>
      </c>
      <c r="Z437" s="296"/>
      <c r="AA437" s="62"/>
      <c r="AB437" s="62"/>
      <c r="AC437" s="42"/>
    </row>
    <row r="438" spans="2:29" ht="82.15" customHeight="1" x14ac:dyDescent="0.3">
      <c r="B438" s="99">
        <f t="shared" si="123"/>
        <v>384</v>
      </c>
      <c r="C438" s="130" t="s">
        <v>2161</v>
      </c>
      <c r="D438" s="99" t="s">
        <v>2096</v>
      </c>
      <c r="E438" s="130">
        <v>138251</v>
      </c>
      <c r="F438" s="99" t="s">
        <v>2098</v>
      </c>
      <c r="G438" s="99"/>
      <c r="H438" s="294" t="s">
        <v>2097</v>
      </c>
      <c r="I438" s="108"/>
      <c r="J438" s="108" t="s">
        <v>1302</v>
      </c>
      <c r="K438" s="294" t="s">
        <v>1158</v>
      </c>
      <c r="L438" s="108"/>
      <c r="M438" s="108" t="s">
        <v>596</v>
      </c>
      <c r="N438" s="294" t="s">
        <v>545</v>
      </c>
      <c r="O438" s="108"/>
      <c r="P438" s="108"/>
      <c r="Q438" s="295">
        <v>16473155.560000001</v>
      </c>
      <c r="R438" s="295">
        <v>16473155.560000001</v>
      </c>
      <c r="S438" s="295"/>
      <c r="T438" s="295"/>
      <c r="U438" s="295"/>
      <c r="V438" s="295"/>
      <c r="W438" s="295"/>
      <c r="X438" s="295">
        <f t="shared" si="124"/>
        <v>16473155.560000001</v>
      </c>
      <c r="Y438" s="296" t="s">
        <v>371</v>
      </c>
      <c r="Z438" s="296"/>
      <c r="AA438" s="62"/>
      <c r="AB438" s="62"/>
      <c r="AC438" s="42"/>
    </row>
    <row r="439" spans="2:29" ht="82.15" customHeight="1" x14ac:dyDescent="0.3">
      <c r="B439" s="99">
        <f t="shared" si="123"/>
        <v>385</v>
      </c>
      <c r="C439" s="130" t="s">
        <v>2161</v>
      </c>
      <c r="D439" s="99" t="s">
        <v>2099</v>
      </c>
      <c r="E439" s="130">
        <v>138233</v>
      </c>
      <c r="F439" s="99" t="s">
        <v>2101</v>
      </c>
      <c r="G439" s="99"/>
      <c r="H439" s="294" t="s">
        <v>2100</v>
      </c>
      <c r="I439" s="108"/>
      <c r="J439" s="108" t="s">
        <v>1665</v>
      </c>
      <c r="K439" s="294" t="s">
        <v>1158</v>
      </c>
      <c r="L439" s="108"/>
      <c r="M439" s="108" t="s">
        <v>590</v>
      </c>
      <c r="N439" s="294" t="s">
        <v>623</v>
      </c>
      <c r="O439" s="108"/>
      <c r="P439" s="108"/>
      <c r="Q439" s="295">
        <v>5733244.5499999998</v>
      </c>
      <c r="R439" s="295">
        <v>5733244.5499999998</v>
      </c>
      <c r="S439" s="295"/>
      <c r="T439" s="295"/>
      <c r="U439" s="295"/>
      <c r="V439" s="295"/>
      <c r="W439" s="295"/>
      <c r="X439" s="295">
        <f t="shared" si="124"/>
        <v>5733244.5499999998</v>
      </c>
      <c r="Y439" s="296" t="s">
        <v>371</v>
      </c>
      <c r="Z439" s="296"/>
      <c r="AA439" s="62"/>
      <c r="AB439" s="62"/>
      <c r="AC439" s="42"/>
    </row>
    <row r="440" spans="2:29" ht="82.15" customHeight="1" x14ac:dyDescent="0.3">
      <c r="B440" s="99">
        <f t="shared" si="123"/>
        <v>386</v>
      </c>
      <c r="C440" s="130" t="s">
        <v>2161</v>
      </c>
      <c r="D440" s="99" t="s">
        <v>2102</v>
      </c>
      <c r="E440" s="130">
        <v>138328</v>
      </c>
      <c r="F440" s="99" t="s">
        <v>2103</v>
      </c>
      <c r="G440" s="99"/>
      <c r="H440" s="294" t="s">
        <v>2104</v>
      </c>
      <c r="I440" s="108"/>
      <c r="J440" s="108" t="s">
        <v>2105</v>
      </c>
      <c r="K440" s="294" t="s">
        <v>469</v>
      </c>
      <c r="L440" s="108"/>
      <c r="M440" s="108" t="s">
        <v>586</v>
      </c>
      <c r="N440" s="294" t="s">
        <v>587</v>
      </c>
      <c r="O440" s="108"/>
      <c r="P440" s="108"/>
      <c r="Q440" s="295">
        <v>1105073.8700000001</v>
      </c>
      <c r="R440" s="295">
        <v>1105073.8700000001</v>
      </c>
      <c r="S440" s="295"/>
      <c r="T440" s="295"/>
      <c r="U440" s="295"/>
      <c r="V440" s="295"/>
      <c r="W440" s="295"/>
      <c r="X440" s="295">
        <f t="shared" si="124"/>
        <v>1105073.8700000001</v>
      </c>
      <c r="Y440" s="296" t="s">
        <v>371</v>
      </c>
      <c r="Z440" s="296"/>
      <c r="AA440" s="62"/>
      <c r="AB440" s="62"/>
      <c r="AC440" s="42"/>
    </row>
    <row r="441" spans="2:29" ht="82.15" customHeight="1" x14ac:dyDescent="0.3">
      <c r="B441" s="99">
        <f t="shared" si="123"/>
        <v>387</v>
      </c>
      <c r="C441" s="130" t="s">
        <v>2161</v>
      </c>
      <c r="D441" s="99" t="s">
        <v>2106</v>
      </c>
      <c r="E441" s="130">
        <v>139477</v>
      </c>
      <c r="F441" s="99" t="s">
        <v>2108</v>
      </c>
      <c r="G441" s="99"/>
      <c r="H441" s="294" t="s">
        <v>2107</v>
      </c>
      <c r="I441" s="108"/>
      <c r="J441" s="108" t="s">
        <v>1302</v>
      </c>
      <c r="K441" s="294" t="s">
        <v>1158</v>
      </c>
      <c r="L441" s="108"/>
      <c r="M441" s="108" t="s">
        <v>593</v>
      </c>
      <c r="N441" s="294" t="s">
        <v>397</v>
      </c>
      <c r="O441" s="108"/>
      <c r="P441" s="108"/>
      <c r="Q441" s="295">
        <v>941573.05</v>
      </c>
      <c r="R441" s="295">
        <v>941573.05</v>
      </c>
      <c r="S441" s="295"/>
      <c r="T441" s="295"/>
      <c r="U441" s="295"/>
      <c r="V441" s="295"/>
      <c r="W441" s="295"/>
      <c r="X441" s="295">
        <f t="shared" si="124"/>
        <v>941573.05</v>
      </c>
      <c r="Y441" s="296" t="s">
        <v>371</v>
      </c>
      <c r="Z441" s="296"/>
      <c r="AA441" s="62"/>
      <c r="AB441" s="62"/>
      <c r="AC441" s="42"/>
    </row>
    <row r="442" spans="2:29" ht="82.15" customHeight="1" x14ac:dyDescent="0.3">
      <c r="B442" s="99">
        <f t="shared" si="123"/>
        <v>388</v>
      </c>
      <c r="C442" s="130" t="s">
        <v>2161</v>
      </c>
      <c r="D442" s="99" t="s">
        <v>2109</v>
      </c>
      <c r="E442" s="130">
        <v>140040</v>
      </c>
      <c r="F442" s="99" t="s">
        <v>2111</v>
      </c>
      <c r="G442" s="99"/>
      <c r="H442" s="294" t="s">
        <v>2110</v>
      </c>
      <c r="I442" s="108"/>
      <c r="J442" s="108" t="s">
        <v>1896</v>
      </c>
      <c r="K442" s="294" t="s">
        <v>1158</v>
      </c>
      <c r="L442" s="108"/>
      <c r="M442" s="108" t="s">
        <v>596</v>
      </c>
      <c r="N442" s="294" t="s">
        <v>545</v>
      </c>
      <c r="O442" s="108"/>
      <c r="P442" s="108"/>
      <c r="Q442" s="295">
        <v>19991581.800000001</v>
      </c>
      <c r="R442" s="295">
        <v>19991581.800000001</v>
      </c>
      <c r="S442" s="295"/>
      <c r="T442" s="295"/>
      <c r="U442" s="295"/>
      <c r="V442" s="295"/>
      <c r="W442" s="295"/>
      <c r="X442" s="295">
        <f t="shared" si="124"/>
        <v>19991581.800000001</v>
      </c>
      <c r="Y442" s="296" t="s">
        <v>371</v>
      </c>
      <c r="Z442" s="296"/>
      <c r="AA442" s="62"/>
      <c r="AB442" s="62"/>
      <c r="AC442" s="42"/>
    </row>
    <row r="443" spans="2:29" ht="82.15" customHeight="1" x14ac:dyDescent="0.3">
      <c r="B443" s="99">
        <f t="shared" si="123"/>
        <v>389</v>
      </c>
      <c r="C443" s="130" t="s">
        <v>2161</v>
      </c>
      <c r="D443" s="99" t="s">
        <v>2112</v>
      </c>
      <c r="E443" s="130">
        <v>138524</v>
      </c>
      <c r="F443" s="99" t="s">
        <v>2114</v>
      </c>
      <c r="G443" s="99"/>
      <c r="H443" s="294" t="s">
        <v>2113</v>
      </c>
      <c r="I443" s="108"/>
      <c r="J443" s="108" t="s">
        <v>1665</v>
      </c>
      <c r="K443" s="294" t="s">
        <v>1158</v>
      </c>
      <c r="L443" s="108"/>
      <c r="M443" s="108" t="s">
        <v>586</v>
      </c>
      <c r="N443" s="294" t="s">
        <v>601</v>
      </c>
      <c r="O443" s="108"/>
      <c r="P443" s="108"/>
      <c r="Q443" s="295">
        <v>48420786.359999999</v>
      </c>
      <c r="R443" s="295">
        <v>48420786.359999999</v>
      </c>
      <c r="S443" s="295"/>
      <c r="T443" s="295"/>
      <c r="U443" s="295"/>
      <c r="V443" s="295"/>
      <c r="W443" s="295"/>
      <c r="X443" s="295">
        <f t="shared" si="124"/>
        <v>48420786.359999999</v>
      </c>
      <c r="Y443" s="296" t="s">
        <v>371</v>
      </c>
      <c r="Z443" s="296"/>
      <c r="AA443" s="62"/>
      <c r="AB443" s="62"/>
      <c r="AC443" s="42"/>
    </row>
    <row r="444" spans="2:29" ht="123.6" customHeight="1" x14ac:dyDescent="0.3">
      <c r="B444" s="99">
        <f t="shared" si="123"/>
        <v>390</v>
      </c>
      <c r="C444" s="130" t="s">
        <v>2161</v>
      </c>
      <c r="D444" s="99" t="s">
        <v>2115</v>
      </c>
      <c r="E444" s="130">
        <v>139506</v>
      </c>
      <c r="F444" s="99" t="s">
        <v>2117</v>
      </c>
      <c r="G444" s="99"/>
      <c r="H444" s="294" t="s">
        <v>2116</v>
      </c>
      <c r="I444" s="108"/>
      <c r="J444" s="108" t="s">
        <v>1665</v>
      </c>
      <c r="K444" s="294" t="s">
        <v>1158</v>
      </c>
      <c r="L444" s="108"/>
      <c r="M444" s="108" t="s">
        <v>595</v>
      </c>
      <c r="N444" s="294" t="s">
        <v>614</v>
      </c>
      <c r="O444" s="108"/>
      <c r="P444" s="108"/>
      <c r="Q444" s="295">
        <v>13970066.23</v>
      </c>
      <c r="R444" s="295">
        <v>13970066.23</v>
      </c>
      <c r="S444" s="295"/>
      <c r="T444" s="295"/>
      <c r="U444" s="295"/>
      <c r="V444" s="295"/>
      <c r="W444" s="295"/>
      <c r="X444" s="295">
        <f t="shared" si="124"/>
        <v>13970066.23</v>
      </c>
      <c r="Y444" s="296" t="s">
        <v>371</v>
      </c>
      <c r="Z444" s="296"/>
      <c r="AA444" s="62"/>
      <c r="AB444" s="62"/>
      <c r="AC444" s="42"/>
    </row>
    <row r="445" spans="2:29" ht="115.5" customHeight="1" x14ac:dyDescent="0.3">
      <c r="B445" s="99">
        <f t="shared" si="123"/>
        <v>391</v>
      </c>
      <c r="C445" s="130" t="s">
        <v>2161</v>
      </c>
      <c r="D445" s="99" t="s">
        <v>2118</v>
      </c>
      <c r="E445" s="130">
        <v>139961</v>
      </c>
      <c r="F445" s="99" t="s">
        <v>2119</v>
      </c>
      <c r="G445" s="99"/>
      <c r="H445" s="294" t="s">
        <v>2120</v>
      </c>
      <c r="I445" s="108"/>
      <c r="J445" s="108" t="s">
        <v>1665</v>
      </c>
      <c r="K445" s="294" t="s">
        <v>1158</v>
      </c>
      <c r="L445" s="108"/>
      <c r="M445" s="108" t="s">
        <v>596</v>
      </c>
      <c r="N445" s="294" t="s">
        <v>545</v>
      </c>
      <c r="O445" s="108"/>
      <c r="P445" s="108"/>
      <c r="Q445" s="295">
        <v>2909360.3</v>
      </c>
      <c r="R445" s="295">
        <v>2909360.3</v>
      </c>
      <c r="S445" s="295"/>
      <c r="T445" s="295"/>
      <c r="U445" s="295"/>
      <c r="V445" s="295"/>
      <c r="W445" s="295"/>
      <c r="X445" s="295">
        <f t="shared" si="124"/>
        <v>2909360.3</v>
      </c>
      <c r="Y445" s="296" t="s">
        <v>371</v>
      </c>
      <c r="Z445" s="296"/>
      <c r="AA445" s="62"/>
      <c r="AB445" s="62"/>
      <c r="AC445" s="42"/>
    </row>
    <row r="446" spans="2:29" ht="115.5" customHeight="1" x14ac:dyDescent="0.3">
      <c r="B446" s="99">
        <f t="shared" si="123"/>
        <v>392</v>
      </c>
      <c r="C446" s="130" t="s">
        <v>2161</v>
      </c>
      <c r="D446" s="99" t="s">
        <v>2121</v>
      </c>
      <c r="E446" s="130">
        <v>138377</v>
      </c>
      <c r="F446" s="99" t="s">
        <v>2122</v>
      </c>
      <c r="G446" s="99"/>
      <c r="H446" s="294" t="s">
        <v>2123</v>
      </c>
      <c r="I446" s="108"/>
      <c r="J446" s="108" t="s">
        <v>1665</v>
      </c>
      <c r="K446" s="294" t="s">
        <v>382</v>
      </c>
      <c r="L446" s="108"/>
      <c r="M446" s="108" t="s">
        <v>590</v>
      </c>
      <c r="N446" s="294" t="s">
        <v>623</v>
      </c>
      <c r="O446" s="108"/>
      <c r="P446" s="108"/>
      <c r="Q446" s="295">
        <v>16456210.060000001</v>
      </c>
      <c r="R446" s="295">
        <v>16456210.060000001</v>
      </c>
      <c r="S446" s="295"/>
      <c r="T446" s="295"/>
      <c r="U446" s="295"/>
      <c r="V446" s="295"/>
      <c r="W446" s="295"/>
      <c r="X446" s="295">
        <f t="shared" si="124"/>
        <v>16456210.060000001</v>
      </c>
      <c r="Y446" s="296" t="s">
        <v>371</v>
      </c>
      <c r="Z446" s="296"/>
      <c r="AA446" s="62"/>
      <c r="AB446" s="62"/>
      <c r="AC446" s="42"/>
    </row>
    <row r="447" spans="2:29" ht="115.5" customHeight="1" x14ac:dyDescent="0.3">
      <c r="B447" s="99">
        <f t="shared" si="123"/>
        <v>393</v>
      </c>
      <c r="C447" s="130" t="s">
        <v>2161</v>
      </c>
      <c r="D447" s="99" t="s">
        <v>2124</v>
      </c>
      <c r="E447" s="130">
        <v>139606</v>
      </c>
      <c r="F447" s="99" t="s">
        <v>2126</v>
      </c>
      <c r="G447" s="99"/>
      <c r="H447" s="294" t="s">
        <v>2125</v>
      </c>
      <c r="I447" s="108"/>
      <c r="J447" s="108" t="s">
        <v>1302</v>
      </c>
      <c r="K447" s="294" t="s">
        <v>1158</v>
      </c>
      <c r="L447" s="108"/>
      <c r="M447" s="108" t="s">
        <v>593</v>
      </c>
      <c r="N447" s="294" t="s">
        <v>618</v>
      </c>
      <c r="O447" s="108"/>
      <c r="P447" s="108"/>
      <c r="Q447" s="295">
        <v>3542479.9</v>
      </c>
      <c r="R447" s="295">
        <v>3542479.9</v>
      </c>
      <c r="S447" s="295"/>
      <c r="T447" s="295"/>
      <c r="U447" s="295"/>
      <c r="V447" s="295"/>
      <c r="W447" s="295"/>
      <c r="X447" s="295">
        <f t="shared" si="124"/>
        <v>3542479.9</v>
      </c>
      <c r="Y447" s="296" t="s">
        <v>371</v>
      </c>
      <c r="Z447" s="296"/>
      <c r="AA447" s="62"/>
      <c r="AB447" s="62"/>
      <c r="AC447" s="42"/>
    </row>
    <row r="448" spans="2:29" ht="115.5" customHeight="1" x14ac:dyDescent="0.3">
      <c r="B448" s="99">
        <f t="shared" si="123"/>
        <v>394</v>
      </c>
      <c r="C448" s="130" t="s">
        <v>2161</v>
      </c>
      <c r="D448" s="99" t="s">
        <v>2127</v>
      </c>
      <c r="E448" s="130">
        <v>138242</v>
      </c>
      <c r="F448" s="99" t="s">
        <v>2128</v>
      </c>
      <c r="G448" s="99"/>
      <c r="H448" s="294" t="s">
        <v>2129</v>
      </c>
      <c r="I448" s="108"/>
      <c r="J448" s="108" t="s">
        <v>1665</v>
      </c>
      <c r="K448" s="294" t="s">
        <v>1158</v>
      </c>
      <c r="L448" s="108"/>
      <c r="M448" s="108" t="s">
        <v>589</v>
      </c>
      <c r="N448" s="294" t="s">
        <v>588</v>
      </c>
      <c r="O448" s="108"/>
      <c r="P448" s="108"/>
      <c r="Q448" s="295">
        <v>27596752.489999998</v>
      </c>
      <c r="R448" s="295">
        <v>27596752.489999998</v>
      </c>
      <c r="S448" s="295"/>
      <c r="T448" s="295"/>
      <c r="U448" s="295"/>
      <c r="V448" s="295"/>
      <c r="W448" s="295"/>
      <c r="X448" s="295">
        <f t="shared" si="124"/>
        <v>27596752.489999998</v>
      </c>
      <c r="Y448" s="296" t="s">
        <v>371</v>
      </c>
      <c r="Z448" s="296"/>
      <c r="AA448" s="62"/>
      <c r="AB448" s="62"/>
      <c r="AC448" s="42"/>
    </row>
    <row r="449" spans="2:29" ht="115.5" customHeight="1" x14ac:dyDescent="0.3">
      <c r="B449" s="99">
        <f t="shared" si="123"/>
        <v>395</v>
      </c>
      <c r="C449" s="130" t="s">
        <v>2161</v>
      </c>
      <c r="D449" s="99" t="s">
        <v>2130</v>
      </c>
      <c r="E449" s="130">
        <v>139947</v>
      </c>
      <c r="F449" s="99" t="s">
        <v>2132</v>
      </c>
      <c r="G449" s="99"/>
      <c r="H449" s="294" t="s">
        <v>2131</v>
      </c>
      <c r="I449" s="108"/>
      <c r="J449" s="108" t="s">
        <v>2133</v>
      </c>
      <c r="K449" s="294" t="s">
        <v>1158</v>
      </c>
      <c r="L449" s="108"/>
      <c r="M449" s="108" t="s">
        <v>593</v>
      </c>
      <c r="N449" s="294" t="s">
        <v>397</v>
      </c>
      <c r="O449" s="108"/>
      <c r="P449" s="108"/>
      <c r="Q449" s="295">
        <v>7312623.5599999996</v>
      </c>
      <c r="R449" s="295">
        <v>7312623.5599999996</v>
      </c>
      <c r="S449" s="295"/>
      <c r="T449" s="295"/>
      <c r="U449" s="295"/>
      <c r="V449" s="295"/>
      <c r="W449" s="295"/>
      <c r="X449" s="295">
        <f t="shared" si="124"/>
        <v>7312623.5599999996</v>
      </c>
      <c r="Y449" s="296" t="s">
        <v>371</v>
      </c>
      <c r="Z449" s="296"/>
      <c r="AA449" s="62"/>
      <c r="AB449" s="62"/>
      <c r="AC449" s="42"/>
    </row>
    <row r="450" spans="2:29" ht="115.5" customHeight="1" x14ac:dyDescent="0.3">
      <c r="B450" s="99">
        <f t="shared" si="123"/>
        <v>396</v>
      </c>
      <c r="C450" s="130" t="s">
        <v>2161</v>
      </c>
      <c r="D450" s="99" t="s">
        <v>2134</v>
      </c>
      <c r="E450" s="130">
        <v>138211</v>
      </c>
      <c r="F450" s="99" t="s">
        <v>2136</v>
      </c>
      <c r="G450" s="99"/>
      <c r="H450" s="294" t="s">
        <v>2135</v>
      </c>
      <c r="I450" s="108"/>
      <c r="J450" s="108" t="s">
        <v>2137</v>
      </c>
      <c r="K450" s="294" t="s">
        <v>1158</v>
      </c>
      <c r="L450" s="108"/>
      <c r="M450" s="108" t="s">
        <v>584</v>
      </c>
      <c r="N450" s="294" t="s">
        <v>948</v>
      </c>
      <c r="O450" s="108"/>
      <c r="P450" s="108"/>
      <c r="Q450" s="295">
        <v>1537753.95</v>
      </c>
      <c r="R450" s="295">
        <v>1537753.95</v>
      </c>
      <c r="S450" s="295"/>
      <c r="T450" s="295"/>
      <c r="U450" s="295"/>
      <c r="V450" s="295"/>
      <c r="W450" s="295"/>
      <c r="X450" s="295">
        <f t="shared" si="124"/>
        <v>1537753.95</v>
      </c>
      <c r="Y450" s="296" t="s">
        <v>371</v>
      </c>
      <c r="Z450" s="296"/>
      <c r="AA450" s="62"/>
      <c r="AB450" s="62"/>
      <c r="AC450" s="42"/>
    </row>
    <row r="451" spans="2:29" ht="115.5" customHeight="1" x14ac:dyDescent="0.3">
      <c r="B451" s="99">
        <f t="shared" si="123"/>
        <v>397</v>
      </c>
      <c r="C451" s="130" t="s">
        <v>2161</v>
      </c>
      <c r="D451" s="99" t="s">
        <v>2138</v>
      </c>
      <c r="E451" s="130">
        <v>139495</v>
      </c>
      <c r="F451" s="99" t="s">
        <v>2140</v>
      </c>
      <c r="G451" s="99"/>
      <c r="H451" s="99" t="s">
        <v>2139</v>
      </c>
      <c r="I451" s="108"/>
      <c r="J451" s="108" t="s">
        <v>1665</v>
      </c>
      <c r="K451" s="294" t="s">
        <v>380</v>
      </c>
      <c r="L451" s="108"/>
      <c r="M451" s="108" t="s">
        <v>599</v>
      </c>
      <c r="N451" s="294" t="s">
        <v>608</v>
      </c>
      <c r="O451" s="108"/>
      <c r="P451" s="108"/>
      <c r="Q451" s="295">
        <v>4452860.49</v>
      </c>
      <c r="R451" s="295">
        <v>4452860.49</v>
      </c>
      <c r="S451" s="295"/>
      <c r="T451" s="295"/>
      <c r="U451" s="295"/>
      <c r="V451" s="295"/>
      <c r="W451" s="295"/>
      <c r="X451" s="295">
        <f t="shared" si="124"/>
        <v>4452860.49</v>
      </c>
      <c r="Y451" s="296" t="s">
        <v>371</v>
      </c>
      <c r="Z451" s="296"/>
      <c r="AA451" s="62"/>
      <c r="AB451" s="62"/>
      <c r="AC451" s="42"/>
    </row>
    <row r="452" spans="2:29" ht="115.5" customHeight="1" x14ac:dyDescent="0.3">
      <c r="B452" s="99">
        <f t="shared" si="123"/>
        <v>398</v>
      </c>
      <c r="C452" s="130" t="s">
        <v>2161</v>
      </c>
      <c r="D452" s="99" t="s">
        <v>2149</v>
      </c>
      <c r="E452" s="130">
        <v>138240</v>
      </c>
      <c r="F452" s="99" t="s">
        <v>2150</v>
      </c>
      <c r="G452" s="99"/>
      <c r="H452" s="99" t="s">
        <v>2149</v>
      </c>
      <c r="I452" s="108"/>
      <c r="J452" s="108" t="s">
        <v>1302</v>
      </c>
      <c r="K452" s="294" t="s">
        <v>1158</v>
      </c>
      <c r="L452" s="108"/>
      <c r="M452" s="294" t="s">
        <v>589</v>
      </c>
      <c r="N452" s="294" t="s">
        <v>588</v>
      </c>
      <c r="O452" s="108"/>
      <c r="P452" s="108"/>
      <c r="Q452" s="295">
        <v>3288969.78</v>
      </c>
      <c r="R452" s="295">
        <v>3288969.78</v>
      </c>
      <c r="S452" s="295"/>
      <c r="T452" s="295"/>
      <c r="U452" s="295"/>
      <c r="V452" s="295"/>
      <c r="W452" s="295"/>
      <c r="X452" s="295">
        <f t="shared" si="124"/>
        <v>3288969.78</v>
      </c>
      <c r="Y452" s="296"/>
      <c r="Z452" s="296"/>
      <c r="AA452" s="62"/>
      <c r="AB452" s="62"/>
      <c r="AC452" s="42"/>
    </row>
    <row r="453" spans="2:29" ht="33.75" customHeight="1" x14ac:dyDescent="0.3">
      <c r="B453" s="287"/>
      <c r="C453" s="287" t="s">
        <v>1924</v>
      </c>
      <c r="D453" s="144"/>
      <c r="E453" s="287"/>
      <c r="F453" s="144"/>
      <c r="G453" s="144"/>
      <c r="H453" s="288"/>
      <c r="I453" s="289"/>
      <c r="J453" s="289"/>
      <c r="K453" s="288"/>
      <c r="L453" s="289"/>
      <c r="M453" s="289"/>
      <c r="N453" s="288"/>
      <c r="O453" s="289"/>
      <c r="P453" s="289"/>
      <c r="Q453" s="290">
        <f>SUM(Q402:Q452)</f>
        <v>734334896.60099947</v>
      </c>
      <c r="R453" s="290">
        <f>SUM(R402:R452)</f>
        <v>734334896.60099947</v>
      </c>
      <c r="S453" s="290">
        <f t="shared" ref="S453:AB453" si="125">SUM(S402:S452)</f>
        <v>0</v>
      </c>
      <c r="T453" s="290">
        <f t="shared" si="125"/>
        <v>0</v>
      </c>
      <c r="U453" s="290">
        <f t="shared" si="125"/>
        <v>0</v>
      </c>
      <c r="V453" s="290">
        <f t="shared" si="125"/>
        <v>485360.31</v>
      </c>
      <c r="W453" s="290">
        <f t="shared" si="125"/>
        <v>0</v>
      </c>
      <c r="X453" s="290">
        <f t="shared" si="125"/>
        <v>734820256.91099966</v>
      </c>
      <c r="Y453" s="290">
        <f t="shared" si="125"/>
        <v>0</v>
      </c>
      <c r="Z453" s="290">
        <f t="shared" si="125"/>
        <v>0</v>
      </c>
      <c r="AA453" s="290">
        <f t="shared" si="125"/>
        <v>25615515.73</v>
      </c>
      <c r="AB453" s="290">
        <f t="shared" si="125"/>
        <v>0</v>
      </c>
      <c r="AC453" s="42"/>
    </row>
    <row r="454" spans="2:29" s="1" customFormat="1" ht="24" customHeight="1" thickBot="1" x14ac:dyDescent="0.35">
      <c r="B454" s="44"/>
      <c r="C454" s="45" t="s">
        <v>0</v>
      </c>
      <c r="D454" s="44"/>
      <c r="E454" s="44"/>
      <c r="F454" s="44"/>
      <c r="G454" s="44"/>
      <c r="H454" s="46"/>
      <c r="I454" s="47"/>
      <c r="J454" s="46"/>
      <c r="K454" s="46"/>
      <c r="L454" s="46"/>
      <c r="M454" s="46"/>
      <c r="N454" s="46"/>
      <c r="O454" s="46"/>
      <c r="P454" s="46"/>
      <c r="Q454" s="61">
        <f>Q400+Q394+Q386+Q354+Q337+Q252+Q138+Q57+Q453</f>
        <v>69463051043.677505</v>
      </c>
      <c r="R454" s="61">
        <f t="shared" ref="R454:X454" si="126">R400+R394+R386+R354+R337+R252+R138+R57+R453</f>
        <v>59118651202.047005</v>
      </c>
      <c r="S454" s="61">
        <f t="shared" si="126"/>
        <v>3202755829.6877003</v>
      </c>
      <c r="T454" s="61">
        <f t="shared" si="126"/>
        <v>7153609700.9328003</v>
      </c>
      <c r="U454" s="61">
        <f t="shared" si="126"/>
        <v>0</v>
      </c>
      <c r="V454" s="61">
        <f t="shared" si="126"/>
        <v>15127001795.269999</v>
      </c>
      <c r="W454" s="61">
        <f t="shared" si="126"/>
        <v>2667458645.6799998</v>
      </c>
      <c r="X454" s="61">
        <f t="shared" si="126"/>
        <v>87011639148.347488</v>
      </c>
      <c r="Y454" s="48"/>
      <c r="Z454" s="55"/>
      <c r="AA454" s="59">
        <f>+AA453+AA400+AA394+AA386+AA354+AA337+AA252+AA138+AA57</f>
        <v>13526231218.099998</v>
      </c>
      <c r="AB454" s="59">
        <f>+AB453+AB400+AB394+AB386+AB354+AB337+AB252+AB138+AB57</f>
        <v>3169495086.7400002</v>
      </c>
      <c r="AC454" s="42"/>
    </row>
    <row r="455" spans="2:29" x14ac:dyDescent="0.3">
      <c r="B455" s="4"/>
      <c r="C455" s="4"/>
      <c r="D455" s="4"/>
      <c r="E455" s="64"/>
      <c r="F455" s="14"/>
      <c r="G455" s="15"/>
      <c r="H455" s="14"/>
      <c r="I455" s="14"/>
      <c r="J455" s="14"/>
      <c r="K455" s="14"/>
      <c r="L455" s="14"/>
      <c r="M455" s="14"/>
      <c r="N455" s="14"/>
      <c r="O455" s="14"/>
      <c r="P455" s="14"/>
      <c r="Q455" s="53"/>
      <c r="R455" s="18"/>
      <c r="S455" s="18"/>
      <c r="T455" s="9"/>
      <c r="U455" s="9"/>
      <c r="V455" s="4"/>
      <c r="W455" s="4"/>
      <c r="X455" s="4"/>
      <c r="Y455" s="4"/>
      <c r="Z455" s="4"/>
      <c r="AA455" s="6"/>
      <c r="AB455" s="6"/>
      <c r="AC455" s="6"/>
    </row>
    <row r="456" spans="2:29" x14ac:dyDescent="0.3">
      <c r="D456" s="2"/>
      <c r="F456" s="2"/>
      <c r="G456" s="2"/>
      <c r="H456" s="2"/>
      <c r="I456" s="2"/>
      <c r="J456" s="2"/>
      <c r="K456" s="2"/>
      <c r="L456" s="2"/>
      <c r="M456" s="2"/>
      <c r="N456" s="2"/>
      <c r="O456" s="2"/>
      <c r="P456" s="2"/>
      <c r="Q456" s="32"/>
      <c r="R456" s="23"/>
      <c r="S456" s="23"/>
      <c r="T456" s="2"/>
      <c r="U456" s="19"/>
      <c r="V456" s="6"/>
      <c r="AA456" s="6"/>
      <c r="AB456" s="6"/>
      <c r="AC456" s="6"/>
    </row>
    <row r="457" spans="2:29" x14ac:dyDescent="0.3">
      <c r="D457" s="2"/>
      <c r="F457" s="2"/>
      <c r="G457" s="2"/>
      <c r="H457" s="2" t="s">
        <v>361</v>
      </c>
      <c r="I457" s="2"/>
      <c r="J457" s="2"/>
      <c r="K457" s="2"/>
      <c r="L457" s="2"/>
      <c r="M457" s="2"/>
      <c r="N457" s="2"/>
      <c r="O457" s="2"/>
      <c r="P457" s="2"/>
      <c r="R457" s="2"/>
      <c r="S457" s="2"/>
      <c r="T457" s="2"/>
      <c r="U457" s="6"/>
      <c r="V457" s="6"/>
      <c r="AA457" s="6"/>
      <c r="AB457" s="6"/>
      <c r="AC457" s="6"/>
    </row>
    <row r="458" spans="2:29" x14ac:dyDescent="0.3">
      <c r="D458" s="2"/>
      <c r="F458" s="2"/>
      <c r="G458" s="2"/>
      <c r="H458" s="2"/>
      <c r="I458" s="2"/>
      <c r="J458" s="2"/>
      <c r="K458" s="2"/>
      <c r="L458" s="2"/>
      <c r="M458" s="2"/>
      <c r="N458" s="2"/>
      <c r="O458" s="2"/>
      <c r="P458" s="2"/>
      <c r="AA458" s="6"/>
      <c r="AB458" s="6"/>
      <c r="AC458" s="6"/>
    </row>
    <row r="459" spans="2:29" x14ac:dyDescent="0.3">
      <c r="D459" s="2"/>
      <c r="F459" s="2"/>
      <c r="G459" s="2"/>
      <c r="H459" s="2"/>
      <c r="I459" s="2"/>
      <c r="J459" s="2"/>
      <c r="K459" s="2"/>
      <c r="L459" s="2"/>
      <c r="M459" s="2"/>
      <c r="N459" s="2"/>
      <c r="O459" s="2"/>
      <c r="P459" s="2"/>
      <c r="R459" s="2"/>
      <c r="AA459" s="6"/>
      <c r="AB459" s="6"/>
      <c r="AC459" s="6"/>
    </row>
    <row r="460" spans="2:29" x14ac:dyDescent="0.3">
      <c r="D460" s="2"/>
      <c r="F460" s="2"/>
      <c r="G460" s="2"/>
      <c r="H460" s="2"/>
      <c r="I460" s="2"/>
      <c r="J460" s="2"/>
      <c r="K460" s="2"/>
      <c r="L460" s="2"/>
      <c r="M460" s="2"/>
      <c r="N460" s="2"/>
      <c r="O460" s="2"/>
      <c r="P460" s="2"/>
      <c r="R460" s="2"/>
      <c r="AA460" s="6"/>
      <c r="AB460" s="6"/>
      <c r="AC460" s="6"/>
    </row>
    <row r="461" spans="2:29" x14ac:dyDescent="0.3">
      <c r="D461" s="2"/>
      <c r="F461" s="2"/>
      <c r="H461" s="2"/>
      <c r="I461" s="2"/>
      <c r="J461" s="2"/>
      <c r="K461" s="2"/>
      <c r="L461" s="2"/>
      <c r="M461" s="2"/>
      <c r="N461" s="2"/>
      <c r="O461" s="2"/>
      <c r="P461" s="2"/>
      <c r="R461" s="2"/>
      <c r="S461" s="6"/>
      <c r="T461" s="6"/>
      <c r="U461" s="6"/>
      <c r="V461" s="6"/>
      <c r="AA461" s="6"/>
      <c r="AB461" s="6"/>
      <c r="AC461" s="6"/>
    </row>
    <row r="462" spans="2:29" x14ac:dyDescent="0.3">
      <c r="E462" s="65"/>
      <c r="F462" s="16"/>
      <c r="G462" s="15"/>
      <c r="H462" s="16"/>
      <c r="I462" s="16"/>
      <c r="J462" s="16"/>
      <c r="K462" s="16"/>
      <c r="L462" s="16"/>
      <c r="M462" s="16"/>
      <c r="N462" s="16"/>
      <c r="O462" s="16"/>
      <c r="P462" s="16"/>
      <c r="Q462" s="8"/>
      <c r="R462" s="6"/>
      <c r="S462" s="6"/>
      <c r="T462" s="6"/>
      <c r="U462" s="6"/>
      <c r="V462" s="6"/>
      <c r="W462" s="8"/>
      <c r="X462" s="8"/>
      <c r="Y462" s="8"/>
      <c r="Z462" s="8"/>
      <c r="AA462" s="6"/>
      <c r="AB462" s="6"/>
      <c r="AC462" s="6"/>
    </row>
    <row r="463" spans="2:29" x14ac:dyDescent="0.3">
      <c r="E463" s="65"/>
      <c r="F463" s="16"/>
      <c r="G463" s="15"/>
      <c r="H463" s="16"/>
      <c r="I463" s="16"/>
      <c r="J463" s="16"/>
      <c r="K463" s="16"/>
      <c r="L463" s="16"/>
      <c r="M463" s="16"/>
      <c r="N463" s="16"/>
      <c r="O463" s="16"/>
      <c r="P463" s="16"/>
      <c r="Q463" s="8"/>
      <c r="R463" s="6"/>
      <c r="S463" s="6"/>
      <c r="T463" s="6"/>
      <c r="U463" s="6"/>
      <c r="V463" s="6"/>
      <c r="W463" s="8"/>
      <c r="X463" s="8"/>
      <c r="Y463" s="8"/>
      <c r="Z463" s="8"/>
      <c r="AA463" s="6"/>
      <c r="AB463" s="6"/>
      <c r="AC463" s="6"/>
    </row>
    <row r="464" spans="2:29" x14ac:dyDescent="0.3">
      <c r="E464" s="64"/>
      <c r="F464" s="2"/>
      <c r="G464" s="15"/>
      <c r="H464" s="2"/>
      <c r="I464" s="2"/>
      <c r="J464" s="2"/>
      <c r="K464" s="2"/>
      <c r="L464" s="2"/>
      <c r="M464" s="2"/>
      <c r="N464" s="2"/>
      <c r="O464" s="2"/>
      <c r="P464" s="2"/>
      <c r="Q464" s="8"/>
      <c r="W464" s="8"/>
      <c r="X464" s="8"/>
      <c r="Y464" s="8"/>
      <c r="Z464" s="8"/>
      <c r="AA464" s="6"/>
      <c r="AB464" s="6"/>
      <c r="AC464" s="6"/>
    </row>
    <row r="465" spans="5:29" x14ac:dyDescent="0.3">
      <c r="E465" s="64"/>
      <c r="F465" s="2"/>
      <c r="G465" s="2"/>
      <c r="H465" s="2"/>
      <c r="I465" s="2"/>
      <c r="J465" s="2"/>
      <c r="K465" s="2"/>
      <c r="L465" s="2"/>
      <c r="M465" s="2"/>
      <c r="N465" s="2"/>
      <c r="O465" s="2"/>
      <c r="P465" s="2"/>
      <c r="Q465" s="8"/>
      <c r="W465" s="8"/>
      <c r="X465" s="8"/>
      <c r="Y465" s="8"/>
      <c r="Z465" s="8"/>
      <c r="AA465" s="6"/>
      <c r="AB465" s="6"/>
      <c r="AC465" s="6"/>
    </row>
    <row r="466" spans="5:29" x14ac:dyDescent="0.3">
      <c r="S466" s="6"/>
      <c r="AA466" s="6"/>
      <c r="AB466" s="6"/>
      <c r="AC466" s="6"/>
    </row>
    <row r="467" spans="5:29" x14ac:dyDescent="0.3">
      <c r="S467" s="5"/>
    </row>
  </sheetData>
  <mergeCells count="67">
    <mergeCell ref="AA12:AB12"/>
    <mergeCell ref="B12:B13"/>
    <mergeCell ref="C12:C13"/>
    <mergeCell ref="D12:D13"/>
    <mergeCell ref="E12:E13"/>
    <mergeCell ref="F12:F13"/>
    <mergeCell ref="L12:L13"/>
    <mergeCell ref="M12:M13"/>
    <mergeCell ref="N12:N13"/>
    <mergeCell ref="O12:O13"/>
    <mergeCell ref="Y12:Y13"/>
    <mergeCell ref="Z12:Z13"/>
    <mergeCell ref="P12:P13"/>
    <mergeCell ref="Q12:Q13"/>
    <mergeCell ref="R12:U12"/>
    <mergeCell ref="V12:V13"/>
    <mergeCell ref="G5:I5"/>
    <mergeCell ref="G12:G13"/>
    <mergeCell ref="H12:H13"/>
    <mergeCell ref="I12:I13"/>
    <mergeCell ref="C90:C93"/>
    <mergeCell ref="G90:G93"/>
    <mergeCell ref="C15:C20"/>
    <mergeCell ref="G15:G17"/>
    <mergeCell ref="C35:C38"/>
    <mergeCell ref="G35:G38"/>
    <mergeCell ref="C51:C54"/>
    <mergeCell ref="G51:G54"/>
    <mergeCell ref="C59:C74"/>
    <mergeCell ref="G59:G68"/>
    <mergeCell ref="I9:J9"/>
    <mergeCell ref="I10:J10"/>
    <mergeCell ref="W12:W13"/>
    <mergeCell ref="X12:X13"/>
    <mergeCell ref="J12:J13"/>
    <mergeCell ref="K12:K13"/>
    <mergeCell ref="C42:C44"/>
    <mergeCell ref="C107:C109"/>
    <mergeCell ref="G107:G109"/>
    <mergeCell ref="C120:C124"/>
    <mergeCell ref="C129:C133"/>
    <mergeCell ref="G129:G133"/>
    <mergeCell ref="G120:G125"/>
    <mergeCell ref="C345:C346"/>
    <mergeCell ref="G345:G346"/>
    <mergeCell ref="C140:C157"/>
    <mergeCell ref="G140:G157"/>
    <mergeCell ref="C161:C227"/>
    <mergeCell ref="C254:C293"/>
    <mergeCell ref="G254:G281"/>
    <mergeCell ref="G282:G289"/>
    <mergeCell ref="M9:O9"/>
    <mergeCell ref="C383:C384"/>
    <mergeCell ref="C387:C389"/>
    <mergeCell ref="G387:G388"/>
    <mergeCell ref="G389:G390"/>
    <mergeCell ref="C390:C391"/>
    <mergeCell ref="G347:G348"/>
    <mergeCell ref="C356:C358"/>
    <mergeCell ref="C364:C373"/>
    <mergeCell ref="G364:G368"/>
    <mergeCell ref="G369:G370"/>
    <mergeCell ref="C348:C351"/>
    <mergeCell ref="C334:C335"/>
    <mergeCell ref="G334:G335"/>
    <mergeCell ref="C339:C340"/>
    <mergeCell ref="G339:G340"/>
  </mergeCells>
  <pageMargins left="0.118110236220472" right="0.118110236220472" top="0.15748031496063" bottom="0.15748031496063" header="0.31496062992126" footer="0.31496062992126"/>
  <pageSetup paperSize="8" scale="32" fitToHeight="0" orientation="landscape" r:id="rId1"/>
  <rowBreaks count="2" manualBreakCount="2">
    <brk id="367" max="27" man="1"/>
    <brk id="384" max="2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5"/>
  <sheetViews>
    <sheetView topLeftCell="A108" workbookViewId="0">
      <selection activeCell="F127" sqref="F127"/>
    </sheetView>
  </sheetViews>
  <sheetFormatPr defaultRowHeight="15" x14ac:dyDescent="0.25"/>
  <sheetData>
    <row r="1" spans="1:3" ht="15.75" x14ac:dyDescent="0.25">
      <c r="A1" s="27" t="s">
        <v>828</v>
      </c>
      <c r="B1" s="24" t="s">
        <v>829</v>
      </c>
      <c r="C1" s="24" t="s">
        <v>830</v>
      </c>
    </row>
    <row r="2" spans="1:3" x14ac:dyDescent="0.25">
      <c r="A2" s="28">
        <v>102369</v>
      </c>
      <c r="B2" s="25" t="s">
        <v>586</v>
      </c>
      <c r="C2" s="25" t="s">
        <v>587</v>
      </c>
    </row>
    <row r="3" spans="1:3" x14ac:dyDescent="0.25">
      <c r="A3" s="28">
        <v>110847</v>
      </c>
      <c r="B3" s="25" t="s">
        <v>586</v>
      </c>
      <c r="C3" s="25" t="s">
        <v>587</v>
      </c>
    </row>
    <row r="4" spans="1:3" x14ac:dyDescent="0.25">
      <c r="A4" s="28">
        <v>101985</v>
      </c>
      <c r="B4" s="25" t="s">
        <v>586</v>
      </c>
      <c r="C4" s="25" t="s">
        <v>587</v>
      </c>
    </row>
    <row r="5" spans="1:3" x14ac:dyDescent="0.25">
      <c r="A5" s="28">
        <v>106678</v>
      </c>
      <c r="B5" s="25" t="s">
        <v>586</v>
      </c>
      <c r="C5" s="25" t="s">
        <v>587</v>
      </c>
    </row>
    <row r="6" spans="1:3" x14ac:dyDescent="0.25">
      <c r="A6" s="28">
        <v>106374</v>
      </c>
      <c r="B6" s="25" t="s">
        <v>586</v>
      </c>
      <c r="C6" s="25" t="s">
        <v>587</v>
      </c>
    </row>
    <row r="7" spans="1:3" x14ac:dyDescent="0.25">
      <c r="A7" s="28">
        <v>104677</v>
      </c>
      <c r="B7" s="25" t="s">
        <v>831</v>
      </c>
      <c r="C7" s="25" t="s">
        <v>832</v>
      </c>
    </row>
    <row r="8" spans="1:3" x14ac:dyDescent="0.25">
      <c r="A8" s="29">
        <v>102606</v>
      </c>
      <c r="B8" s="26" t="s">
        <v>831</v>
      </c>
      <c r="C8" s="26" t="s">
        <v>832</v>
      </c>
    </row>
    <row r="9" spans="1:3" x14ac:dyDescent="0.25">
      <c r="A9" s="28">
        <v>117138</v>
      </c>
      <c r="B9" s="25" t="s">
        <v>831</v>
      </c>
      <c r="C9" s="25" t="s">
        <v>833</v>
      </c>
    </row>
    <row r="10" spans="1:3" x14ac:dyDescent="0.25">
      <c r="A10" s="28">
        <v>111814</v>
      </c>
      <c r="B10" s="25" t="s">
        <v>834</v>
      </c>
      <c r="C10" s="25" t="s">
        <v>835</v>
      </c>
    </row>
    <row r="11" spans="1:3" x14ac:dyDescent="0.25">
      <c r="A11" s="28">
        <v>118317</v>
      </c>
      <c r="B11" s="25" t="s">
        <v>836</v>
      </c>
      <c r="C11" s="25" t="s">
        <v>837</v>
      </c>
    </row>
    <row r="12" spans="1:3" x14ac:dyDescent="0.25">
      <c r="A12" s="28">
        <v>102378</v>
      </c>
      <c r="B12" s="25" t="s">
        <v>838</v>
      </c>
      <c r="C12" s="25" t="s">
        <v>839</v>
      </c>
    </row>
    <row r="13" spans="1:3" x14ac:dyDescent="0.25">
      <c r="A13" s="28">
        <v>102769</v>
      </c>
      <c r="B13" s="25" t="s">
        <v>838</v>
      </c>
      <c r="C13" s="25" t="s">
        <v>839</v>
      </c>
    </row>
    <row r="14" spans="1:3" x14ac:dyDescent="0.25">
      <c r="A14" s="28">
        <v>111298</v>
      </c>
      <c r="B14" s="25" t="s">
        <v>838</v>
      </c>
      <c r="C14" s="25" t="s">
        <v>839</v>
      </c>
    </row>
    <row r="15" spans="1:3" x14ac:dyDescent="0.25">
      <c r="A15" s="28">
        <v>110706</v>
      </c>
      <c r="B15" s="25" t="s">
        <v>586</v>
      </c>
      <c r="C15" s="25" t="s">
        <v>840</v>
      </c>
    </row>
    <row r="16" spans="1:3" x14ac:dyDescent="0.25">
      <c r="A16" s="28">
        <v>102674</v>
      </c>
      <c r="B16" s="25" t="s">
        <v>586</v>
      </c>
      <c r="C16" s="25" t="s">
        <v>841</v>
      </c>
    </row>
    <row r="17" spans="1:3" x14ac:dyDescent="0.25">
      <c r="A17" s="28">
        <v>106581</v>
      </c>
      <c r="B17" s="25" t="s">
        <v>584</v>
      </c>
      <c r="C17" s="25" t="s">
        <v>617</v>
      </c>
    </row>
    <row r="18" spans="1:3" x14ac:dyDescent="0.25">
      <c r="A18" s="28">
        <v>106397</v>
      </c>
      <c r="B18" s="25" t="s">
        <v>584</v>
      </c>
      <c r="C18" s="25" t="s">
        <v>617</v>
      </c>
    </row>
    <row r="19" spans="1:3" x14ac:dyDescent="0.25">
      <c r="A19" s="28">
        <v>106974</v>
      </c>
      <c r="B19" s="25" t="s">
        <v>584</v>
      </c>
      <c r="C19" s="25" t="s">
        <v>617</v>
      </c>
    </row>
    <row r="20" spans="1:3" x14ac:dyDescent="0.25">
      <c r="A20" s="28">
        <v>115216</v>
      </c>
      <c r="B20" s="25" t="s">
        <v>842</v>
      </c>
      <c r="C20" s="25" t="s">
        <v>843</v>
      </c>
    </row>
    <row r="21" spans="1:3" x14ac:dyDescent="0.25">
      <c r="A21" s="28">
        <v>112112</v>
      </c>
      <c r="B21" s="25" t="s">
        <v>593</v>
      </c>
      <c r="C21" s="25" t="s">
        <v>844</v>
      </c>
    </row>
    <row r="22" spans="1:3" x14ac:dyDescent="0.25">
      <c r="A22" s="28">
        <v>117677</v>
      </c>
      <c r="B22" s="25" t="s">
        <v>584</v>
      </c>
      <c r="C22" s="25" t="s">
        <v>845</v>
      </c>
    </row>
    <row r="23" spans="1:3" x14ac:dyDescent="0.25">
      <c r="A23" s="28">
        <v>101992</v>
      </c>
      <c r="B23" s="25" t="s">
        <v>593</v>
      </c>
      <c r="C23" s="25" t="s">
        <v>846</v>
      </c>
    </row>
    <row r="24" spans="1:3" x14ac:dyDescent="0.25">
      <c r="A24" s="28">
        <v>105668</v>
      </c>
      <c r="B24" s="25" t="s">
        <v>596</v>
      </c>
      <c r="C24" s="25" t="s">
        <v>545</v>
      </c>
    </row>
    <row r="25" spans="1:3" x14ac:dyDescent="0.25">
      <c r="A25" s="28">
        <v>105621</v>
      </c>
      <c r="B25" s="25" t="s">
        <v>596</v>
      </c>
      <c r="C25" s="25" t="s">
        <v>545</v>
      </c>
    </row>
    <row r="26" spans="1:3" x14ac:dyDescent="0.25">
      <c r="A26" s="28">
        <v>104101</v>
      </c>
      <c r="B26" s="25" t="s">
        <v>596</v>
      </c>
      <c r="C26" s="25" t="s">
        <v>545</v>
      </c>
    </row>
    <row r="27" spans="1:3" x14ac:dyDescent="0.25">
      <c r="A27" s="28">
        <v>102086</v>
      </c>
      <c r="B27" s="25" t="s">
        <v>847</v>
      </c>
      <c r="C27" s="25" t="s">
        <v>848</v>
      </c>
    </row>
    <row r="28" spans="1:3" x14ac:dyDescent="0.25">
      <c r="A28" s="28">
        <v>106161</v>
      </c>
      <c r="B28" s="25" t="s">
        <v>599</v>
      </c>
      <c r="C28" s="25" t="s">
        <v>849</v>
      </c>
    </row>
    <row r="29" spans="1:3" x14ac:dyDescent="0.25">
      <c r="A29" s="28">
        <v>106130</v>
      </c>
      <c r="B29" s="25" t="s">
        <v>599</v>
      </c>
      <c r="C29" s="25" t="s">
        <v>849</v>
      </c>
    </row>
    <row r="30" spans="1:3" x14ac:dyDescent="0.25">
      <c r="A30" s="28">
        <v>114060</v>
      </c>
      <c r="B30" s="25" t="s">
        <v>599</v>
      </c>
      <c r="C30" s="25" t="s">
        <v>850</v>
      </c>
    </row>
    <row r="31" spans="1:3" x14ac:dyDescent="0.25">
      <c r="A31" s="28">
        <v>115371</v>
      </c>
      <c r="B31" s="25" t="s">
        <v>590</v>
      </c>
      <c r="C31" s="25" t="s">
        <v>591</v>
      </c>
    </row>
    <row r="32" spans="1:3" x14ac:dyDescent="0.25">
      <c r="A32" s="28">
        <v>113310</v>
      </c>
      <c r="B32" s="25" t="s">
        <v>590</v>
      </c>
      <c r="C32" s="25" t="s">
        <v>591</v>
      </c>
    </row>
    <row r="33" spans="1:3" x14ac:dyDescent="0.25">
      <c r="A33" s="28">
        <v>111438</v>
      </c>
      <c r="B33" s="25" t="s">
        <v>590</v>
      </c>
      <c r="C33" s="25" t="s">
        <v>591</v>
      </c>
    </row>
    <row r="34" spans="1:3" x14ac:dyDescent="0.25">
      <c r="A34" s="28">
        <v>108460</v>
      </c>
      <c r="B34" s="25" t="s">
        <v>590</v>
      </c>
      <c r="C34" s="25" t="s">
        <v>591</v>
      </c>
    </row>
    <row r="35" spans="1:3" x14ac:dyDescent="0.25">
      <c r="A35" s="28">
        <v>106554</v>
      </c>
      <c r="B35" s="25" t="s">
        <v>590</v>
      </c>
      <c r="C35" s="25" t="s">
        <v>591</v>
      </c>
    </row>
    <row r="36" spans="1:3" x14ac:dyDescent="0.25">
      <c r="A36" s="28">
        <v>105894</v>
      </c>
      <c r="B36" s="25" t="s">
        <v>590</v>
      </c>
      <c r="C36" s="25" t="s">
        <v>851</v>
      </c>
    </row>
    <row r="37" spans="1:3" x14ac:dyDescent="0.25">
      <c r="A37" s="28">
        <v>116916</v>
      </c>
      <c r="B37" s="25" t="s">
        <v>590</v>
      </c>
      <c r="C37" s="25" t="s">
        <v>852</v>
      </c>
    </row>
    <row r="38" spans="1:3" x14ac:dyDescent="0.25">
      <c r="A38" s="28">
        <v>117803</v>
      </c>
      <c r="B38" s="25" t="s">
        <v>590</v>
      </c>
      <c r="C38" s="25" t="s">
        <v>620</v>
      </c>
    </row>
    <row r="39" spans="1:3" x14ac:dyDescent="0.25">
      <c r="A39" s="28">
        <v>109456</v>
      </c>
      <c r="B39" s="25" t="s">
        <v>590</v>
      </c>
      <c r="C39" s="25" t="s">
        <v>620</v>
      </c>
    </row>
    <row r="40" spans="1:3" x14ac:dyDescent="0.25">
      <c r="A40" s="28">
        <v>104855</v>
      </c>
      <c r="B40" s="25" t="s">
        <v>590</v>
      </c>
      <c r="C40" s="25" t="s">
        <v>620</v>
      </c>
    </row>
    <row r="41" spans="1:3" x14ac:dyDescent="0.25">
      <c r="A41" s="28">
        <v>102066</v>
      </c>
      <c r="B41" s="25" t="s">
        <v>599</v>
      </c>
      <c r="C41" s="25" t="s">
        <v>613</v>
      </c>
    </row>
    <row r="42" spans="1:3" x14ac:dyDescent="0.25">
      <c r="A42" s="28">
        <v>105146</v>
      </c>
      <c r="B42" s="25" t="s">
        <v>599</v>
      </c>
      <c r="C42" s="25" t="s">
        <v>613</v>
      </c>
    </row>
    <row r="43" spans="1:3" x14ac:dyDescent="0.25">
      <c r="A43" s="28">
        <v>102415</v>
      </c>
      <c r="B43" s="25" t="s">
        <v>595</v>
      </c>
      <c r="C43" s="25" t="s">
        <v>604</v>
      </c>
    </row>
    <row r="44" spans="1:3" x14ac:dyDescent="0.25">
      <c r="A44" s="28">
        <v>103731</v>
      </c>
      <c r="B44" s="25" t="s">
        <v>595</v>
      </c>
      <c r="C44" s="25" t="s">
        <v>604</v>
      </c>
    </row>
    <row r="45" spans="1:3" x14ac:dyDescent="0.25">
      <c r="A45" s="28">
        <v>102258</v>
      </c>
      <c r="B45" s="25" t="s">
        <v>595</v>
      </c>
      <c r="C45" s="25" t="s">
        <v>853</v>
      </c>
    </row>
    <row r="46" spans="1:3" x14ac:dyDescent="0.25">
      <c r="A46" s="28">
        <v>102540</v>
      </c>
      <c r="B46" s="25" t="s">
        <v>854</v>
      </c>
      <c r="C46" s="25" t="s">
        <v>855</v>
      </c>
    </row>
    <row r="47" spans="1:3" x14ac:dyDescent="0.25">
      <c r="A47" s="28">
        <v>111081</v>
      </c>
      <c r="B47" s="25" t="s">
        <v>586</v>
      </c>
      <c r="C47" s="25" t="s">
        <v>594</v>
      </c>
    </row>
    <row r="48" spans="1:3" x14ac:dyDescent="0.25">
      <c r="A48" s="28">
        <v>106938</v>
      </c>
      <c r="B48" s="25" t="s">
        <v>586</v>
      </c>
      <c r="C48" s="25" t="s">
        <v>594</v>
      </c>
    </row>
    <row r="49" spans="1:3" x14ac:dyDescent="0.25">
      <c r="A49" s="28">
        <v>107617</v>
      </c>
      <c r="B49" s="25" t="s">
        <v>586</v>
      </c>
      <c r="C49" s="25" t="s">
        <v>594</v>
      </c>
    </row>
    <row r="50" spans="1:3" x14ac:dyDescent="0.25">
      <c r="A50" s="28">
        <v>110707</v>
      </c>
      <c r="B50" s="25" t="s">
        <v>586</v>
      </c>
      <c r="C50" s="25" t="s">
        <v>856</v>
      </c>
    </row>
    <row r="51" spans="1:3" x14ac:dyDescent="0.25">
      <c r="A51" s="28">
        <v>106454</v>
      </c>
      <c r="B51" s="25" t="s">
        <v>586</v>
      </c>
      <c r="C51" s="25" t="s">
        <v>857</v>
      </c>
    </row>
    <row r="52" spans="1:3" x14ac:dyDescent="0.25">
      <c r="A52" s="28">
        <v>118443</v>
      </c>
      <c r="B52" s="25" t="s">
        <v>589</v>
      </c>
      <c r="C52" s="25" t="s">
        <v>588</v>
      </c>
    </row>
    <row r="53" spans="1:3" x14ac:dyDescent="0.25">
      <c r="A53" s="28">
        <v>111879</v>
      </c>
      <c r="B53" s="25" t="s">
        <v>589</v>
      </c>
      <c r="C53" s="25" t="s">
        <v>588</v>
      </c>
    </row>
    <row r="54" spans="1:3" x14ac:dyDescent="0.25">
      <c r="A54" s="28">
        <v>111687</v>
      </c>
      <c r="B54" s="25" t="s">
        <v>599</v>
      </c>
      <c r="C54" s="25" t="s">
        <v>588</v>
      </c>
    </row>
    <row r="55" spans="1:3" x14ac:dyDescent="0.25">
      <c r="A55" s="28">
        <v>111325</v>
      </c>
      <c r="B55" s="25" t="s">
        <v>599</v>
      </c>
      <c r="C55" s="25" t="s">
        <v>588</v>
      </c>
    </row>
    <row r="56" spans="1:3" x14ac:dyDescent="0.25">
      <c r="A56" s="28">
        <v>102050</v>
      </c>
      <c r="B56" s="25" t="s">
        <v>589</v>
      </c>
      <c r="C56" s="25" t="s">
        <v>588</v>
      </c>
    </row>
    <row r="57" spans="1:3" x14ac:dyDescent="0.25">
      <c r="A57" s="28">
        <v>111951</v>
      </c>
      <c r="B57" s="25" t="s">
        <v>858</v>
      </c>
      <c r="C57" s="25" t="s">
        <v>859</v>
      </c>
    </row>
    <row r="58" spans="1:3" x14ac:dyDescent="0.25">
      <c r="A58" s="28">
        <v>114234</v>
      </c>
      <c r="B58" s="25" t="s">
        <v>589</v>
      </c>
      <c r="C58" s="25" t="s">
        <v>860</v>
      </c>
    </row>
    <row r="59" spans="1:3" x14ac:dyDescent="0.25">
      <c r="A59" s="28">
        <v>102541</v>
      </c>
      <c r="B59" s="25" t="s">
        <v>596</v>
      </c>
      <c r="C59" s="25" t="s">
        <v>614</v>
      </c>
    </row>
    <row r="60" spans="1:3" x14ac:dyDescent="0.25">
      <c r="A60" s="28">
        <v>116919</v>
      </c>
      <c r="B60" s="25" t="s">
        <v>861</v>
      </c>
      <c r="C60" s="25" t="s">
        <v>862</v>
      </c>
    </row>
    <row r="61" spans="1:3" x14ac:dyDescent="0.25">
      <c r="A61" s="28">
        <v>102123</v>
      </c>
      <c r="B61" s="25" t="s">
        <v>589</v>
      </c>
      <c r="C61" s="25" t="s">
        <v>603</v>
      </c>
    </row>
    <row r="62" spans="1:3" x14ac:dyDescent="0.25">
      <c r="A62" s="28">
        <v>108040</v>
      </c>
      <c r="B62" s="25" t="s">
        <v>596</v>
      </c>
      <c r="C62" s="25" t="s">
        <v>603</v>
      </c>
    </row>
    <row r="63" spans="1:3" x14ac:dyDescent="0.25">
      <c r="A63" s="28">
        <v>103605</v>
      </c>
      <c r="B63" s="25" t="s">
        <v>595</v>
      </c>
      <c r="C63" s="25" t="s">
        <v>603</v>
      </c>
    </row>
    <row r="64" spans="1:3" x14ac:dyDescent="0.25">
      <c r="A64" s="28">
        <v>102023</v>
      </c>
      <c r="B64" s="25" t="s">
        <v>596</v>
      </c>
      <c r="C64" s="25" t="s">
        <v>863</v>
      </c>
    </row>
    <row r="65" spans="1:3" x14ac:dyDescent="0.25">
      <c r="A65" s="28">
        <v>116918</v>
      </c>
      <c r="B65" s="25" t="s">
        <v>596</v>
      </c>
      <c r="C65" s="25" t="s">
        <v>864</v>
      </c>
    </row>
    <row r="66" spans="1:3" x14ac:dyDescent="0.25">
      <c r="A66" s="28">
        <v>105956</v>
      </c>
      <c r="B66" s="25" t="s">
        <v>593</v>
      </c>
      <c r="C66" s="25" t="s">
        <v>606</v>
      </c>
    </row>
    <row r="67" spans="1:3" x14ac:dyDescent="0.25">
      <c r="A67" s="28">
        <v>106647</v>
      </c>
      <c r="B67" s="25" t="s">
        <v>584</v>
      </c>
      <c r="C67" s="25" t="s">
        <v>606</v>
      </c>
    </row>
    <row r="68" spans="1:3" x14ac:dyDescent="0.25">
      <c r="A68" s="28">
        <v>116950</v>
      </c>
      <c r="B68" s="25" t="s">
        <v>865</v>
      </c>
      <c r="C68" s="25" t="s">
        <v>866</v>
      </c>
    </row>
    <row r="69" spans="1:3" x14ac:dyDescent="0.25">
      <c r="A69" s="28">
        <v>111698</v>
      </c>
      <c r="B69" s="25" t="s">
        <v>584</v>
      </c>
      <c r="C69" s="25" t="s">
        <v>867</v>
      </c>
    </row>
    <row r="70" spans="1:3" x14ac:dyDescent="0.25">
      <c r="A70" s="28">
        <v>105740</v>
      </c>
      <c r="B70" s="25" t="s">
        <v>586</v>
      </c>
      <c r="C70" s="25" t="s">
        <v>623</v>
      </c>
    </row>
    <row r="71" spans="1:3" x14ac:dyDescent="0.25">
      <c r="A71" s="28">
        <v>118679</v>
      </c>
      <c r="B71" s="25" t="s">
        <v>590</v>
      </c>
      <c r="C71" s="25" t="s">
        <v>623</v>
      </c>
    </row>
    <row r="72" spans="1:3" x14ac:dyDescent="0.25">
      <c r="A72" s="28">
        <v>103698</v>
      </c>
      <c r="B72" s="25" t="s">
        <v>590</v>
      </c>
      <c r="C72" s="25" t="s">
        <v>623</v>
      </c>
    </row>
    <row r="73" spans="1:3" x14ac:dyDescent="0.25">
      <c r="A73" s="28">
        <v>112718</v>
      </c>
      <c r="B73" s="25" t="s">
        <v>590</v>
      </c>
      <c r="C73" s="25" t="s">
        <v>623</v>
      </c>
    </row>
    <row r="74" spans="1:3" x14ac:dyDescent="0.25">
      <c r="A74" s="28">
        <v>110570</v>
      </c>
      <c r="B74" s="25" t="s">
        <v>590</v>
      </c>
      <c r="C74" s="25" t="s">
        <v>623</v>
      </c>
    </row>
    <row r="75" spans="1:3" x14ac:dyDescent="0.25">
      <c r="A75" s="28">
        <v>101692</v>
      </c>
      <c r="B75" s="25" t="s">
        <v>590</v>
      </c>
      <c r="C75" s="25" t="s">
        <v>623</v>
      </c>
    </row>
    <row r="76" spans="1:3" x14ac:dyDescent="0.25">
      <c r="A76" s="28">
        <v>109815</v>
      </c>
      <c r="B76" s="25" t="s">
        <v>586</v>
      </c>
      <c r="C76" s="25" t="s">
        <v>623</v>
      </c>
    </row>
    <row r="77" spans="1:3" x14ac:dyDescent="0.25">
      <c r="A77" s="28">
        <v>115748</v>
      </c>
      <c r="B77" s="25" t="s">
        <v>836</v>
      </c>
      <c r="C77" s="25" t="s">
        <v>868</v>
      </c>
    </row>
    <row r="78" spans="1:3" x14ac:dyDescent="0.25">
      <c r="A78" s="28">
        <v>110923</v>
      </c>
      <c r="B78" s="25" t="s">
        <v>595</v>
      </c>
      <c r="C78" s="25" t="s">
        <v>465</v>
      </c>
    </row>
    <row r="79" spans="1:3" x14ac:dyDescent="0.25">
      <c r="A79" s="28">
        <v>108227</v>
      </c>
      <c r="B79" s="25" t="s">
        <v>595</v>
      </c>
      <c r="C79" s="25" t="s">
        <v>465</v>
      </c>
    </row>
    <row r="80" spans="1:3" x14ac:dyDescent="0.25">
      <c r="A80" s="28">
        <v>110880</v>
      </c>
      <c r="B80" s="25" t="s">
        <v>595</v>
      </c>
      <c r="C80" s="25" t="s">
        <v>465</v>
      </c>
    </row>
    <row r="81" spans="1:3" x14ac:dyDescent="0.25">
      <c r="A81" s="28">
        <v>106573</v>
      </c>
      <c r="B81" s="25" t="s">
        <v>595</v>
      </c>
      <c r="C81" s="25" t="s">
        <v>465</v>
      </c>
    </row>
    <row r="82" spans="1:3" x14ac:dyDescent="0.25">
      <c r="A82" s="28">
        <v>106556</v>
      </c>
      <c r="B82" s="25" t="s">
        <v>595</v>
      </c>
      <c r="C82" s="25" t="s">
        <v>465</v>
      </c>
    </row>
    <row r="83" spans="1:3" x14ac:dyDescent="0.25">
      <c r="A83" s="28">
        <v>104845</v>
      </c>
      <c r="B83" s="25" t="s">
        <v>586</v>
      </c>
      <c r="C83" s="25" t="s">
        <v>621</v>
      </c>
    </row>
    <row r="84" spans="1:3" x14ac:dyDescent="0.25">
      <c r="A84" s="28">
        <v>103186</v>
      </c>
      <c r="B84" s="25" t="s">
        <v>586</v>
      </c>
      <c r="C84" s="25" t="s">
        <v>621</v>
      </c>
    </row>
    <row r="85" spans="1:3" x14ac:dyDescent="0.25">
      <c r="A85" s="28">
        <v>105180</v>
      </c>
      <c r="B85" s="25" t="s">
        <v>586</v>
      </c>
      <c r="C85" s="25" t="s">
        <v>869</v>
      </c>
    </row>
    <row r="86" spans="1:3" x14ac:dyDescent="0.25">
      <c r="A86" s="28">
        <v>114059</v>
      </c>
      <c r="B86" s="25" t="s">
        <v>586</v>
      </c>
      <c r="C86" s="25" t="s">
        <v>870</v>
      </c>
    </row>
    <row r="87" spans="1:3" x14ac:dyDescent="0.25">
      <c r="A87" s="28">
        <v>114394</v>
      </c>
      <c r="B87" s="25" t="s">
        <v>596</v>
      </c>
      <c r="C87" s="25" t="s">
        <v>615</v>
      </c>
    </row>
    <row r="88" spans="1:3" x14ac:dyDescent="0.25">
      <c r="A88" s="28">
        <v>101989</v>
      </c>
      <c r="B88" s="25" t="s">
        <v>596</v>
      </c>
      <c r="C88" s="25" t="s">
        <v>615</v>
      </c>
    </row>
    <row r="89" spans="1:3" x14ac:dyDescent="0.25">
      <c r="A89" s="28">
        <v>106221</v>
      </c>
      <c r="B89" s="25" t="s">
        <v>596</v>
      </c>
      <c r="C89" s="25" t="s">
        <v>615</v>
      </c>
    </row>
    <row r="90" spans="1:3" x14ac:dyDescent="0.25">
      <c r="A90" s="28">
        <v>114790</v>
      </c>
      <c r="B90" s="25" t="s">
        <v>593</v>
      </c>
      <c r="C90" s="25" t="s">
        <v>397</v>
      </c>
    </row>
    <row r="91" spans="1:3" x14ac:dyDescent="0.25">
      <c r="A91" s="28">
        <v>102122</v>
      </c>
      <c r="B91" s="25" t="s">
        <v>593</v>
      </c>
      <c r="C91" s="25" t="s">
        <v>397</v>
      </c>
    </row>
    <row r="92" spans="1:3" x14ac:dyDescent="0.25">
      <c r="A92" s="29">
        <v>112553</v>
      </c>
      <c r="B92" s="26" t="s">
        <v>593</v>
      </c>
      <c r="C92" s="26" t="s">
        <v>397</v>
      </c>
    </row>
    <row r="93" spans="1:3" x14ac:dyDescent="0.25">
      <c r="A93" s="28">
        <v>110638</v>
      </c>
      <c r="B93" s="25" t="s">
        <v>593</v>
      </c>
      <c r="C93" s="25" t="s">
        <v>397</v>
      </c>
    </row>
    <row r="94" spans="1:3" x14ac:dyDescent="0.25">
      <c r="A94" s="28">
        <v>103839</v>
      </c>
      <c r="B94" s="25" t="s">
        <v>593</v>
      </c>
      <c r="C94" s="25" t="s">
        <v>397</v>
      </c>
    </row>
    <row r="95" spans="1:3" x14ac:dyDescent="0.25">
      <c r="A95" s="28">
        <v>111085</v>
      </c>
      <c r="B95" s="25" t="s">
        <v>871</v>
      </c>
      <c r="C95" s="25" t="s">
        <v>872</v>
      </c>
    </row>
    <row r="96" spans="1:3" x14ac:dyDescent="0.25">
      <c r="A96" s="28">
        <v>108495</v>
      </c>
      <c r="B96" s="25" t="s">
        <v>595</v>
      </c>
      <c r="C96" s="25" t="s">
        <v>632</v>
      </c>
    </row>
    <row r="97" spans="1:3" x14ac:dyDescent="0.25">
      <c r="A97" s="28">
        <v>103707</v>
      </c>
      <c r="B97" s="25" t="s">
        <v>595</v>
      </c>
      <c r="C97" s="25" t="s">
        <v>632</v>
      </c>
    </row>
    <row r="98" spans="1:3" x14ac:dyDescent="0.25">
      <c r="A98" s="28">
        <v>101054</v>
      </c>
      <c r="B98" s="25" t="s">
        <v>595</v>
      </c>
      <c r="C98" s="25" t="s">
        <v>632</v>
      </c>
    </row>
    <row r="99" spans="1:3" x14ac:dyDescent="0.25">
      <c r="A99" s="28">
        <v>112855</v>
      </c>
      <c r="B99" s="25" t="s">
        <v>596</v>
      </c>
      <c r="C99" s="25" t="s">
        <v>390</v>
      </c>
    </row>
    <row r="100" spans="1:3" x14ac:dyDescent="0.25">
      <c r="A100" s="28">
        <v>111428</v>
      </c>
      <c r="B100" s="25" t="s">
        <v>596</v>
      </c>
      <c r="C100" s="25" t="s">
        <v>873</v>
      </c>
    </row>
    <row r="101" spans="1:3" x14ac:dyDescent="0.25">
      <c r="A101" s="28">
        <v>107498</v>
      </c>
      <c r="B101" s="25" t="s">
        <v>593</v>
      </c>
      <c r="C101" s="25" t="s">
        <v>394</v>
      </c>
    </row>
    <row r="102" spans="1:3" x14ac:dyDescent="0.25">
      <c r="A102" s="28">
        <v>111429</v>
      </c>
      <c r="B102" s="25" t="s">
        <v>593</v>
      </c>
      <c r="C102" s="25" t="s">
        <v>394</v>
      </c>
    </row>
    <row r="103" spans="1:3" x14ac:dyDescent="0.25">
      <c r="A103" s="28">
        <v>107600</v>
      </c>
      <c r="B103" s="25" t="s">
        <v>593</v>
      </c>
      <c r="C103" s="25" t="s">
        <v>394</v>
      </c>
    </row>
    <row r="104" spans="1:3" x14ac:dyDescent="0.25">
      <c r="A104" s="28">
        <v>105336</v>
      </c>
      <c r="B104" s="25" t="s">
        <v>593</v>
      </c>
      <c r="C104" s="25" t="s">
        <v>394</v>
      </c>
    </row>
    <row r="105" spans="1:3" x14ac:dyDescent="0.25">
      <c r="A105" s="28">
        <v>110661</v>
      </c>
      <c r="B105" s="25" t="s">
        <v>596</v>
      </c>
      <c r="C105" s="25" t="s">
        <v>874</v>
      </c>
    </row>
    <row r="106" spans="1:3" x14ac:dyDescent="0.25">
      <c r="A106" s="28">
        <v>106311</v>
      </c>
      <c r="B106" s="25" t="s">
        <v>586</v>
      </c>
      <c r="C106" s="25" t="s">
        <v>616</v>
      </c>
    </row>
    <row r="107" spans="1:3" x14ac:dyDescent="0.25">
      <c r="A107" s="28">
        <v>101066</v>
      </c>
      <c r="B107" s="25" t="s">
        <v>586</v>
      </c>
      <c r="C107" s="25" t="s">
        <v>616</v>
      </c>
    </row>
    <row r="108" spans="1:3" x14ac:dyDescent="0.25">
      <c r="A108" s="28">
        <v>104941</v>
      </c>
      <c r="B108" s="25" t="s">
        <v>586</v>
      </c>
      <c r="C108" s="25" t="s">
        <v>875</v>
      </c>
    </row>
    <row r="109" spans="1:3" x14ac:dyDescent="0.25">
      <c r="A109" s="28">
        <v>101984</v>
      </c>
      <c r="B109" s="25" t="s">
        <v>586</v>
      </c>
      <c r="C109" s="25" t="s">
        <v>875</v>
      </c>
    </row>
    <row r="110" spans="1:3" x14ac:dyDescent="0.25">
      <c r="A110" s="28">
        <v>108100</v>
      </c>
      <c r="B110" s="25" t="s">
        <v>586</v>
      </c>
      <c r="C110" s="25" t="s">
        <v>597</v>
      </c>
    </row>
    <row r="111" spans="1:3" x14ac:dyDescent="0.25">
      <c r="A111" s="28">
        <v>102578</v>
      </c>
      <c r="B111" s="25" t="s">
        <v>584</v>
      </c>
      <c r="C111" s="25" t="s">
        <v>597</v>
      </c>
    </row>
    <row r="112" spans="1:3" x14ac:dyDescent="0.25">
      <c r="A112" s="28">
        <v>102021</v>
      </c>
      <c r="B112" s="25" t="s">
        <v>584</v>
      </c>
      <c r="C112" s="25" t="s">
        <v>597</v>
      </c>
    </row>
    <row r="113" spans="1:3" x14ac:dyDescent="0.25">
      <c r="A113" s="28">
        <v>114831</v>
      </c>
      <c r="B113" s="25" t="s">
        <v>584</v>
      </c>
      <c r="C113" s="25" t="s">
        <v>876</v>
      </c>
    </row>
    <row r="114" spans="1:3" x14ac:dyDescent="0.25">
      <c r="A114" s="28">
        <v>110562</v>
      </c>
      <c r="B114" s="25" t="s">
        <v>584</v>
      </c>
      <c r="C114" s="25" t="s">
        <v>876</v>
      </c>
    </row>
    <row r="115" spans="1:3" x14ac:dyDescent="0.25">
      <c r="A115" s="28">
        <v>105731</v>
      </c>
      <c r="B115" s="25" t="s">
        <v>599</v>
      </c>
      <c r="C115" s="25" t="s">
        <v>600</v>
      </c>
    </row>
    <row r="116" spans="1:3" x14ac:dyDescent="0.25">
      <c r="A116" s="28">
        <v>109717</v>
      </c>
      <c r="B116" s="25" t="s">
        <v>599</v>
      </c>
      <c r="C116" s="25" t="s">
        <v>600</v>
      </c>
    </row>
    <row r="117" spans="1:3" x14ac:dyDescent="0.25">
      <c r="A117" s="28">
        <v>115253</v>
      </c>
      <c r="B117" s="25" t="s">
        <v>599</v>
      </c>
      <c r="C117" s="25" t="s">
        <v>600</v>
      </c>
    </row>
    <row r="118" spans="1:3" x14ac:dyDescent="0.25">
      <c r="A118" s="28">
        <v>107857</v>
      </c>
      <c r="B118" s="25" t="s">
        <v>599</v>
      </c>
      <c r="C118" s="25" t="s">
        <v>600</v>
      </c>
    </row>
    <row r="119" spans="1:3" x14ac:dyDescent="0.25">
      <c r="A119" s="28">
        <v>101991</v>
      </c>
      <c r="B119" s="25" t="s">
        <v>589</v>
      </c>
      <c r="C119" s="25" t="s">
        <v>600</v>
      </c>
    </row>
    <row r="120" spans="1:3" x14ac:dyDescent="0.25">
      <c r="A120" s="28">
        <v>108339</v>
      </c>
      <c r="B120" s="25" t="s">
        <v>599</v>
      </c>
      <c r="C120" s="25" t="s">
        <v>600</v>
      </c>
    </row>
    <row r="121" spans="1:3" x14ac:dyDescent="0.25">
      <c r="A121" s="28">
        <v>116963</v>
      </c>
      <c r="B121" s="25" t="s">
        <v>599</v>
      </c>
      <c r="C121" s="25" t="s">
        <v>877</v>
      </c>
    </row>
    <row r="122" spans="1:3" x14ac:dyDescent="0.25">
      <c r="A122" s="28">
        <v>119028</v>
      </c>
      <c r="B122" s="25" t="s">
        <v>599</v>
      </c>
      <c r="C122" s="25" t="s">
        <v>619</v>
      </c>
    </row>
    <row r="123" spans="1:3" x14ac:dyDescent="0.25">
      <c r="A123" s="28">
        <v>108771</v>
      </c>
      <c r="B123" s="25" t="s">
        <v>599</v>
      </c>
      <c r="C123" s="25" t="s">
        <v>619</v>
      </c>
    </row>
    <row r="124" spans="1:3" x14ac:dyDescent="0.25">
      <c r="A124" s="28">
        <v>105593</v>
      </c>
      <c r="B124" s="25" t="s">
        <v>589</v>
      </c>
      <c r="C124" s="25" t="s">
        <v>619</v>
      </c>
    </row>
    <row r="125" spans="1:3" x14ac:dyDescent="0.25">
      <c r="A125" s="28">
        <v>106208</v>
      </c>
      <c r="B125" s="25" t="s">
        <v>589</v>
      </c>
      <c r="C125" s="25" t="s">
        <v>619</v>
      </c>
    </row>
    <row r="126" spans="1:3" x14ac:dyDescent="0.25">
      <c r="A126" s="28">
        <v>106394</v>
      </c>
      <c r="B126" s="25" t="s">
        <v>590</v>
      </c>
      <c r="C126" s="25" t="s">
        <v>605</v>
      </c>
    </row>
    <row r="127" spans="1:3" x14ac:dyDescent="0.25">
      <c r="A127" s="28">
        <v>105327</v>
      </c>
      <c r="B127" s="25" t="s">
        <v>590</v>
      </c>
      <c r="C127" s="25" t="s">
        <v>605</v>
      </c>
    </row>
    <row r="128" spans="1:3" x14ac:dyDescent="0.25">
      <c r="A128" s="28">
        <v>102055</v>
      </c>
      <c r="B128" s="25" t="s">
        <v>593</v>
      </c>
      <c r="C128" s="25" t="s">
        <v>607</v>
      </c>
    </row>
    <row r="129" spans="1:3" x14ac:dyDescent="0.25">
      <c r="A129" s="28">
        <v>106365</v>
      </c>
      <c r="B129" s="25" t="s">
        <v>593</v>
      </c>
      <c r="C129" s="25" t="s">
        <v>607</v>
      </c>
    </row>
    <row r="130" spans="1:3" x14ac:dyDescent="0.25">
      <c r="A130" s="28">
        <v>102011</v>
      </c>
      <c r="B130" s="25" t="s">
        <v>593</v>
      </c>
      <c r="C130" s="25" t="s">
        <v>607</v>
      </c>
    </row>
    <row r="131" spans="1:3" x14ac:dyDescent="0.25">
      <c r="A131" s="28">
        <v>103033</v>
      </c>
      <c r="B131" s="25" t="s">
        <v>593</v>
      </c>
      <c r="C131" s="25" t="s">
        <v>607</v>
      </c>
    </row>
    <row r="132" spans="1:3" x14ac:dyDescent="0.25">
      <c r="A132" s="28">
        <v>107113</v>
      </c>
      <c r="B132" s="25" t="s">
        <v>586</v>
      </c>
      <c r="C132" s="25" t="s">
        <v>601</v>
      </c>
    </row>
    <row r="133" spans="1:3" x14ac:dyDescent="0.25">
      <c r="A133" s="28">
        <v>109910</v>
      </c>
      <c r="B133" s="25" t="s">
        <v>586</v>
      </c>
      <c r="C133" s="25" t="s">
        <v>601</v>
      </c>
    </row>
    <row r="134" spans="1:3" x14ac:dyDescent="0.25">
      <c r="A134" s="28">
        <v>106373</v>
      </c>
      <c r="B134" s="25" t="s">
        <v>586</v>
      </c>
      <c r="C134" s="25" t="s">
        <v>601</v>
      </c>
    </row>
    <row r="135" spans="1:3" x14ac:dyDescent="0.25">
      <c r="A135" s="28">
        <v>116745</v>
      </c>
      <c r="B135" s="25" t="s">
        <v>599</v>
      </c>
      <c r="C135" s="25" t="s">
        <v>784</v>
      </c>
    </row>
    <row r="136" spans="1:3" x14ac:dyDescent="0.25">
      <c r="A136" s="28">
        <v>113150</v>
      </c>
      <c r="B136" s="25" t="s">
        <v>595</v>
      </c>
      <c r="C136" s="25" t="s">
        <v>598</v>
      </c>
    </row>
    <row r="137" spans="1:3" x14ac:dyDescent="0.25">
      <c r="A137" s="28">
        <v>110595</v>
      </c>
      <c r="B137" s="25" t="s">
        <v>595</v>
      </c>
      <c r="C137" s="25" t="s">
        <v>598</v>
      </c>
    </row>
    <row r="138" spans="1:3" x14ac:dyDescent="0.25">
      <c r="A138" s="28">
        <v>106283</v>
      </c>
      <c r="B138" s="25" t="s">
        <v>593</v>
      </c>
      <c r="C138" s="25" t="s">
        <v>598</v>
      </c>
    </row>
    <row r="139" spans="1:3" x14ac:dyDescent="0.25">
      <c r="A139" s="28">
        <v>102491</v>
      </c>
      <c r="B139" s="25" t="s">
        <v>871</v>
      </c>
      <c r="C139" s="25" t="s">
        <v>878</v>
      </c>
    </row>
    <row r="140" spans="1:3" x14ac:dyDescent="0.25">
      <c r="A140" s="28">
        <v>102844</v>
      </c>
      <c r="B140" s="25" t="s">
        <v>871</v>
      </c>
      <c r="C140" s="25" t="s">
        <v>879</v>
      </c>
    </row>
    <row r="141" spans="1:3" x14ac:dyDescent="0.25">
      <c r="A141" s="28">
        <v>112630</v>
      </c>
      <c r="B141" s="25" t="s">
        <v>596</v>
      </c>
      <c r="C141" s="25" t="s">
        <v>467</v>
      </c>
    </row>
    <row r="142" spans="1:3" x14ac:dyDescent="0.25">
      <c r="A142" s="28">
        <v>101987</v>
      </c>
      <c r="B142" s="25" t="s">
        <v>596</v>
      </c>
      <c r="C142" s="25" t="s">
        <v>467</v>
      </c>
    </row>
    <row r="143" spans="1:3" x14ac:dyDescent="0.25">
      <c r="A143" s="28">
        <v>110387</v>
      </c>
      <c r="B143" s="25" t="s">
        <v>596</v>
      </c>
      <c r="C143" s="25" t="s">
        <v>467</v>
      </c>
    </row>
    <row r="144" spans="1:3" x14ac:dyDescent="0.25">
      <c r="A144" s="28">
        <v>104337</v>
      </c>
      <c r="B144" s="25" t="s">
        <v>596</v>
      </c>
      <c r="C144" s="25" t="s">
        <v>467</v>
      </c>
    </row>
    <row r="145" spans="1:3" x14ac:dyDescent="0.25">
      <c r="A145" s="28">
        <v>111193</v>
      </c>
      <c r="B145" s="25" t="s">
        <v>590</v>
      </c>
      <c r="C145" s="25" t="s">
        <v>392</v>
      </c>
    </row>
    <row r="146" spans="1:3" x14ac:dyDescent="0.25">
      <c r="A146" s="28">
        <v>105422</v>
      </c>
      <c r="B146" s="25" t="s">
        <v>590</v>
      </c>
      <c r="C146" s="25" t="s">
        <v>392</v>
      </c>
    </row>
    <row r="147" spans="1:3" x14ac:dyDescent="0.25">
      <c r="A147" s="28">
        <v>109955</v>
      </c>
      <c r="B147" s="25" t="s">
        <v>586</v>
      </c>
      <c r="C147" s="25" t="s">
        <v>622</v>
      </c>
    </row>
    <row r="148" spans="1:3" x14ac:dyDescent="0.25">
      <c r="A148" s="28">
        <v>106707</v>
      </c>
      <c r="B148" s="25" t="s">
        <v>586</v>
      </c>
      <c r="C148" s="25" t="s">
        <v>622</v>
      </c>
    </row>
    <row r="149" spans="1:3" x14ac:dyDescent="0.25">
      <c r="A149" s="28">
        <v>108911</v>
      </c>
      <c r="B149" s="25" t="s">
        <v>599</v>
      </c>
      <c r="C149" s="25" t="s">
        <v>612</v>
      </c>
    </row>
    <row r="150" spans="1:3" x14ac:dyDescent="0.25">
      <c r="A150" s="28">
        <v>106355</v>
      </c>
      <c r="B150" s="25" t="s">
        <v>599</v>
      </c>
      <c r="C150" s="25" t="s">
        <v>612</v>
      </c>
    </row>
    <row r="151" spans="1:3" x14ac:dyDescent="0.25">
      <c r="A151" s="28">
        <v>114439</v>
      </c>
      <c r="B151" s="25" t="s">
        <v>596</v>
      </c>
      <c r="C151" s="25" t="s">
        <v>592</v>
      </c>
    </row>
    <row r="152" spans="1:3" x14ac:dyDescent="0.25">
      <c r="A152" s="28">
        <v>107453</v>
      </c>
      <c r="B152" s="25" t="s">
        <v>596</v>
      </c>
      <c r="C152" s="25" t="s">
        <v>592</v>
      </c>
    </row>
    <row r="153" spans="1:3" x14ac:dyDescent="0.25">
      <c r="A153" s="28">
        <v>116222</v>
      </c>
      <c r="B153" s="25" t="s">
        <v>584</v>
      </c>
      <c r="C153" s="25" t="s">
        <v>585</v>
      </c>
    </row>
    <row r="154" spans="1:3" x14ac:dyDescent="0.25">
      <c r="A154" s="28">
        <v>110647</v>
      </c>
      <c r="B154" s="25" t="s">
        <v>590</v>
      </c>
      <c r="C154" s="25" t="s">
        <v>585</v>
      </c>
    </row>
    <row r="155" spans="1:3" x14ac:dyDescent="0.25">
      <c r="A155" s="28">
        <v>101584</v>
      </c>
      <c r="B155" s="25" t="s">
        <v>593</v>
      </c>
      <c r="C155" s="25" t="s">
        <v>585</v>
      </c>
    </row>
    <row r="156" spans="1:3" x14ac:dyDescent="0.25">
      <c r="A156" s="28">
        <v>101996</v>
      </c>
      <c r="B156" s="25" t="s">
        <v>584</v>
      </c>
      <c r="C156" s="25" t="s">
        <v>585</v>
      </c>
    </row>
    <row r="157" spans="1:3" x14ac:dyDescent="0.25">
      <c r="A157" s="28">
        <v>104740</v>
      </c>
      <c r="B157" s="25" t="s">
        <v>584</v>
      </c>
      <c r="C157" s="25" t="s">
        <v>585</v>
      </c>
    </row>
    <row r="158" spans="1:3" x14ac:dyDescent="0.25">
      <c r="A158" s="28">
        <v>107170</v>
      </c>
      <c r="B158" s="25" t="s">
        <v>595</v>
      </c>
      <c r="C158" s="25" t="s">
        <v>602</v>
      </c>
    </row>
    <row r="159" spans="1:3" x14ac:dyDescent="0.25">
      <c r="A159" s="28">
        <v>105537</v>
      </c>
      <c r="B159" s="25" t="s">
        <v>595</v>
      </c>
      <c r="C159" s="25" t="s">
        <v>602</v>
      </c>
    </row>
    <row r="160" spans="1:3" x14ac:dyDescent="0.25">
      <c r="A160" s="29">
        <v>101628</v>
      </c>
      <c r="B160" s="26" t="s">
        <v>595</v>
      </c>
      <c r="C160" s="26" t="s">
        <v>602</v>
      </c>
    </row>
    <row r="161" spans="1:3" x14ac:dyDescent="0.25">
      <c r="A161" s="28">
        <v>106965</v>
      </c>
      <c r="B161" s="25" t="s">
        <v>593</v>
      </c>
      <c r="C161" s="25" t="s">
        <v>618</v>
      </c>
    </row>
    <row r="162" spans="1:3" x14ac:dyDescent="0.25">
      <c r="A162" s="28">
        <v>106359</v>
      </c>
      <c r="B162" s="25" t="s">
        <v>593</v>
      </c>
      <c r="C162" s="25" t="s">
        <v>618</v>
      </c>
    </row>
    <row r="163" spans="1:3" x14ac:dyDescent="0.25">
      <c r="A163" s="28">
        <v>107537</v>
      </c>
      <c r="B163" s="25" t="s">
        <v>593</v>
      </c>
      <c r="C163" s="25" t="s">
        <v>618</v>
      </c>
    </row>
    <row r="164" spans="1:3" x14ac:dyDescent="0.25">
      <c r="A164" s="28">
        <v>106204</v>
      </c>
      <c r="B164" s="25" t="s">
        <v>596</v>
      </c>
      <c r="C164" s="25" t="s">
        <v>618</v>
      </c>
    </row>
    <row r="165" spans="1:3" x14ac:dyDescent="0.25">
      <c r="A165" s="28">
        <v>115475</v>
      </c>
      <c r="B165" s="25" t="s">
        <v>599</v>
      </c>
      <c r="C165" s="25" t="s">
        <v>608</v>
      </c>
    </row>
    <row r="166" spans="1:3" x14ac:dyDescent="0.25">
      <c r="A166" s="28">
        <v>115962</v>
      </c>
      <c r="B166" s="25" t="s">
        <v>599</v>
      </c>
      <c r="C166" s="25" t="s">
        <v>608</v>
      </c>
    </row>
    <row r="167" spans="1:3" x14ac:dyDescent="0.25">
      <c r="A167" s="28">
        <v>106400</v>
      </c>
      <c r="B167" s="25" t="s">
        <v>599</v>
      </c>
      <c r="C167" s="25" t="s">
        <v>608</v>
      </c>
    </row>
    <row r="168" spans="1:3" x14ac:dyDescent="0.25">
      <c r="A168" s="28">
        <v>103967</v>
      </c>
      <c r="B168" s="25" t="s">
        <v>599</v>
      </c>
      <c r="C168" s="25" t="s">
        <v>608</v>
      </c>
    </row>
    <row r="169" spans="1:3" x14ac:dyDescent="0.25">
      <c r="A169" s="28">
        <v>118939</v>
      </c>
      <c r="B169" s="25" t="s">
        <v>595</v>
      </c>
      <c r="C169" s="25" t="s">
        <v>609</v>
      </c>
    </row>
    <row r="170" spans="1:3" x14ac:dyDescent="0.25">
      <c r="A170" s="28">
        <v>116917</v>
      </c>
      <c r="B170" s="25" t="s">
        <v>595</v>
      </c>
      <c r="C170" s="25" t="s">
        <v>609</v>
      </c>
    </row>
    <row r="171" spans="1:3" x14ac:dyDescent="0.25">
      <c r="A171" s="28">
        <v>109845</v>
      </c>
      <c r="B171" s="25" t="s">
        <v>595</v>
      </c>
      <c r="C171" s="25" t="s">
        <v>609</v>
      </c>
    </row>
    <row r="172" spans="1:3" x14ac:dyDescent="0.25">
      <c r="A172" s="28">
        <v>110838</v>
      </c>
      <c r="B172" s="25" t="s">
        <v>595</v>
      </c>
      <c r="C172" s="25" t="s">
        <v>609</v>
      </c>
    </row>
    <row r="173" spans="1:3" x14ac:dyDescent="0.25">
      <c r="A173" s="28">
        <v>102581</v>
      </c>
      <c r="B173" s="25" t="s">
        <v>595</v>
      </c>
      <c r="C173" s="25" t="s">
        <v>609</v>
      </c>
    </row>
    <row r="174" spans="1:3" x14ac:dyDescent="0.25">
      <c r="A174" s="28">
        <v>102760</v>
      </c>
      <c r="B174" s="25" t="s">
        <v>595</v>
      </c>
      <c r="C174" s="25" t="s">
        <v>609</v>
      </c>
    </row>
    <row r="175" spans="1:3" x14ac:dyDescent="0.25">
      <c r="A175" s="28">
        <v>102329</v>
      </c>
      <c r="B175" s="25" t="s">
        <v>595</v>
      </c>
      <c r="C175" s="25" t="s">
        <v>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3</vt:i4>
      </vt:variant>
    </vt:vector>
  </HeadingPairs>
  <TitlesOfParts>
    <vt:vector size="6" baseType="lpstr">
      <vt:lpstr>Contracte semnate (2)</vt:lpstr>
      <vt:lpstr>Sheet1</vt:lpstr>
      <vt:lpstr>Chart2</vt:lpstr>
      <vt:lpstr>'Contracte semnate (2)'!Print_Area</vt:lpstr>
      <vt:lpstr>'Contracte semnate (2)'!Print_Titles</vt:lpstr>
      <vt:lpstr>'Contracte semnate (2)'!SPBookmark_Regiune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2020-10-20T08:12:40Z</cp:lastPrinted>
  <dcterms:created xsi:type="dcterms:W3CDTF">2016-07-18T10:59:34Z</dcterms:created>
  <dcterms:modified xsi:type="dcterms:W3CDTF">2020-10-26T09:05:44Z</dcterms:modified>
</cp:coreProperties>
</file>