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chartsheets/sheet1.xml" ContentType="application/vnd.openxmlformats-officedocument.spreadsheetml.chartsheet+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lexandru.Tascu\Desktop\August\"/>
    </mc:Choice>
  </mc:AlternateContent>
  <bookViews>
    <workbookView xWindow="0" yWindow="0" windowWidth="20490" windowHeight="7755" firstSheet="1" activeTab="1"/>
  </bookViews>
  <sheets>
    <sheet name="Chart2" sheetId="1" r:id="rId1"/>
    <sheet name="Contracte semnate (2)" sheetId="4" r:id="rId2"/>
    <sheet name="Sheet1" sheetId="3" r:id="rId3"/>
  </sheets>
  <externalReferences>
    <externalReference r:id="rId4"/>
    <externalReference r:id="rId5"/>
    <externalReference r:id="rId6"/>
  </externalReferences>
  <definedNames>
    <definedName name="_xlnm._FilterDatabase" localSheetId="1" hidden="1">'Contracte semnate (2)'!$A$12:$Z$429</definedName>
    <definedName name="_xlnm.Print_Titles" localSheetId="1">'Contracte semnate (2)'!$12:$13</definedName>
    <definedName name="SPBookmark_Regiune" localSheetId="1">'Contracte semnate (2)'!$H$331</definedName>
    <definedName name="Z_000BFA1A_266F_4D10_A09E_5A7B0D134F58_.wvu.FilterData" localSheetId="1" hidden="1">'Contracte semnate (2)'!$B$7:$Z$429</definedName>
    <definedName name="Z_0E2002C0_88DC_479A_B983_CA340E3274B8_.wvu.FilterData" localSheetId="1" hidden="1">'Contracte semnate (2)'!$B$12:$Z$429</definedName>
    <definedName name="Z_0F598BC0_9523_4AD3_94A3_BDEC8367FE11_.wvu.Cols" localSheetId="1" hidden="1">'Contracte semnate (2)'!$E:$G,'Contracte semnate (2)'!$Q:$Q</definedName>
    <definedName name="Z_0F598BC0_9523_4AD3_94A3_BDEC8367FE11_.wvu.FilterData" localSheetId="1" hidden="1">'Contracte semnate (2)'!$B$7:$Z$429</definedName>
    <definedName name="Z_216972B4_771A_4607_A8B4_AC73D5CD6C1A_.wvu.Cols" localSheetId="1" hidden="1">'Contracte semnate (2)'!$E:$G,'Contracte semnate (2)'!$Q:$Q</definedName>
    <definedName name="Z_2234C728_15E1_4BAF_98DE_620726961552_.wvu.Cols" localSheetId="1" hidden="1">'Contracte semnate (2)'!$E:$G,'Contracte semnate (2)'!$Q:$Q</definedName>
    <definedName name="Z_35953204_B2E4_4670_8547_4A661864E61F_.wvu.FilterData" localSheetId="1" hidden="1">'Contracte semnate (2)'!$B$7:$Z$429</definedName>
    <definedName name="Z_3EBF2DB4_84D7_478D_9896_C4DA08B65D0C_.wvu.Cols" localSheetId="1" hidden="1">'Contracte semnate (2)'!$E:$G,'Contracte semnate (2)'!$Q:$Q</definedName>
    <definedName name="Z_3EBF2DB4_84D7_478D_9896_C4DA08B65D0C_.wvu.FilterData" localSheetId="1" hidden="1">'Contracte semnate (2)'!$B$7:$Z$429</definedName>
    <definedName name="Z_413D6799_9F75_47FF_8A9E_5CB9283B7BBE_.wvu.Cols" localSheetId="1" hidden="1">'Contracte semnate (2)'!$E:$G,'Contracte semnate (2)'!$Q:$Q</definedName>
    <definedName name="Z_413D6799_9F75_47FF_8A9E_5CB9283B7BBE_.wvu.FilterData" localSheetId="1" hidden="1">'Contracte semnate (2)'!$B$7:$Z$429</definedName>
    <definedName name="Z_437FD6EF_32B2_4DE0_BA89_93A7E3EF04C5_.wvu.Cols" localSheetId="1" hidden="1">'Contracte semnate (2)'!$E:$G,'Contracte semnate (2)'!$Q:$Q</definedName>
    <definedName name="Z_44703FDB_B351_4F62_ABCF_EAA35D25F82B_.wvu.FilterData" localSheetId="1" hidden="1">'Contracte semnate (2)'!$B$7:$Z$429</definedName>
    <definedName name="Z_61C44EA8_4687_4D4E_A1ED_359DF81A71FB_.wvu.Cols" localSheetId="1" hidden="1">'Contracte semnate (2)'!$E:$G,'Contracte semnate (2)'!$Q:$Q</definedName>
    <definedName name="Z_61C44EA8_4687_4D4E_A1ED_359DF81A71FB_.wvu.FilterData" localSheetId="1" hidden="1">'Contracte semnate (2)'!$B$7:$Z$429</definedName>
    <definedName name="Z_64D2264B_4E86_4FBB_93B3_BEE727888DFE_.wvu.Cols" localSheetId="1" hidden="1">'Contracte semnate (2)'!$E:$G,'Contracte semnate (2)'!$Q:$Q</definedName>
    <definedName name="Z_6CC2252D_4676_4063_B0C5_167B37D80642_.wvu.FilterData" localSheetId="1" hidden="1">'Contracte semnate (2)'!$B$7:$Z$429</definedName>
    <definedName name="Z_79FA8BE5_7D13_4EF3_B35A_76ACF1C0DF3C_.wvu.Cols" localSheetId="1" hidden="1">'Contracte semnate (2)'!$E:$G,'Contracte semnate (2)'!$Q:$Q</definedName>
    <definedName name="Z_83337B45_5054_4200_BF9E_4E1DC1896214_.wvu.Cols" localSheetId="1" hidden="1">'Contracte semnate (2)'!$E:$G,'Contracte semnate (2)'!$Q:$Q</definedName>
    <definedName name="Z_83337B45_5054_4200_BF9E_4E1DC1896214_.wvu.FilterData" localSheetId="1" hidden="1">'Contracte semnate (2)'!$B$7:$Z$429</definedName>
    <definedName name="Z_8453577A_926D_4217_8932_6FE8F46A5D63_.wvu.FilterData" localSheetId="1" hidden="1">'Contracte semnate (2)'!$B$7:$Z$429</definedName>
    <definedName name="Z_8C9F1640_F09D_482C_9468_7B83F0B08D65_.wvu.FilterData" localSheetId="1" hidden="1">'Contracte semnate (2)'!$B$7:$Z$429</definedName>
    <definedName name="Z_90832C92_F64A_47A3_B902_442B1A066F81_.wvu.FilterData" localSheetId="1" hidden="1">'Contracte semnate (2)'!$B$7:$Z$429</definedName>
    <definedName name="Z_9E851A6A_17B1_4E6F_A007_493445D427B8_.wvu.Cols" localSheetId="1" hidden="1">'Contracte semnate (2)'!$E:$G,'Contracte semnate (2)'!$Q:$Q</definedName>
    <definedName name="Z_9E851A6A_17B1_4E6F_A007_493445D427B8_.wvu.FilterData" localSheetId="1" hidden="1">'Contracte semnate (2)'!$B$7:$Z$429</definedName>
    <definedName name="Z_A23DAD4C_1DE1_4EEE_B895_448842FF572B_.wvu.Cols" localSheetId="1" hidden="1">'Contracte semnate (2)'!$F:$P</definedName>
    <definedName name="Z_A23DAD4C_1DE1_4EEE_B895_448842FF572B_.wvu.FilterData" localSheetId="1" hidden="1">'Contracte semnate (2)'!$B$7:$AC$429</definedName>
    <definedName name="Z_B8EFA5E8_2E8C_450C_9395_D582737418AA_.wvu.Cols" localSheetId="1" hidden="1">'Contracte semnate (2)'!$E:$G,'Contracte semnate (2)'!$Q:$Q</definedName>
    <definedName name="Z_C4F2F848_6ED7_4758_A2CE_FBAC69284179_.wvu.FilterData" localSheetId="1" hidden="1">'Contracte semnate (2)'!$B$7:$Z$429</definedName>
    <definedName name="Z_CA5BAC36_7E1D_42E0_9796_DFA0CE58E1BF_.wvu.FilterData" localSheetId="1" hidden="1">'Contracte semnate (2)'!$B$7:$Z$429</definedName>
    <definedName name="Z_DB90939E_72BD_4CED_BFB6_BD74FF913DB3_.wvu.Cols" localSheetId="1" hidden="1">'Contracte semnate (2)'!$E:$G,'Contracte semnate (2)'!$Q:$Q</definedName>
    <definedName name="Z_DB90939E_72BD_4CED_BFB6_BD74FF913DB3_.wvu.FilterData" localSheetId="1" hidden="1">'Contracte semnate (2)'!$B$7:$Z$429</definedName>
    <definedName name="Z_E10820C0_32CD_441A_8635_65479FE7CBA3_.wvu.Cols" localSheetId="1" hidden="1">'Contracte semnate (2)'!$E:$G,'Contracte semnate (2)'!$Q:$Q</definedName>
    <definedName name="Z_E1C13DC2_98C2_4597_8D1A_C9F2C3CA60EC_.wvu.Cols" localSheetId="1" hidden="1">'Contracte semnate (2)'!$E:$G,'Contracte semnate (2)'!$Q:$Q</definedName>
    <definedName name="Z_E4462EA5_1112_4F42_BE37_A867D6FC853C_.wvu.Cols" localSheetId="1" hidden="1">'Contracte semnate (2)'!$E:$G,'Contracte semnate (2)'!$Q:$Q</definedName>
    <definedName name="Z_E4462EA5_1112_4F42_BE37_A867D6FC853C_.wvu.FilterData" localSheetId="1" hidden="1">'Contracte semnate (2)'!$B$7:$Z$429</definedName>
    <definedName name="Z_ECCC7D97_A0C3_4C50_BA03_A8D24BCD22BE_.wvu.Cols" localSheetId="1" hidden="1">'Contracte semnate (2)'!$E:$G,'Contracte semnate (2)'!$Q:$Q</definedName>
    <definedName name="Z_ECCC7D97_A0C3_4C50_BA03_A8D24BCD22BE_.wvu.FilterData" localSheetId="1" hidden="1">'Contracte semnate (2)'!$B$7:$Z$429</definedName>
    <definedName name="Z_F36299A5_78E0_4C52_B3A4_19855E6D3EFF_.wvu.FilterData" localSheetId="1" hidden="1">'Contracte semnate (2)'!$B$7:$Z$429</definedName>
    <definedName name="Z_F4C96D22_891C_4B3C_B57B_7878195B2E7E_.wvu.FilterData" localSheetId="1" hidden="1">'Contracte semnate (2)'!$G$12:$Q$429</definedName>
  </definedNames>
  <calcPr calcId="152511"/>
  <customWorkbookViews>
    <customWorkbookView name="Daniela Ionela Cirlig - Personal View" guid="{F4C96D22-891C-4B3C-B57B-7878195B2E7E}" mergeInterval="0" personalView="1" maximized="1" windowWidth="1676" windowHeight="825" activeSheetId="2"/>
    <customWorkbookView name="Andrei ISVORANU - Personal View" guid="{A23DAD4C-1DE1-4EEE-B895-448842FF572B}" mergeInterval="0" personalView="1" maximized="1" xWindow="1912" yWindow="-8" windowWidth="1296" windowHeight="1010" activeSheetId="2"/>
    <customWorkbookView name="Mariana Nanu - Personal View" guid="{0E2002C0-88DC-479A-B983-CA340E3274B8}" mergeInterval="0" personalView="1" maximized="1" xWindow="-8" yWindow="-8" windowWidth="1936" windowHeight="1056" activeSheetId="2"/>
    <customWorkbookView name="Luminita Vaida - Personal View" guid="{0F598BC0-9523-4AD3-94A3-BDEC8367FE11}" mergeInterval="0" personalView="1" maximized="1" xWindow="-9" yWindow="-9" windowWidth="1938" windowHeight="1050" activeSheetId="2"/>
    <customWorkbookView name="Alexandra.Conachi - Vedere personală" guid="{61C44EA8-4687-4D4E-A1ED-359DF81A71FB}" mergeInterval="0" personalView="1" maximized="1" xWindow="-8" yWindow="-8" windowWidth="1382" windowHeight="744" activeSheetId="2"/>
    <customWorkbookView name="Alice Iordache - Personal View" guid="{B8EFA5E8-2E8C-450C-9395-D582737418AA}" mergeInterval="0" personalView="1" maximized="1" xWindow="-8" yWindow="-8" windowWidth="1936" windowHeight="1056" activeSheetId="2"/>
    <customWorkbookView name="Gabriela Dugoiasu - Personal View" guid="{216972B4-771A-4607-A8B4-AC73D5CD6C1A}" mergeInterval="0" personalView="1" maximized="1" xWindow="-8" yWindow="-8" windowWidth="1936" windowHeight="1056" activeSheetId="2"/>
    <customWorkbookView name="Corina Cosma - Personal View" guid="{64D2264B-4E86-4FBB-93B3-BEE727888DFE}" mergeInterval="0" personalView="1" maximized="1" xWindow="-8" yWindow="-8" windowWidth="1382" windowHeight="744" activeSheetId="2"/>
    <customWorkbookView name="Cosmina Popescu - Personal View" guid="{79FA8BE5-7D13-4EF3-B35A-76ACF1C0DF3C}" mergeInterval="0" personalView="1" maximized="1" xWindow="1358" yWindow="-8" windowWidth="1936" windowHeight="1056" activeSheetId="2"/>
    <customWorkbookView name="Ionut Burlacel - Personal View" guid="{E1C13DC2-98C2-4597-8D1A-C9F2C3CA60EC}" mergeInterval="0" personalView="1" maximized="1" xWindow="-8" yWindow="-8" windowWidth="1616" windowHeight="876" activeSheetId="2"/>
    <customWorkbookView name="Camelia Burdia - Personal View" guid="{E10820C0-32CD-441A-8635-65479FE7CBA3}" mergeInterval="0" personalView="1" maximized="1" xWindow="-8" yWindow="-8" windowWidth="1552" windowHeight="848" activeSheetId="2"/>
    <customWorkbookView name="Ioana.Gheorghiu - Vedere personală" guid="{2234C728-15E1-4BAF-98DE-620726961552}" mergeInterval="0" personalView="1" maximized="1" xWindow="1" yWindow="1" windowWidth="1817" windowHeight="759" activeSheetId="2"/>
    <customWorkbookView name="Figan Dobrin - Personal View" guid="{3EBF2DB4-84D7-478D-9896-C4DA08B65D0C}" mergeInterval="0" personalView="1" maximized="1" xWindow="-9" yWindow="-9" windowWidth="1938" windowHeight="1000" activeSheetId="2"/>
    <customWorkbookView name="CALIN.SOVEJA - Vedere personală" guid="{437FD6EF-32B2-4DE0-BA89-93A7E3EF04C5}" mergeInterval="0" personalView="1" xWindow="95" windowWidth="1160" windowHeight="726" activeSheetId="2"/>
    <customWorkbookView name="Mihai Belea - Personal View" guid="{83337B45-5054-4200-BF9E-4E1DC1896214}" mergeInterval="0" personalView="1" maximized="1" xWindow="-8" yWindow="-8" windowWidth="1936" windowHeight="1056" activeSheetId="2"/>
    <customWorkbookView name="Sabina Reinholtz - Personal View" guid="{9E851A6A-17B1-4E6F-A007-493445D427B8}" mergeInterval="0" personalView="1" maximized="1" xWindow="-8" yWindow="-8" windowWidth="1936" windowHeight="1056" activeSheetId="2"/>
    <customWorkbookView name="Marius Lupea - Personal View" guid="{DB90939E-72BD-4CED-BFB6-BD74FF913DB3}" mergeInterval="0" personalView="1" maximized="1" xWindow="1358" yWindow="-8" windowWidth="1936" windowHeight="1056" activeSheetId="2"/>
    <customWorkbookView name="Corina Iliescu - Personal View" guid="{413D6799-9F75-47FF-8A9E-5CB9283B7BBE}" mergeInterval="0" personalView="1" maximized="1" xWindow="-8" yWindow="-8" windowWidth="1382" windowHeight="744" activeSheetId="2"/>
    <customWorkbookView name="Cosmin Feodorov - Personal View" guid="{E4462EA5-1112-4F42-BE37-A867D6FC853C}" mergeInterval="0" personalView="1" maximized="1" xWindow="-8" yWindow="-8" windowWidth="1936" windowHeight="1066" activeSheetId="2"/>
    <customWorkbookView name="Florin Chiritescu - Personal View" guid="{ECCC7D97-A0C3-4C50-BA03-A8D24BCD22BE}" mergeInterval="0" personalView="1" xWindow="2667" yWindow="11" windowWidth="441" windowHeight="526" activeSheetId="2"/>
  </customWorkbookViews>
</workbook>
</file>

<file path=xl/calcChain.xml><?xml version="1.0" encoding="utf-8"?>
<calcChain xmlns="http://schemas.openxmlformats.org/spreadsheetml/2006/main">
  <c r="AB13" i="4" l="1"/>
  <c r="AA13" i="4"/>
  <c r="AA12" i="4"/>
  <c r="X12" i="4"/>
  <c r="W12" i="4"/>
  <c r="V12" i="4"/>
  <c r="T13" i="4"/>
  <c r="S13" i="4"/>
  <c r="R13" i="4"/>
  <c r="R12" i="4"/>
  <c r="Q12" i="4"/>
  <c r="P12" i="4"/>
  <c r="O12" i="4"/>
  <c r="N12" i="4"/>
  <c r="M12" i="4"/>
  <c r="L12" i="4"/>
  <c r="K12" i="4"/>
  <c r="J12" i="4"/>
  <c r="I12" i="4"/>
  <c r="H12" i="4"/>
  <c r="F12" i="4"/>
  <c r="E12" i="4"/>
  <c r="D12" i="4"/>
  <c r="C12" i="4"/>
  <c r="Q429" i="4" l="1"/>
  <c r="Q111" i="4"/>
  <c r="Q112" i="4"/>
  <c r="R112" i="4"/>
  <c r="S112" i="4"/>
  <c r="T112" i="4"/>
  <c r="U112" i="4"/>
  <c r="V112" i="4"/>
  <c r="W112" i="4"/>
  <c r="Y112" i="4"/>
  <c r="Z112" i="4"/>
  <c r="AA112" i="4"/>
  <c r="AB112" i="4"/>
  <c r="X112" i="4"/>
  <c r="X111" i="4"/>
  <c r="B127" i="4" l="1"/>
  <c r="B125" i="4"/>
  <c r="B120" i="4"/>
  <c r="B121" i="4"/>
  <c r="B122" i="4"/>
  <c r="B123" i="4" s="1"/>
  <c r="B124" i="4" s="1"/>
  <c r="B119" i="4"/>
  <c r="B118" i="4"/>
  <c r="B116" i="4"/>
  <c r="B115" i="4"/>
  <c r="B114" i="4"/>
  <c r="B113" i="4"/>
  <c r="AB377" i="4" l="1"/>
  <c r="AA48" i="4"/>
  <c r="X399" i="4" l="1"/>
  <c r="Q428" i="4"/>
  <c r="R348" i="4"/>
  <c r="S348" i="4"/>
  <c r="T348" i="4"/>
  <c r="U348" i="4"/>
  <c r="V348" i="4"/>
  <c r="W348" i="4"/>
  <c r="X348" i="4"/>
  <c r="Y348" i="4"/>
  <c r="Z348" i="4"/>
  <c r="AA348" i="4"/>
  <c r="AB348" i="4"/>
  <c r="Q348" i="4"/>
  <c r="X347" i="4"/>
  <c r="Q347" i="4"/>
  <c r="B353" i="4"/>
  <c r="B352" i="4"/>
  <c r="B351" i="4"/>
  <c r="B347" i="4"/>
  <c r="X419" i="4"/>
  <c r="X420" i="4"/>
  <c r="X421" i="4"/>
  <c r="X422" i="4"/>
  <c r="X423" i="4"/>
  <c r="X424" i="4"/>
  <c r="X425" i="4"/>
  <c r="X426" i="4"/>
  <c r="X427" i="4"/>
  <c r="X417" i="4"/>
  <c r="R428" i="4"/>
  <c r="S428" i="4"/>
  <c r="T428" i="4"/>
  <c r="U428" i="4"/>
  <c r="V428" i="4"/>
  <c r="W428" i="4"/>
  <c r="Y428" i="4"/>
  <c r="Z428" i="4"/>
  <c r="AA428" i="4"/>
  <c r="AB428" i="4"/>
  <c r="B427" i="4"/>
  <c r="B421" i="4"/>
  <c r="B422" i="4" s="1"/>
  <c r="B423" i="4" s="1"/>
  <c r="B424" i="4" s="1"/>
  <c r="B425" i="4" s="1"/>
  <c r="B426" i="4" s="1"/>
  <c r="B418" i="4"/>
  <c r="B419" i="4" s="1"/>
  <c r="B420" i="4" s="1"/>
  <c r="B417" i="4"/>
  <c r="B416" i="4"/>
  <c r="X428" i="4" l="1"/>
  <c r="Q223" i="4"/>
  <c r="T48" i="4" l="1"/>
  <c r="AB388" i="4" l="1"/>
  <c r="AB389" i="4" s="1"/>
  <c r="AA388" i="4"/>
  <c r="AA389" i="4" s="1"/>
  <c r="AB374" i="4"/>
  <c r="AA374" i="4"/>
  <c r="AB380" i="4"/>
  <c r="AA380" i="4"/>
  <c r="AA377" i="4"/>
  <c r="AB355" i="4"/>
  <c r="AA355" i="4"/>
  <c r="AB349" i="4"/>
  <c r="AB339" i="4"/>
  <c r="AA339" i="4"/>
  <c r="AB331" i="4"/>
  <c r="AA331" i="4"/>
  <c r="AB328" i="4"/>
  <c r="AA328" i="4"/>
  <c r="AB247" i="4"/>
  <c r="AA247" i="4"/>
  <c r="AB157" i="4"/>
  <c r="AA157" i="4"/>
  <c r="AB135" i="4"/>
  <c r="AA135" i="4"/>
  <c r="AB126" i="4"/>
  <c r="AA126" i="4"/>
  <c r="AB117" i="4"/>
  <c r="AA117" i="4"/>
  <c r="AB100" i="4"/>
  <c r="AA100" i="4"/>
  <c r="AB87" i="4"/>
  <c r="AA87" i="4"/>
  <c r="AB54" i="4"/>
  <c r="AA54" i="4"/>
  <c r="AB48" i="4"/>
  <c r="AB41" i="4"/>
  <c r="AA41" i="4"/>
  <c r="AB34" i="4"/>
  <c r="AA34" i="4"/>
  <c r="AA248" i="4" l="1"/>
  <c r="AA349" i="4"/>
  <c r="AB55" i="4"/>
  <c r="AB248" i="4"/>
  <c r="AB332" i="4"/>
  <c r="AA55" i="4"/>
  <c r="AA136" i="4"/>
  <c r="AA332" i="4"/>
  <c r="AB136" i="4"/>
  <c r="AA381" i="4"/>
  <c r="AB381" i="4"/>
  <c r="AA429" i="4" l="1"/>
  <c r="AB429" i="4"/>
  <c r="X416" i="4"/>
  <c r="Q409" i="4" l="1"/>
  <c r="Q408" i="4"/>
  <c r="X408" i="4"/>
  <c r="X407" i="4"/>
  <c r="X409" i="4"/>
  <c r="X410" i="4"/>
  <c r="X411" i="4"/>
  <c r="X412" i="4"/>
  <c r="X413" i="4"/>
  <c r="X414" i="4"/>
  <c r="X415" i="4"/>
  <c r="R357" i="4"/>
  <c r="S357" i="4"/>
  <c r="T357" i="4"/>
  <c r="U357" i="4"/>
  <c r="V357" i="4"/>
  <c r="W357" i="4"/>
  <c r="Y357" i="4"/>
  <c r="Z357" i="4"/>
  <c r="AA357" i="4"/>
  <c r="AB357" i="4"/>
  <c r="R355" i="4"/>
  <c r="S355" i="4"/>
  <c r="T355" i="4"/>
  <c r="U355" i="4"/>
  <c r="V355" i="4"/>
  <c r="W355" i="4"/>
  <c r="Y355" i="4"/>
  <c r="Z355" i="4"/>
  <c r="R358" i="4" l="1"/>
  <c r="R48" i="4"/>
  <c r="S48" i="4"/>
  <c r="U48" i="4"/>
  <c r="V48" i="4"/>
  <c r="W48" i="4"/>
  <c r="Z48" i="4"/>
  <c r="Q47" i="4" l="1"/>
  <c r="Q98" i="4" l="1"/>
  <c r="Q99" i="4"/>
  <c r="X99" i="4"/>
  <c r="X98" i="4"/>
  <c r="X97" i="4"/>
  <c r="S100" i="4"/>
  <c r="U100" i="4"/>
  <c r="V100" i="4"/>
  <c r="W100" i="4"/>
  <c r="Y100" i="4"/>
  <c r="Z100" i="4"/>
  <c r="T358" i="4" l="1"/>
  <c r="S358" i="4"/>
  <c r="X406" i="4" l="1"/>
  <c r="X405" i="4"/>
  <c r="X404" i="4"/>
  <c r="X402" i="4"/>
  <c r="X401" i="4"/>
  <c r="X400" i="4"/>
  <c r="X398" i="4"/>
  <c r="X397" i="4"/>
  <c r="W377" i="4"/>
  <c r="V377" i="4"/>
  <c r="W374" i="4"/>
  <c r="V374" i="4"/>
  <c r="W358" i="4"/>
  <c r="V358" i="4"/>
  <c r="W339" i="4"/>
  <c r="V339" i="4"/>
  <c r="V349" i="4" s="1"/>
  <c r="W328" i="4"/>
  <c r="V328" i="4"/>
  <c r="W247" i="4"/>
  <c r="V247" i="4"/>
  <c r="V248" i="4" s="1"/>
  <c r="W135" i="4"/>
  <c r="V135" i="4"/>
  <c r="X128" i="4"/>
  <c r="X129" i="4"/>
  <c r="W126" i="4"/>
  <c r="V126" i="4"/>
  <c r="W117" i="4"/>
  <c r="W136" i="4"/>
  <c r="X101" i="4"/>
  <c r="W87" i="4"/>
  <c r="V87" i="4"/>
  <c r="X76" i="4"/>
  <c r="X77" i="4"/>
  <c r="X78" i="4"/>
  <c r="X79" i="4"/>
  <c r="X80" i="4"/>
  <c r="X81" i="4"/>
  <c r="X82" i="4"/>
  <c r="X83" i="4"/>
  <c r="X84" i="4"/>
  <c r="X85" i="4"/>
  <c r="X86" i="4"/>
  <c r="X74" i="4"/>
  <c r="X75" i="4"/>
  <c r="X72" i="4"/>
  <c r="X73" i="4"/>
  <c r="X67" i="4"/>
  <c r="X68" i="4"/>
  <c r="X69" i="4"/>
  <c r="X70" i="4"/>
  <c r="X71" i="4"/>
  <c r="X61" i="4"/>
  <c r="X62" i="4"/>
  <c r="X63" i="4"/>
  <c r="X64" i="4"/>
  <c r="X65" i="4"/>
  <c r="X66" i="4"/>
  <c r="X58" i="4"/>
  <c r="X59" i="4"/>
  <c r="X60" i="4"/>
  <c r="X57" i="4"/>
  <c r="W54" i="4"/>
  <c r="V54" i="4"/>
  <c r="X53" i="4"/>
  <c r="X52" i="4"/>
  <c r="X51" i="4"/>
  <c r="X50" i="4"/>
  <c r="X49" i="4"/>
  <c r="X47" i="4"/>
  <c r="X46" i="4"/>
  <c r="X45" i="4"/>
  <c r="X44" i="4"/>
  <c r="X43" i="4"/>
  <c r="X42" i="4"/>
  <c r="X39" i="4"/>
  <c r="X38" i="4"/>
  <c r="X37" i="4"/>
  <c r="X35" i="4"/>
  <c r="U41" i="4"/>
  <c r="V41" i="4"/>
  <c r="W41" i="4"/>
  <c r="W34" i="4"/>
  <c r="V34" i="4"/>
  <c r="X16" i="4"/>
  <c r="X17" i="4"/>
  <c r="X19" i="4"/>
  <c r="X20" i="4"/>
  <c r="X21" i="4"/>
  <c r="X22" i="4"/>
  <c r="X23" i="4"/>
  <c r="X24" i="4"/>
  <c r="X25" i="4"/>
  <c r="X26" i="4"/>
  <c r="X27" i="4"/>
  <c r="X28" i="4"/>
  <c r="X29" i="4"/>
  <c r="X30" i="4"/>
  <c r="X31" i="4"/>
  <c r="X32" i="4"/>
  <c r="X33" i="4"/>
  <c r="X15" i="4"/>
  <c r="R54" i="4"/>
  <c r="S54" i="4"/>
  <c r="T54" i="4"/>
  <c r="U54" i="4"/>
  <c r="R34" i="4"/>
  <c r="S34" i="4"/>
  <c r="U34" i="4"/>
  <c r="R349" i="4"/>
  <c r="Q346" i="4"/>
  <c r="X346" i="4"/>
  <c r="X403" i="4"/>
  <c r="Q70" i="4"/>
  <c r="L70" i="4" s="1"/>
  <c r="Q109" i="4"/>
  <c r="X300" i="4"/>
  <c r="T87" i="4"/>
  <c r="R87" i="4"/>
  <c r="R117" i="4"/>
  <c r="S117" i="4"/>
  <c r="T117" i="4"/>
  <c r="U117" i="4"/>
  <c r="V117" i="4"/>
  <c r="X116" i="4"/>
  <c r="X115" i="4"/>
  <c r="Q46" i="4"/>
  <c r="Q356" i="4"/>
  <c r="Y358" i="4"/>
  <c r="Z358" i="4"/>
  <c r="U358" i="4"/>
  <c r="X246" i="4"/>
  <c r="Q246" i="4"/>
  <c r="R247" i="4"/>
  <c r="S247" i="4"/>
  <c r="T247" i="4"/>
  <c r="U247" i="4"/>
  <c r="U248" i="4" s="1"/>
  <c r="X356" i="4"/>
  <c r="X357" i="4" s="1"/>
  <c r="Q300" i="4"/>
  <c r="L300" i="4" s="1"/>
  <c r="S328" i="4"/>
  <c r="R328" i="4"/>
  <c r="T328" i="4"/>
  <c r="Q252" i="4"/>
  <c r="L252" i="4" s="1"/>
  <c r="Q285" i="4"/>
  <c r="L285" i="4" s="1"/>
  <c r="Q251" i="4"/>
  <c r="V157" i="4"/>
  <c r="U157" i="4"/>
  <c r="T157" i="4"/>
  <c r="T248" i="4" s="1"/>
  <c r="S157" i="4"/>
  <c r="R157" i="4"/>
  <c r="R126" i="4"/>
  <c r="S126" i="4"/>
  <c r="U126" i="4"/>
  <c r="T125" i="4"/>
  <c r="X125" i="4" s="1"/>
  <c r="T36" i="4"/>
  <c r="X36" i="4" s="1"/>
  <c r="T18" i="4"/>
  <c r="X18" i="4" s="1"/>
  <c r="Q354" i="4"/>
  <c r="Q306" i="4"/>
  <c r="L306" i="4" s="1"/>
  <c r="W157" i="4"/>
  <c r="X156" i="4"/>
  <c r="Q156" i="4"/>
  <c r="L156" i="4" s="1"/>
  <c r="Q154" i="4"/>
  <c r="L154" i="4" s="1"/>
  <c r="Q155" i="4"/>
  <c r="L155" i="4" s="1"/>
  <c r="X155" i="4"/>
  <c r="X245" i="4"/>
  <c r="Q245" i="4"/>
  <c r="U328" i="4"/>
  <c r="Q327" i="4"/>
  <c r="X327" i="4"/>
  <c r="X96" i="4"/>
  <c r="X94" i="4"/>
  <c r="X95" i="4"/>
  <c r="S87" i="4"/>
  <c r="U87" i="4"/>
  <c r="R374" i="4"/>
  <c r="S374" i="4"/>
  <c r="T374" i="4"/>
  <c r="U374" i="4"/>
  <c r="Y374" i="4"/>
  <c r="Z374" i="4"/>
  <c r="Q373" i="4"/>
  <c r="L373" i="4" s="1"/>
  <c r="X373" i="4"/>
  <c r="Q345" i="4"/>
  <c r="L345" i="4" s="1"/>
  <c r="Q244" i="4"/>
  <c r="X124" i="4"/>
  <c r="L124" i="4"/>
  <c r="X345" i="4"/>
  <c r="X243" i="4"/>
  <c r="X244" i="4"/>
  <c r="X326" i="4"/>
  <c r="Q326" i="4"/>
  <c r="Q372" i="4"/>
  <c r="X372" i="4"/>
  <c r="Q39" i="4"/>
  <c r="L39" i="4" s="1"/>
  <c r="Q37" i="4"/>
  <c r="Q38" i="4"/>
  <c r="L38" i="4" s="1"/>
  <c r="T40" i="4"/>
  <c r="T41" i="4" s="1"/>
  <c r="R40" i="4"/>
  <c r="R41" i="4" s="1"/>
  <c r="Y395" i="4"/>
  <c r="Z394" i="4"/>
  <c r="W394" i="4"/>
  <c r="V394" i="4"/>
  <c r="V395" i="4" s="1"/>
  <c r="U394" i="4"/>
  <c r="T394" i="4"/>
  <c r="S394" i="4"/>
  <c r="R394" i="4"/>
  <c r="R395" i="4" s="1"/>
  <c r="X393" i="4"/>
  <c r="X394" i="4" s="1"/>
  <c r="Q393" i="4"/>
  <c r="Z392" i="4"/>
  <c r="W392" i="4"/>
  <c r="V392" i="4"/>
  <c r="U392" i="4"/>
  <c r="T392" i="4"/>
  <c r="T395" i="4" s="1"/>
  <c r="S392" i="4"/>
  <c r="R392" i="4"/>
  <c r="X391" i="4"/>
  <c r="X392" i="4" s="1"/>
  <c r="Q391" i="4"/>
  <c r="L391" i="4" s="1"/>
  <c r="W388" i="4"/>
  <c r="W389" i="4" s="1"/>
  <c r="V388" i="4"/>
  <c r="V389" i="4" s="1"/>
  <c r="U388" i="4"/>
  <c r="T388" i="4"/>
  <c r="T389" i="4" s="1"/>
  <c r="S388" i="4"/>
  <c r="S389" i="4" s="1"/>
  <c r="R388" i="4"/>
  <c r="R389" i="4" s="1"/>
  <c r="X387" i="4"/>
  <c r="Q387" i="4"/>
  <c r="L387" i="4" s="1"/>
  <c r="X386" i="4"/>
  <c r="Q386" i="4"/>
  <c r="L386" i="4" s="1"/>
  <c r="X385" i="4"/>
  <c r="Q385" i="4"/>
  <c r="L385" i="4" s="1"/>
  <c r="X384" i="4"/>
  <c r="Q384" i="4"/>
  <c r="L384" i="4" s="1"/>
  <c r="X383" i="4"/>
  <c r="Q383" i="4"/>
  <c r="L383" i="4" s="1"/>
  <c r="X382" i="4"/>
  <c r="Q382" i="4"/>
  <c r="L382" i="4" s="1"/>
  <c r="Z380" i="4"/>
  <c r="W380" i="4"/>
  <c r="V380" i="4"/>
  <c r="T380" i="4"/>
  <c r="S380" i="4"/>
  <c r="R380" i="4"/>
  <c r="X379" i="4"/>
  <c r="Q379" i="4"/>
  <c r="L379" i="4" s="1"/>
  <c r="X378" i="4"/>
  <c r="Q378" i="4"/>
  <c r="L378" i="4" s="1"/>
  <c r="Z377" i="4"/>
  <c r="U377" i="4"/>
  <c r="T377" i="4"/>
  <c r="S377" i="4"/>
  <c r="R377" i="4"/>
  <c r="X376" i="4"/>
  <c r="Q376" i="4"/>
  <c r="L376" i="4" s="1"/>
  <c r="X375" i="4"/>
  <c r="Q375" i="4"/>
  <c r="X371" i="4"/>
  <c r="L371" i="4"/>
  <c r="X370" i="4"/>
  <c r="L370" i="4"/>
  <c r="X369" i="4"/>
  <c r="L369" i="4"/>
  <c r="X368" i="4"/>
  <c r="L368" i="4"/>
  <c r="X367" i="4"/>
  <c r="L367" i="4"/>
  <c r="X366" i="4"/>
  <c r="L366" i="4"/>
  <c r="X365" i="4"/>
  <c r="L365" i="4"/>
  <c r="X364" i="4"/>
  <c r="L364" i="4"/>
  <c r="X363" i="4"/>
  <c r="L363" i="4"/>
  <c r="X362" i="4"/>
  <c r="L362" i="4"/>
  <c r="X361" i="4"/>
  <c r="L361" i="4"/>
  <c r="X360" i="4"/>
  <c r="L360" i="4"/>
  <c r="X359" i="4"/>
  <c r="L359" i="4"/>
  <c r="X354" i="4"/>
  <c r="L354" i="4"/>
  <c r="X353" i="4"/>
  <c r="Q353" i="4"/>
  <c r="L353" i="4" s="1"/>
  <c r="X352" i="4"/>
  <c r="Q352" i="4"/>
  <c r="X351" i="4"/>
  <c r="Q351" i="4"/>
  <c r="L351" i="4" s="1"/>
  <c r="X344" i="4"/>
  <c r="Q344" i="4"/>
  <c r="L344" i="4" s="1"/>
  <c r="X343" i="4"/>
  <c r="Q343" i="4"/>
  <c r="L343" i="4" s="1"/>
  <c r="X342" i="4"/>
  <c r="Q342" i="4"/>
  <c r="L342" i="4" s="1"/>
  <c r="X341" i="4"/>
  <c r="Q341" i="4"/>
  <c r="L341" i="4" s="1"/>
  <c r="X340" i="4"/>
  <c r="Q340" i="4"/>
  <c r="U339" i="4"/>
  <c r="T339" i="4"/>
  <c r="S339" i="4"/>
  <c r="S349" i="4" s="1"/>
  <c r="R339" i="4"/>
  <c r="Q338" i="4"/>
  <c r="O338" i="4" s="1"/>
  <c r="X337" i="4"/>
  <c r="Q337" i="4"/>
  <c r="L337" i="4" s="1"/>
  <c r="X336" i="4"/>
  <c r="Q336" i="4"/>
  <c r="L336" i="4" s="1"/>
  <c r="X335" i="4"/>
  <c r="Q335" i="4"/>
  <c r="L335" i="4" s="1"/>
  <c r="X334" i="4"/>
  <c r="Q334" i="4"/>
  <c r="W331" i="4"/>
  <c r="W332" i="4" s="1"/>
  <c r="V331" i="4"/>
  <c r="V332" i="4" s="1"/>
  <c r="U331" i="4"/>
  <c r="T331" i="4"/>
  <c r="T332" i="4" s="1"/>
  <c r="S331" i="4"/>
  <c r="S332" i="4" s="1"/>
  <c r="R331" i="4"/>
  <c r="X330" i="4"/>
  <c r="Q330" i="4"/>
  <c r="L330" i="4" s="1"/>
  <c r="N330" i="4"/>
  <c r="M330" i="4"/>
  <c r="X329" i="4"/>
  <c r="X331" i="4" s="1"/>
  <c r="Q329" i="4"/>
  <c r="Q331" i="4" s="1"/>
  <c r="N329" i="4"/>
  <c r="M329" i="4"/>
  <c r="X325" i="4"/>
  <c r="Q325" i="4"/>
  <c r="X324" i="4"/>
  <c r="Q324" i="4"/>
  <c r="X323" i="4"/>
  <c r="Q323" i="4"/>
  <c r="X322" i="4"/>
  <c r="Q322" i="4"/>
  <c r="L322" i="4" s="1"/>
  <c r="X321" i="4"/>
  <c r="Q321" i="4"/>
  <c r="L321" i="4" s="1"/>
  <c r="X320" i="4"/>
  <c r="Q320" i="4"/>
  <c r="L320" i="4" s="1"/>
  <c r="X319" i="4"/>
  <c r="Q319" i="4"/>
  <c r="L319" i="4" s="1"/>
  <c r="X318" i="4"/>
  <c r="Q318" i="4"/>
  <c r="L318" i="4" s="1"/>
  <c r="X317" i="4"/>
  <c r="Q317" i="4"/>
  <c r="L317" i="4" s="1"/>
  <c r="X316" i="4"/>
  <c r="Q316" i="4"/>
  <c r="L316" i="4" s="1"/>
  <c r="X315" i="4"/>
  <c r="Q315" i="4"/>
  <c r="L315" i="4" s="1"/>
  <c r="X314" i="4"/>
  <c r="Q314" i="4"/>
  <c r="L314" i="4" s="1"/>
  <c r="X313" i="4"/>
  <c r="Q313" i="4"/>
  <c r="L313" i="4" s="1"/>
  <c r="X312" i="4"/>
  <c r="Q312" i="4"/>
  <c r="L312" i="4" s="1"/>
  <c r="X311" i="4"/>
  <c r="Q311" i="4"/>
  <c r="L311" i="4" s="1"/>
  <c r="X310" i="4"/>
  <c r="Q310" i="4"/>
  <c r="L310" i="4" s="1"/>
  <c r="X309" i="4"/>
  <c r="Q309" i="4"/>
  <c r="L309" i="4" s="1"/>
  <c r="X308" i="4"/>
  <c r="Q308" i="4"/>
  <c r="L308" i="4" s="1"/>
  <c r="X307" i="4"/>
  <c r="Q307" i="4"/>
  <c r="L307" i="4" s="1"/>
  <c r="X306" i="4"/>
  <c r="X305" i="4"/>
  <c r="Q305" i="4"/>
  <c r="L305" i="4" s="1"/>
  <c r="X304" i="4"/>
  <c r="Q304" i="4"/>
  <c r="L304" i="4" s="1"/>
  <c r="X303" i="4"/>
  <c r="Q303" i="4"/>
  <c r="L303" i="4" s="1"/>
  <c r="X302" i="4"/>
  <c r="Q302" i="4"/>
  <c r="L302" i="4" s="1"/>
  <c r="X301" i="4"/>
  <c r="Q301" i="4"/>
  <c r="L301" i="4" s="1"/>
  <c r="X299" i="4"/>
  <c r="Q299" i="4"/>
  <c r="L299" i="4" s="1"/>
  <c r="X298" i="4"/>
  <c r="Q298" i="4"/>
  <c r="L298" i="4" s="1"/>
  <c r="X297" i="4"/>
  <c r="Q297" i="4"/>
  <c r="L297" i="4" s="1"/>
  <c r="X296" i="4"/>
  <c r="Q296" i="4"/>
  <c r="L296" i="4" s="1"/>
  <c r="X295" i="4"/>
  <c r="Q295" i="4"/>
  <c r="L295" i="4" s="1"/>
  <c r="X294" i="4"/>
  <c r="Q294" i="4"/>
  <c r="L294" i="4" s="1"/>
  <c r="X293" i="4"/>
  <c r="Q293" i="4"/>
  <c r="L293" i="4" s="1"/>
  <c r="X292" i="4"/>
  <c r="Q292" i="4"/>
  <c r="L292" i="4" s="1"/>
  <c r="X291" i="4"/>
  <c r="Q291" i="4"/>
  <c r="L291" i="4" s="1"/>
  <c r="X290" i="4"/>
  <c r="Q290" i="4"/>
  <c r="L290" i="4" s="1"/>
  <c r="X289" i="4"/>
  <c r="Q289" i="4"/>
  <c r="L289" i="4" s="1"/>
  <c r="X288" i="4"/>
  <c r="Q288" i="4"/>
  <c r="L288" i="4" s="1"/>
  <c r="X287" i="4"/>
  <c r="Q287" i="4"/>
  <c r="L287" i="4" s="1"/>
  <c r="X286" i="4"/>
  <c r="Q286" i="4"/>
  <c r="L286" i="4" s="1"/>
  <c r="X285" i="4"/>
  <c r="X284" i="4"/>
  <c r="Q284" i="4"/>
  <c r="L284" i="4" s="1"/>
  <c r="X283" i="4"/>
  <c r="Q283" i="4"/>
  <c r="L283" i="4" s="1"/>
  <c r="X282" i="4"/>
  <c r="Q282" i="4"/>
  <c r="L282" i="4" s="1"/>
  <c r="X281" i="4"/>
  <c r="Q281" i="4"/>
  <c r="L281" i="4" s="1"/>
  <c r="X280" i="4"/>
  <c r="Q280" i="4"/>
  <c r="L280" i="4" s="1"/>
  <c r="X279" i="4"/>
  <c r="Q279" i="4"/>
  <c r="L279" i="4" s="1"/>
  <c r="X278" i="4"/>
  <c r="Q278" i="4"/>
  <c r="L278" i="4" s="1"/>
  <c r="X277" i="4"/>
  <c r="Q277" i="4"/>
  <c r="L277" i="4" s="1"/>
  <c r="X276" i="4"/>
  <c r="Q276" i="4"/>
  <c r="L276" i="4" s="1"/>
  <c r="X275" i="4"/>
  <c r="Q275" i="4"/>
  <c r="L275" i="4" s="1"/>
  <c r="X274" i="4"/>
  <c r="Q274" i="4"/>
  <c r="L274" i="4" s="1"/>
  <c r="X273" i="4"/>
  <c r="Q273" i="4"/>
  <c r="L273" i="4" s="1"/>
  <c r="X272" i="4"/>
  <c r="Q272" i="4"/>
  <c r="L272" i="4" s="1"/>
  <c r="X271" i="4"/>
  <c r="Q271" i="4"/>
  <c r="L271" i="4" s="1"/>
  <c r="X270" i="4"/>
  <c r="Q270" i="4"/>
  <c r="L270" i="4" s="1"/>
  <c r="X269" i="4"/>
  <c r="Q269" i="4"/>
  <c r="L269" i="4" s="1"/>
  <c r="X268" i="4"/>
  <c r="Q268" i="4"/>
  <c r="L268" i="4" s="1"/>
  <c r="X267" i="4"/>
  <c r="Q267" i="4"/>
  <c r="L267" i="4" s="1"/>
  <c r="X266" i="4"/>
  <c r="Q266" i="4"/>
  <c r="L266" i="4" s="1"/>
  <c r="X265" i="4"/>
  <c r="Q265" i="4"/>
  <c r="L265" i="4" s="1"/>
  <c r="X264" i="4"/>
  <c r="Q264" i="4"/>
  <c r="L264" i="4" s="1"/>
  <c r="X263" i="4"/>
  <c r="Q263" i="4"/>
  <c r="L263" i="4" s="1"/>
  <c r="X262" i="4"/>
  <c r="Q262" i="4"/>
  <c r="L262" i="4" s="1"/>
  <c r="X261" i="4"/>
  <c r="Q261" i="4"/>
  <c r="L261" i="4" s="1"/>
  <c r="X260" i="4"/>
  <c r="Q260" i="4"/>
  <c r="L260" i="4" s="1"/>
  <c r="X259" i="4"/>
  <c r="Q259" i="4"/>
  <c r="L259" i="4" s="1"/>
  <c r="X258" i="4"/>
  <c r="Q258" i="4"/>
  <c r="L258" i="4" s="1"/>
  <c r="X257" i="4"/>
  <c r="Q257" i="4"/>
  <c r="L257" i="4" s="1"/>
  <c r="X256" i="4"/>
  <c r="Q256" i="4"/>
  <c r="L256" i="4" s="1"/>
  <c r="X255" i="4"/>
  <c r="Q255" i="4"/>
  <c r="L255" i="4" s="1"/>
  <c r="X254" i="4"/>
  <c r="Q254" i="4"/>
  <c r="L254" i="4" s="1"/>
  <c r="X253" i="4"/>
  <c r="Q253" i="4"/>
  <c r="L253" i="4" s="1"/>
  <c r="X252" i="4"/>
  <c r="X251" i="4"/>
  <c r="X250" i="4"/>
  <c r="Q250" i="4"/>
  <c r="Q243" i="4"/>
  <c r="X242" i="4"/>
  <c r="Q242" i="4"/>
  <c r="L242" i="4" s="1"/>
  <c r="X241" i="4"/>
  <c r="Q241" i="4"/>
  <c r="L241" i="4" s="1"/>
  <c r="X240" i="4"/>
  <c r="Q240" i="4"/>
  <c r="L240" i="4" s="1"/>
  <c r="X239" i="4"/>
  <c r="Q239" i="4"/>
  <c r="L239" i="4" s="1"/>
  <c r="X238" i="4"/>
  <c r="Q238" i="4"/>
  <c r="L238" i="4" s="1"/>
  <c r="X237" i="4"/>
  <c r="Q237" i="4"/>
  <c r="L237" i="4" s="1"/>
  <c r="X236" i="4"/>
  <c r="Q236" i="4"/>
  <c r="L236" i="4"/>
  <c r="X235" i="4"/>
  <c r="Q235" i="4"/>
  <c r="L235" i="4" s="1"/>
  <c r="X234" i="4"/>
  <c r="Q234" i="4"/>
  <c r="L234" i="4" s="1"/>
  <c r="X233" i="4"/>
  <c r="Q233" i="4"/>
  <c r="L233" i="4" s="1"/>
  <c r="X232" i="4"/>
  <c r="Q232" i="4"/>
  <c r="L232" i="4" s="1"/>
  <c r="X231" i="4"/>
  <c r="Q231" i="4"/>
  <c r="L231" i="4" s="1"/>
  <c r="X230" i="4"/>
  <c r="Q230" i="4"/>
  <c r="L230" i="4" s="1"/>
  <c r="X229" i="4"/>
  <c r="Q229" i="4"/>
  <c r="L229" i="4" s="1"/>
  <c r="X228" i="4"/>
  <c r="Q228" i="4"/>
  <c r="L228" i="4" s="1"/>
  <c r="X227" i="4"/>
  <c r="Q227" i="4"/>
  <c r="L227" i="4" s="1"/>
  <c r="X226" i="4"/>
  <c r="Q226" i="4"/>
  <c r="L226" i="4" s="1"/>
  <c r="X225" i="4"/>
  <c r="Q225" i="4"/>
  <c r="L225" i="4" s="1"/>
  <c r="X224" i="4"/>
  <c r="Q224" i="4"/>
  <c r="L224" i="4" s="1"/>
  <c r="X223" i="4"/>
  <c r="L223" i="4"/>
  <c r="X222" i="4"/>
  <c r="Q222" i="4"/>
  <c r="L222" i="4" s="1"/>
  <c r="X221" i="4"/>
  <c r="Q221" i="4"/>
  <c r="L221" i="4" s="1"/>
  <c r="X220" i="4"/>
  <c r="Q220" i="4"/>
  <c r="L220" i="4" s="1"/>
  <c r="X219" i="4"/>
  <c r="Q219" i="4"/>
  <c r="L219" i="4" s="1"/>
  <c r="X218" i="4"/>
  <c r="Q218" i="4"/>
  <c r="L218" i="4" s="1"/>
  <c r="X217" i="4"/>
  <c r="Q217" i="4"/>
  <c r="L217" i="4" s="1"/>
  <c r="X216" i="4"/>
  <c r="Q216" i="4"/>
  <c r="L216" i="4" s="1"/>
  <c r="X215" i="4"/>
  <c r="Q215" i="4"/>
  <c r="L215" i="4" s="1"/>
  <c r="X214" i="4"/>
  <c r="Q214" i="4"/>
  <c r="L214" i="4" s="1"/>
  <c r="X213" i="4"/>
  <c r="Q213" i="4"/>
  <c r="L213" i="4" s="1"/>
  <c r="X212" i="4"/>
  <c r="Q212" i="4"/>
  <c r="L212" i="4" s="1"/>
  <c r="X211" i="4"/>
  <c r="Q211" i="4"/>
  <c r="L211" i="4" s="1"/>
  <c r="X210" i="4"/>
  <c r="Q210" i="4"/>
  <c r="L210" i="4" s="1"/>
  <c r="X209" i="4"/>
  <c r="Q209" i="4"/>
  <c r="L209" i="4" s="1"/>
  <c r="X208" i="4"/>
  <c r="Q208" i="4"/>
  <c r="L208" i="4" s="1"/>
  <c r="X207" i="4"/>
  <c r="Q207" i="4"/>
  <c r="L207" i="4" s="1"/>
  <c r="X206" i="4"/>
  <c r="Q206" i="4"/>
  <c r="L206" i="4" s="1"/>
  <c r="X205" i="4"/>
  <c r="Q205" i="4"/>
  <c r="L205" i="4" s="1"/>
  <c r="X204" i="4"/>
  <c r="Q204" i="4"/>
  <c r="L204" i="4" s="1"/>
  <c r="X203" i="4"/>
  <c r="Q203" i="4"/>
  <c r="L203" i="4" s="1"/>
  <c r="X202" i="4"/>
  <c r="Q202" i="4"/>
  <c r="L202" i="4" s="1"/>
  <c r="X201" i="4"/>
  <c r="Q201" i="4"/>
  <c r="L201" i="4" s="1"/>
  <c r="X200" i="4"/>
  <c r="Q200" i="4"/>
  <c r="L200" i="4" s="1"/>
  <c r="X199" i="4"/>
  <c r="Q199" i="4"/>
  <c r="L199" i="4" s="1"/>
  <c r="X198" i="4"/>
  <c r="Q198" i="4"/>
  <c r="L198" i="4" s="1"/>
  <c r="X197" i="4"/>
  <c r="Q197" i="4"/>
  <c r="L197" i="4" s="1"/>
  <c r="X196" i="4"/>
  <c r="Q196" i="4"/>
  <c r="L196" i="4" s="1"/>
  <c r="X195" i="4"/>
  <c r="Q195" i="4"/>
  <c r="L195" i="4" s="1"/>
  <c r="X194" i="4"/>
  <c r="Q194" i="4"/>
  <c r="L194" i="4" s="1"/>
  <c r="X192" i="4"/>
  <c r="Q192" i="4"/>
  <c r="L192" i="4" s="1"/>
  <c r="X191" i="4"/>
  <c r="Q191" i="4"/>
  <c r="L191" i="4" s="1"/>
  <c r="X190" i="4"/>
  <c r="Q190" i="4"/>
  <c r="L190" i="4" s="1"/>
  <c r="X189" i="4"/>
  <c r="Q189" i="4"/>
  <c r="L189" i="4" s="1"/>
  <c r="X188" i="4"/>
  <c r="Q188" i="4"/>
  <c r="L188" i="4" s="1"/>
  <c r="X187" i="4"/>
  <c r="Q187" i="4"/>
  <c r="L187" i="4" s="1"/>
  <c r="X186" i="4"/>
  <c r="Q186" i="4"/>
  <c r="L186" i="4" s="1"/>
  <c r="X185" i="4"/>
  <c r="Q185" i="4"/>
  <c r="L185" i="4" s="1"/>
  <c r="X184" i="4"/>
  <c r="Q184" i="4"/>
  <c r="L184" i="4" s="1"/>
  <c r="X183" i="4"/>
  <c r="Q183" i="4"/>
  <c r="L183" i="4" s="1"/>
  <c r="X182" i="4"/>
  <c r="Q182" i="4"/>
  <c r="L182" i="4" s="1"/>
  <c r="X181" i="4"/>
  <c r="Q181" i="4"/>
  <c r="L181" i="4" s="1"/>
  <c r="X180" i="4"/>
  <c r="Q180" i="4"/>
  <c r="L180" i="4" s="1"/>
  <c r="X179" i="4"/>
  <c r="Q179" i="4"/>
  <c r="L179" i="4" s="1"/>
  <c r="X178" i="4"/>
  <c r="Q178" i="4"/>
  <c r="L178" i="4" s="1"/>
  <c r="X177" i="4"/>
  <c r="Q177" i="4"/>
  <c r="L177" i="4" s="1"/>
  <c r="X176" i="4"/>
  <c r="Q176" i="4"/>
  <c r="L176" i="4" s="1"/>
  <c r="X175" i="4"/>
  <c r="Q175" i="4"/>
  <c r="L175" i="4" s="1"/>
  <c r="X174" i="4"/>
  <c r="Q174" i="4"/>
  <c r="L174" i="4" s="1"/>
  <c r="X173" i="4"/>
  <c r="Q173" i="4"/>
  <c r="L173" i="4" s="1"/>
  <c r="X172" i="4"/>
  <c r="Q172" i="4"/>
  <c r="L172" i="4" s="1"/>
  <c r="X171" i="4"/>
  <c r="Q171" i="4"/>
  <c r="L171" i="4" s="1"/>
  <c r="X170" i="4"/>
  <c r="Q170" i="4"/>
  <c r="L170" i="4" s="1"/>
  <c r="X169" i="4"/>
  <c r="Q169" i="4"/>
  <c r="L169" i="4" s="1"/>
  <c r="X168" i="4"/>
  <c r="Q168" i="4"/>
  <c r="L168" i="4" s="1"/>
  <c r="X167" i="4"/>
  <c r="Q167" i="4"/>
  <c r="L167" i="4" s="1"/>
  <c r="X166" i="4"/>
  <c r="Q166" i="4"/>
  <c r="L166" i="4" s="1"/>
  <c r="X165" i="4"/>
  <c r="Q165" i="4"/>
  <c r="L165" i="4" s="1"/>
  <c r="X164" i="4"/>
  <c r="Q164" i="4"/>
  <c r="L164" i="4" s="1"/>
  <c r="X163" i="4"/>
  <c r="Q163" i="4"/>
  <c r="L163" i="4" s="1"/>
  <c r="X162" i="4"/>
  <c r="Q162" i="4"/>
  <c r="L162" i="4" s="1"/>
  <c r="X161" i="4"/>
  <c r="Q161" i="4"/>
  <c r="L161" i="4" s="1"/>
  <c r="X160" i="4"/>
  <c r="Q160" i="4"/>
  <c r="L160" i="4" s="1"/>
  <c r="X159" i="4"/>
  <c r="Q159" i="4"/>
  <c r="X158" i="4"/>
  <c r="Q158" i="4"/>
  <c r="L158" i="4" s="1"/>
  <c r="X154" i="4"/>
  <c r="X153" i="4"/>
  <c r="Q153" i="4"/>
  <c r="L153" i="4" s="1"/>
  <c r="X152" i="4"/>
  <c r="Q152" i="4"/>
  <c r="L152" i="4" s="1"/>
  <c r="X151" i="4"/>
  <c r="Q151" i="4"/>
  <c r="L151" i="4" s="1"/>
  <c r="X150" i="4"/>
  <c r="Q150" i="4"/>
  <c r="L150" i="4" s="1"/>
  <c r="X149" i="4"/>
  <c r="Q149" i="4"/>
  <c r="L149" i="4" s="1"/>
  <c r="X148" i="4"/>
  <c r="Q148" i="4"/>
  <c r="L148" i="4" s="1"/>
  <c r="X147" i="4"/>
  <c r="Q147" i="4"/>
  <c r="L147" i="4" s="1"/>
  <c r="X146" i="4"/>
  <c r="Q146" i="4"/>
  <c r="L146" i="4" s="1"/>
  <c r="X145" i="4"/>
  <c r="Q145" i="4"/>
  <c r="L145" i="4" s="1"/>
  <c r="X144" i="4"/>
  <c r="Q144" i="4"/>
  <c r="L144" i="4" s="1"/>
  <c r="X143" i="4"/>
  <c r="Q143" i="4"/>
  <c r="L143" i="4" s="1"/>
  <c r="X142" i="4"/>
  <c r="Q142" i="4"/>
  <c r="L142" i="4" s="1"/>
  <c r="X141" i="4"/>
  <c r="Q141" i="4"/>
  <c r="L141" i="4" s="1"/>
  <c r="X140" i="4"/>
  <c r="Q140" i="4"/>
  <c r="L140" i="4" s="1"/>
  <c r="X139" i="4"/>
  <c r="Q139" i="4"/>
  <c r="L139" i="4" s="1"/>
  <c r="X138" i="4"/>
  <c r="Q138" i="4"/>
  <c r="U135" i="4"/>
  <c r="T135" i="4"/>
  <c r="S135" i="4"/>
  <c r="R135" i="4"/>
  <c r="X134" i="4"/>
  <c r="Q134" i="4"/>
  <c r="X133" i="4"/>
  <c r="Q133" i="4"/>
  <c r="L133" i="4" s="1"/>
  <c r="X132" i="4"/>
  <c r="Q132" i="4"/>
  <c r="L132" i="4" s="1"/>
  <c r="X131" i="4"/>
  <c r="Q131" i="4"/>
  <c r="N131" i="4"/>
  <c r="M131" i="4"/>
  <c r="X130" i="4"/>
  <c r="Q130" i="4"/>
  <c r="L130" i="4" s="1"/>
  <c r="N130" i="4"/>
  <c r="M130" i="4"/>
  <c r="Q129" i="4"/>
  <c r="L129" i="4" s="1"/>
  <c r="N129" i="4"/>
  <c r="M129" i="4"/>
  <c r="Q128" i="4"/>
  <c r="L128" i="4" s="1"/>
  <c r="N128" i="4"/>
  <c r="M128" i="4"/>
  <c r="X127" i="4"/>
  <c r="Q127" i="4"/>
  <c r="L127" i="4" s="1"/>
  <c r="N127" i="4"/>
  <c r="M127" i="4"/>
  <c r="X123" i="4"/>
  <c r="Q123" i="4"/>
  <c r="L123" i="4" s="1"/>
  <c r="X122" i="4"/>
  <c r="Q122" i="4"/>
  <c r="L122" i="4" s="1"/>
  <c r="X121" i="4"/>
  <c r="Q121" i="4"/>
  <c r="L121" i="4" s="1"/>
  <c r="X120" i="4"/>
  <c r="Q120" i="4"/>
  <c r="L120" i="4" s="1"/>
  <c r="N120" i="4"/>
  <c r="M120" i="4"/>
  <c r="X119" i="4"/>
  <c r="Q119" i="4"/>
  <c r="L119" i="4" s="1"/>
  <c r="N119" i="4"/>
  <c r="M119" i="4"/>
  <c r="X118" i="4"/>
  <c r="Q118" i="4"/>
  <c r="L118" i="4" s="1"/>
  <c r="N118" i="4"/>
  <c r="M118" i="4"/>
  <c r="X114" i="4"/>
  <c r="Q114" i="4"/>
  <c r="X113" i="4"/>
  <c r="Q113" i="4"/>
  <c r="L113" i="4" s="1"/>
  <c r="X110" i="4"/>
  <c r="Q110" i="4"/>
  <c r="X109" i="4"/>
  <c r="X108" i="4"/>
  <c r="Q108" i="4"/>
  <c r="X107" i="4"/>
  <c r="Q107" i="4"/>
  <c r="X106" i="4"/>
  <c r="Q106" i="4"/>
  <c r="X105" i="4"/>
  <c r="Q105" i="4"/>
  <c r="L105" i="4" s="1"/>
  <c r="X104" i="4"/>
  <c r="Q104" i="4"/>
  <c r="L104" i="4" s="1"/>
  <c r="X103" i="4"/>
  <c r="Q103" i="4"/>
  <c r="L103" i="4" s="1"/>
  <c r="X102" i="4"/>
  <c r="Q102" i="4"/>
  <c r="L102" i="4" s="1"/>
  <c r="N101" i="4"/>
  <c r="M101" i="4"/>
  <c r="X93" i="4"/>
  <c r="L93" i="4"/>
  <c r="N90" i="4"/>
  <c r="M90" i="4"/>
  <c r="N89" i="4"/>
  <c r="M89" i="4"/>
  <c r="X88" i="4"/>
  <c r="Q88" i="4"/>
  <c r="Q100" i="4" s="1"/>
  <c r="N88" i="4"/>
  <c r="M88" i="4"/>
  <c r="Q84" i="4"/>
  <c r="Q83" i="4"/>
  <c r="Q82" i="4"/>
  <c r="Q81" i="4"/>
  <c r="L81" i="4" s="1"/>
  <c r="Q80" i="4"/>
  <c r="L80" i="4" s="1"/>
  <c r="Q79" i="4"/>
  <c r="L79" i="4" s="1"/>
  <c r="Q78" i="4"/>
  <c r="L78" i="4" s="1"/>
  <c r="Q77" i="4"/>
  <c r="L77" i="4" s="1"/>
  <c r="Q76" i="4"/>
  <c r="L76" i="4" s="1"/>
  <c r="Q75" i="4"/>
  <c r="L75" i="4" s="1"/>
  <c r="Q74" i="4"/>
  <c r="L74" i="4" s="1"/>
  <c r="Q73" i="4"/>
  <c r="L73" i="4" s="1"/>
  <c r="L72" i="4"/>
  <c r="Q71" i="4"/>
  <c r="L71" i="4" s="1"/>
  <c r="Q69" i="4"/>
  <c r="L69" i="4" s="1"/>
  <c r="Q68" i="4"/>
  <c r="L68" i="4" s="1"/>
  <c r="Q67" i="4"/>
  <c r="L67" i="4" s="1"/>
  <c r="Q66" i="4"/>
  <c r="L66" i="4" s="1"/>
  <c r="N66" i="4"/>
  <c r="M66" i="4"/>
  <c r="Q65" i="4"/>
  <c r="L65" i="4" s="1"/>
  <c r="N65" i="4"/>
  <c r="M65" i="4"/>
  <c r="Q64" i="4"/>
  <c r="L64" i="4" s="1"/>
  <c r="N64" i="4"/>
  <c r="M64" i="4"/>
  <c r="Q63" i="4"/>
  <c r="L63" i="4" s="1"/>
  <c r="N63" i="4"/>
  <c r="M63" i="4"/>
  <c r="Q62" i="4"/>
  <c r="L62" i="4" s="1"/>
  <c r="N62" i="4"/>
  <c r="M62" i="4"/>
  <c r="Q61" i="4"/>
  <c r="L61" i="4" s="1"/>
  <c r="N61" i="4"/>
  <c r="M61" i="4"/>
  <c r="Q60" i="4"/>
  <c r="L60" i="4" s="1"/>
  <c r="N60" i="4"/>
  <c r="M60" i="4"/>
  <c r="Q59" i="4"/>
  <c r="L59" i="4" s="1"/>
  <c r="N59" i="4"/>
  <c r="M59" i="4"/>
  <c r="N58" i="4"/>
  <c r="M58" i="4"/>
  <c r="Q57" i="4"/>
  <c r="L57" i="4" s="1"/>
  <c r="N57" i="4"/>
  <c r="M57" i="4"/>
  <c r="Q52" i="4"/>
  <c r="L52" i="4" s="1"/>
  <c r="N52" i="4"/>
  <c r="M52" i="4"/>
  <c r="Q51" i="4"/>
  <c r="N51" i="4"/>
  <c r="M51" i="4"/>
  <c r="Q50" i="4"/>
  <c r="L50" i="4" s="1"/>
  <c r="N50" i="4"/>
  <c r="M50" i="4"/>
  <c r="Q49" i="4"/>
  <c r="N49" i="4"/>
  <c r="M49" i="4"/>
  <c r="Q45" i="4"/>
  <c r="L45" i="4" s="1"/>
  <c r="Q44" i="4"/>
  <c r="L44" i="4" s="1"/>
  <c r="Q43" i="4"/>
  <c r="L43" i="4" s="1"/>
  <c r="Q42" i="4"/>
  <c r="S41" i="4"/>
  <c r="N38" i="4"/>
  <c r="M38" i="4"/>
  <c r="N37" i="4"/>
  <c r="M37" i="4"/>
  <c r="L37" i="4"/>
  <c r="L36" i="4"/>
  <c r="N36" i="4"/>
  <c r="M36" i="4"/>
  <c r="AC35" i="4"/>
  <c r="Q35" i="4"/>
  <c r="N35" i="4"/>
  <c r="M35" i="4"/>
  <c r="Z34" i="4"/>
  <c r="Y34" i="4"/>
  <c r="Q32" i="4"/>
  <c r="Q31" i="4"/>
  <c r="Q30" i="4"/>
  <c r="L30" i="4" s="1"/>
  <c r="Q29" i="4"/>
  <c r="L29" i="4" s="1"/>
  <c r="Q28" i="4"/>
  <c r="L28" i="4" s="1"/>
  <c r="Q27" i="4"/>
  <c r="L27" i="4" s="1"/>
  <c r="Q26" i="4"/>
  <c r="L26" i="4" s="1"/>
  <c r="Q25" i="4"/>
  <c r="L25" i="4" s="1"/>
  <c r="Q24" i="4"/>
  <c r="L24" i="4" s="1"/>
  <c r="Q23" i="4"/>
  <c r="L23" i="4" s="1"/>
  <c r="Q22" i="4"/>
  <c r="L22" i="4" s="1"/>
  <c r="Q21" i="4"/>
  <c r="L21" i="4" s="1"/>
  <c r="Q20" i="4"/>
  <c r="L20" i="4" s="1"/>
  <c r="Q19" i="4"/>
  <c r="L19" i="4" s="1"/>
  <c r="L18" i="4"/>
  <c r="Q17" i="4"/>
  <c r="L17" i="4" s="1"/>
  <c r="N17" i="4"/>
  <c r="M17" i="4"/>
  <c r="Q16" i="4"/>
  <c r="L16" i="4" s="1"/>
  <c r="N16" i="4"/>
  <c r="M16" i="4"/>
  <c r="Q15" i="4"/>
  <c r="N15" i="4"/>
  <c r="M15" i="4"/>
  <c r="L49" i="4"/>
  <c r="L138" i="4"/>
  <c r="L340" i="4"/>
  <c r="L251" i="4"/>
  <c r="L329" i="4"/>
  <c r="L58" i="4"/>
  <c r="U55" i="4"/>
  <c r="U332" i="4"/>
  <c r="L375" i="4"/>
  <c r="L15" i="4"/>
  <c r="W55" i="4"/>
  <c r="W248" i="4"/>
  <c r="L250" i="4"/>
  <c r="L334" i="4"/>
  <c r="L40" i="4"/>
  <c r="R89" i="4"/>
  <c r="T89" i="4"/>
  <c r="R90" i="4"/>
  <c r="L90" i="4" s="1"/>
  <c r="T90" i="4"/>
  <c r="L89" i="4"/>
  <c r="T91" i="4"/>
  <c r="X91" i="4" s="1"/>
  <c r="L91" i="4"/>
  <c r="R92" i="4"/>
  <c r="L92" i="4" s="1"/>
  <c r="T92" i="4"/>
  <c r="S248" i="4"/>
  <c r="L193" i="4"/>
  <c r="X193" i="4"/>
  <c r="Q101" i="4"/>
  <c r="L101" i="4" s="1"/>
  <c r="Q380" i="4" l="1"/>
  <c r="U349" i="4"/>
  <c r="U395" i="4"/>
  <c r="R6" i="4"/>
  <c r="X89" i="4"/>
  <c r="R248" i="4"/>
  <c r="L88" i="4"/>
  <c r="Q377" i="4"/>
  <c r="Q392" i="4"/>
  <c r="S136" i="4"/>
  <c r="R332" i="4"/>
  <c r="W395" i="4"/>
  <c r="Y381" i="4"/>
  <c r="W349" i="4"/>
  <c r="X54" i="4"/>
  <c r="Q117" i="4"/>
  <c r="Q48" i="4"/>
  <c r="X48" i="4"/>
  <c r="Z381" i="4"/>
  <c r="S381" i="4"/>
  <c r="V55" i="4"/>
  <c r="X92" i="4"/>
  <c r="R381" i="4"/>
  <c r="L356" i="4"/>
  <c r="Q357" i="4"/>
  <c r="T349" i="4"/>
  <c r="U381" i="4"/>
  <c r="V136" i="4"/>
  <c r="V381" i="4"/>
  <c r="T100" i="4"/>
  <c r="X377" i="4"/>
  <c r="Z395" i="4"/>
  <c r="S395" i="4"/>
  <c r="X40" i="4"/>
  <c r="X41" i="4" s="1"/>
  <c r="T381" i="4"/>
  <c r="S55" i="4"/>
  <c r="W381" i="4"/>
  <c r="X355" i="4"/>
  <c r="X358" i="4" s="1"/>
  <c r="X374" i="4"/>
  <c r="L352" i="4"/>
  <c r="Q355" i="4"/>
  <c r="X388" i="4"/>
  <c r="X389" i="4" s="1"/>
  <c r="X339" i="4"/>
  <c r="X126" i="4"/>
  <c r="X135" i="4"/>
  <c r="X247" i="4"/>
  <c r="Q339" i="4"/>
  <c r="X328" i="4"/>
  <c r="X332" i="4" s="1"/>
  <c r="Q41" i="4"/>
  <c r="L35" i="4"/>
  <c r="L51" i="4"/>
  <c r="Q54" i="4"/>
  <c r="Q374" i="4"/>
  <c r="L372" i="4"/>
  <c r="X157" i="4"/>
  <c r="Q247" i="4"/>
  <c r="L159" i="4"/>
  <c r="X380" i="4"/>
  <c r="X395" i="4"/>
  <c r="Q328" i="4"/>
  <c r="Q332" i="4" s="1"/>
  <c r="X90" i="4"/>
  <c r="Q388" i="4"/>
  <c r="Q389" i="4" s="1"/>
  <c r="Q157" i="4"/>
  <c r="Q126" i="4"/>
  <c r="X117" i="4"/>
  <c r="L131" i="4"/>
  <c r="Q135" i="4"/>
  <c r="Q394" i="4"/>
  <c r="Q395" i="4" s="1"/>
  <c r="L393" i="4"/>
  <c r="U136" i="4"/>
  <c r="T126" i="4"/>
  <c r="T34" i="4"/>
  <c r="T55" i="4" s="1"/>
  <c r="R55" i="4"/>
  <c r="X87" i="4"/>
  <c r="R100" i="4"/>
  <c r="R136" i="4" s="1"/>
  <c r="L42" i="4"/>
  <c r="X34" i="4"/>
  <c r="Q87" i="4"/>
  <c r="Q34" i="4"/>
  <c r="V429" i="4" l="1"/>
  <c r="W429" i="4"/>
  <c r="X100" i="4"/>
  <c r="X136" i="4" s="1"/>
  <c r="S429" i="4"/>
  <c r="U429" i="4"/>
  <c r="Q358" i="4"/>
  <c r="Q381" i="4" s="1"/>
  <c r="T136" i="4"/>
  <c r="T429" i="4" s="1"/>
  <c r="R429" i="4"/>
  <c r="X381" i="4"/>
  <c r="Q349" i="4"/>
  <c r="X349" i="4"/>
  <c r="Q55" i="4"/>
  <c r="Q136" i="4"/>
  <c r="X248" i="4"/>
  <c r="Q248" i="4"/>
  <c r="X55" i="4"/>
  <c r="X429" i="4" l="1"/>
  <c r="F1" i="4" l="1"/>
</calcChain>
</file>

<file path=xl/sharedStrings.xml><?xml version="1.0" encoding="utf-8"?>
<sst xmlns="http://schemas.openxmlformats.org/spreadsheetml/2006/main" count="4266" uniqueCount="2139">
  <si>
    <t>TOTAL</t>
  </si>
  <si>
    <t>„Răspunsul eficient salvează vieţi II”</t>
  </si>
  <si>
    <t>IGSU</t>
  </si>
  <si>
    <t>AP 5</t>
  </si>
  <si>
    <t>"Sistem de management integrat al deșeurilor în județul Tulcea - faza II"</t>
  </si>
  <si>
    <t>Unitatea - Administrativ - Teritorială Județul Tulcea</t>
  </si>
  <si>
    <t>Axa prioritară 3. Dezvoltarea infrastructurii de mediu în condiții de management eficient al resurselor, Obiectivul Specific 3.2. Creșterea nivelului de colectare și epurare a apelor uzate urbane, precum și a gradului de asigurare a alimentării cu apă potabilă a populației</t>
  </si>
  <si>
    <t>Sprijin pentru pregătirea Aplicației de Finanțare și a Documentațiilor de Atribuire pentru Proiectul Regional de Dezvoltare a Infrastructurii de Apă și Apă Uzată din Județul Galați, în perioada 2014-2020</t>
  </si>
  <si>
    <t>Societatea Apă Canal SA Galați</t>
  </si>
  <si>
    <t>Fazarea proiectului Reabilitarea si modernizarea sistemelor de alimentare cu apa si canalizare in judetul Mehedinti</t>
  </si>
  <si>
    <t>S.C. SECOM S.A.</t>
  </si>
  <si>
    <t xml:space="preserve">fazarea proiectului Extindereas si reabilitarea infrastructurii de apa si apa uzata in judetul Hunedoara </t>
  </si>
  <si>
    <t>Fazarea proiectului Sistem de management integrat al deseurilor solide în județul Călărași</t>
  </si>
  <si>
    <t>Total OS 3.1</t>
  </si>
  <si>
    <t xml:space="preserve">Total OS 3.2 </t>
  </si>
  <si>
    <t>AP 3</t>
  </si>
  <si>
    <t>Fazarea proiectului Reabilitarea sistemului de alimentare cu apă, a sistemului de canalizare și a stațiilor de epurare în aglomerările Vaslui, Bârlad, Huși și Negrești – județul Vaslui</t>
  </si>
  <si>
    <t>Fazarea proiectului Reabilitarea si modernizarea sistemelor de apa si canalizare in judetul Prahova</t>
  </si>
  <si>
    <t>Fazarea proiectului extinderea şi modernizarea sistemelor de alimentare cu apă şi canalizare-epurarea apelor uzate în judeţul Botoşani</t>
  </si>
  <si>
    <t>Total AP 5</t>
  </si>
  <si>
    <t xml:space="preserve">Fazarea proiectului Extinderea și reabilitarea infrastructurii de apă și apă uzată  în județul Argeș </t>
  </si>
  <si>
    <t>Finalizarea Stației de Epurare Glina, reabilitarea principalelor colectoare de canalizare și a canalului colector Dâmbovița (Caseta) în Municipiul Bucuresti-Etapa II</t>
  </si>
  <si>
    <t>Fazarea proiectului Extinderea și reabilitarea infrastructurii de apă și apă uzată în judeţul Satu Mare</t>
  </si>
  <si>
    <t>Fazarea proiectului Sistem de management integrat al deseurilor în județul Bihor</t>
  </si>
  <si>
    <t>MULTI RISC – MODUL I</t>
  </si>
  <si>
    <t>Fazarea proiectului Extinderea si reabilitarea infrastructurii de apă și apă uzată în județul Bacău</t>
  </si>
  <si>
    <t>Fazarea proiectului Extinderea și modernizarea sistemului de alimentare cu apă și canalizare în județul Timiș</t>
  </si>
  <si>
    <t>Fazarea proiectului Extinderea și reabilitarea infrastructurii de apă și apă uzată în judeţul Maramureş</t>
  </si>
  <si>
    <t>Fazarea proiectului Extinderea și reabilitarea infrastructurii de apă și apă uzată pentru regiunea Constanța-Ilfov</t>
  </si>
  <si>
    <t>Sprijin pentru pregătirea aplicației de finanțare și a documentațiilor de atribuire pentru proiectul regional de dezvoltare a infrastructurii de apă și apă uzată din județul Buzău în perioada 2014-2020</t>
  </si>
  <si>
    <t>S.C. Compania de apă S.A.</t>
  </si>
  <si>
    <t>Fazarea proiectului Extinderea şi reabilitarea sistemelor de alimentare cu apă și apă uzată în județul Gorj</t>
  </si>
  <si>
    <t>S.C. APAREGIO GORJ S.A.</t>
  </si>
  <si>
    <t>Fazarea proiectului Extinderea şi reabilitarea infrastructurii de apă și apă uzată în județul Dâmbovița</t>
  </si>
  <si>
    <t>Compania de Apă Târgoviște-Dâmbovița S.A.</t>
  </si>
  <si>
    <t>Sprijin pentru pregătirea aplicației de finanțare și a documentațiilor de atribuire pentru proiectul regional de dezvoltare a infrastructurii de apă și apă uzată din județul Harghita în perioada 2014-2020</t>
  </si>
  <si>
    <t>S.C. Harviz S.A.</t>
  </si>
  <si>
    <t>Fazarea proiectului Extinderea și Modernizarea Infrastructurii de Apă si Apă uzată în jud Arad</t>
  </si>
  <si>
    <t>Sprijin pentru pregătirea aplicației de finanțare și a documentațiilor de atribuire pentru proiectul regional de dezvoltare a infrastructurii de apă și apă uzată pentru aria de operare a Operatorului Regional în județele Călărași și Ialomița</t>
  </si>
  <si>
    <t>S.C. ECOAQUA S.A.</t>
  </si>
  <si>
    <t>Fazarea proiectului Extinderea și reabilitarea infrastructurii de apă și apă uzată în judeţul Vâlcea</t>
  </si>
  <si>
    <t>Apavil S.A.</t>
  </si>
  <si>
    <t>Sprijin pentru pregătirea aplicației de finanțare și a documentațiilor de atribuire pentru proiectul regional de dezvoltare a infrastructurii de apă și apă uzată din județul Brăila, în perioada 2014-2020</t>
  </si>
  <si>
    <t>COMPANIA DE UTILITĂȚI PUBLICE DUNĂREA BRĂILA S.A.</t>
  </si>
  <si>
    <t>Fazarea proiectului Reabilitarea și extinderea sistemelor de alimentare cu apă și canalizare în județul Teleorman</t>
  </si>
  <si>
    <t>S.C. APA SERV S.A.</t>
  </si>
  <si>
    <t>Sprijin pentru pregătirea aplicației de finanțare și a documentațiilor de atribuire pentru proiectul regional de dezvoltare a infrastructurii de apă și apă uzată din județul Argeș</t>
  </si>
  <si>
    <t>SC Apă Canal 2000 SA</t>
  </si>
  <si>
    <t>Fazarea proiectului Extinderea și reabilitarea infrastructurii de apă și apă uzată în judeţul Mureș</t>
  </si>
  <si>
    <t>Axa Prioritară 2. Dezvoltarea unui sistem de transport multimodal, de calitate, durabil şi eficient, Obiectivul Specific 2.3 (OS) Creşterea gradului de utilizare sustenabilă a aeroporturilor</t>
  </si>
  <si>
    <t>Fazarea proiectului reabilitarea infrastructurii de mișcare a Aeroportului Craiova</t>
  </si>
  <si>
    <t>AP 2</t>
  </si>
  <si>
    <t>Total OS 2.3</t>
  </si>
  <si>
    <t>LISTA PROIECTELOR CONTRACTATE - PROGRAMUL OPERATIONAL INFRASTRUCTURA MARE</t>
  </si>
  <si>
    <t>Total AP 3</t>
  </si>
  <si>
    <t>Sprijin pentru pregatirea aplicatiei de finantare si a documentatiilor de atribuire pentru proiectul regional de dezvoltare a infrastructurii de apa si apa uzata din judetele Ilfov, Giurgiu si ialomita in perioada 2014-2020</t>
  </si>
  <si>
    <t>EURO APAVOL SA</t>
  </si>
  <si>
    <t>Srijin pentru pregatirea aplicatiei de finantare si a documentatiilor de atribuire pentru proiectul regional de dezvoltare a infrastructurii de apa si apa uzata din judetul Hunedoara in perioada 2014-2020</t>
  </si>
  <si>
    <t>APA PROD SA</t>
  </si>
  <si>
    <t>Fazarea proiectului Extinderea și modernizarea infrastructurii de apă și apă uzată în județul Bistrița-Năsăud</t>
  </si>
  <si>
    <t>Sprijin pentru pregătirea aplicaţiei de finanţare şi a documentaţiilor de atribuire pentru Proiectul regional de dezvoltare a infrastructurii de apă şi apă uzată din judeţul ALBA, în perioada 2014 – 2020</t>
  </si>
  <si>
    <t>Fazarea Proiectului "Reabilitarea și extinderea sistemelor de alimentare cu apă și de canalizare în județul Tulcea</t>
  </si>
  <si>
    <t xml:space="preserve">Fazarea proiectului Reabilitarea și extinderea sistemelor de apă și canalizare în județul Brașov </t>
  </si>
  <si>
    <t>Fazarea proiectului reabilitarea și modernizarea sistemului de alimentare cu apă și canalizare în județul Ilfov</t>
  </si>
  <si>
    <t>Sprijin pentru pregătirea aplicației de finanțare și a documentațiilor de atribuire pentru proiectul regional de dezvoltare a infrastructurii de apă și apă uzată din județul Tulcea  în perioada 2014 - 2020</t>
  </si>
  <si>
    <t>Reabilitarea sistemului de termoficare urbana la nivelul municipiului Oradea pentru perioada 2009-2028, în scopul conformarii la legislatia de mediu si cresterii eficientei energetice – Etapa II</t>
  </si>
  <si>
    <t>Total O.S. 7.1</t>
  </si>
  <si>
    <t>Fazarea Proiectului Extinderea si Reabilitarea Infrastructurii de Apa si Apa uzata din Judetul Suceava</t>
  </si>
  <si>
    <t>Fazarea proiectului Extinderea și Reabilitarea sistemelor de apă și apă uzată în  județul Olt</t>
  </si>
  <si>
    <t>Total AP 2</t>
  </si>
  <si>
    <t>Total AP 7</t>
  </si>
  <si>
    <t>AP 4</t>
  </si>
  <si>
    <t>Total AP 4</t>
  </si>
  <si>
    <t>Total OS 4.1</t>
  </si>
  <si>
    <t>Planificarea managementului conservării biodiversității pentru situl Natura 2000 ROSCI0187 Pajiștile lui Suciu</t>
  </si>
  <si>
    <t>Planificarea managementului conservării biodiversității in 5 situri Natura 2000 ROSCI0131 Oltenita-Mostistea, ROSPA0021 Ciocanesti, ROSPA0055 Lacul Galatui, ROSPA 0105 Valea Mostistea si ROSPA0136 Oltenita-Ulmeni</t>
  </si>
  <si>
    <t>Elaborarea planului de management pentru ROSPA0078 Mlaștina Satchinez, ROSCI0115 Mlaștina Satchinez și 2.740 Rezervația Mlaștinile Satchinez</t>
  </si>
  <si>
    <t>Elaborarea Planurilor de Management pentru ROSCI0287 Comloșu Mare, ROSCI0338 Pădurea Paniova și ROSCI0345 Pajiștea Cenad</t>
  </si>
  <si>
    <t>Management eficient si participativ pentru situl Natura 2000 ROSCI0432 Prunisor</t>
  </si>
  <si>
    <t>SC Apa Prod SA</t>
  </si>
  <si>
    <t>AQUAVAS SA</t>
  </si>
  <si>
    <t>S.C. HIDROPRAHOVA S.A.</t>
  </si>
  <si>
    <t>SC Nova Apaserv SA</t>
  </si>
  <si>
    <t>Unitatea-Administrativ-Teritorială Județul Bihor</t>
  </si>
  <si>
    <t>SC Apa Canal 2000 SA</t>
  </si>
  <si>
    <t>Municipiul Bucuresti</t>
  </si>
  <si>
    <t>SC Apaserv Satu Mare SA</t>
  </si>
  <si>
    <t>Inspectoratul General pentru Situatii de Urgenta (U.M. 0276)</t>
  </si>
  <si>
    <t>S.C. Compania Regională de Apă Bacău S.A.</t>
  </si>
  <si>
    <t>Aquatim SA</t>
  </si>
  <si>
    <t>SC Vital SA</t>
  </si>
  <si>
    <t>S.C. RAJA S.A. Constanța</t>
  </si>
  <si>
    <t>Consiliul Județean Alba</t>
  </si>
  <si>
    <t>COMPANIA AQUASERV SA</t>
  </si>
  <si>
    <t>Regia Autonoma Aeroportul Craiova</t>
  </si>
  <si>
    <t>SC Aquabis SA</t>
  </si>
  <si>
    <t>SC APA-CTTA SA</t>
  </si>
  <si>
    <t>S.C. AQUASERV S.A.</t>
  </si>
  <si>
    <t>COMPANIA APĂ BRAȘOV S.A.</t>
  </si>
  <si>
    <t>S.C. RAJA S.A.</t>
  </si>
  <si>
    <t>AQUASERV S.A. </t>
  </si>
  <si>
    <t>S.C. APĂ CANAL ILFOV S.A.</t>
  </si>
  <si>
    <t>SC ACET SA</t>
  </si>
  <si>
    <t>Unitatea-Administrativ-Teritorială Județul Maramureș</t>
  </si>
  <si>
    <t>Unitatea-Administrativ-Teritoriala Județul Caraș-Severin</t>
  </si>
  <si>
    <t>ASOCIATIA ECHILIBRU</t>
  </si>
  <si>
    <t>Asociatia Ecologica de Turism Montan Absolut</t>
  </si>
  <si>
    <t>RAJA SA</t>
  </si>
  <si>
    <t>Asociația Echilibru</t>
  </si>
  <si>
    <t>ASOCIAȚIA PENTRU PROMOVAREA VALORILOR NATURALE ȘI CULTURALE ALE BANATULUI ȘI CRIȘANEI "EXCELSIOR"</t>
  </si>
  <si>
    <t>AQUATIM S.A.</t>
  </si>
  <si>
    <t>APM Mehedinți</t>
  </si>
  <si>
    <t>Managementul durabil al siturilor Natura 2000 ROSCI0088 Gura Vedei-Saica-Slobozia fara suprafaþa care se suprapune cu ROSPA0108 Vedea – Dunare) si ROSPA0090 Ostrovu Lung-Gostinu</t>
  </si>
  <si>
    <t>Elaborarea planului de management pentru situl de importanta comunitara Natura 2000 ROSCI0228 Sindrilita</t>
  </si>
  <si>
    <t>Elaborarea planului de management pentru ROSPA0109 Acumularile Belcesti, ROSCI0222 Saraturile Jijia Inferioara Prut, ROSPA0042 Jijiei si Miletinului și 2.553 Balta Telva Visina</t>
  </si>
  <si>
    <t>Management adecvat în vederea conservarii biodiversitaþii din ariile naturale protejate ROSCI0005 Balta Alba-Amara-Jirlau-Lacul Sarat Câineni, ROSPA0004 Balta Alba- Amara-Jirlau, 2.271 Balta Alba, 2.272 Balta Amara, 2.260 Lacul Jirlau-Visani</t>
  </si>
  <si>
    <t>Conservarea biodiversitaþii în situl Natura 2000 ROSPA0124 Lacurile de pe Valea Ilfovului</t>
  </si>
  <si>
    <t>GOSPODĂRIRE COMUNALĂ SA SFÂNTU GHEORGHE</t>
  </si>
  <si>
    <t>Asociatia Coridorul Verde</t>
  </si>
  <si>
    <t>APA SERV VALEA JIULUI SA</t>
  </si>
  <si>
    <t>SC APAVIL SA</t>
  </si>
  <si>
    <t>Asociatia Operatorilor din Agricultura Ecologica BIO Romania</t>
  </si>
  <si>
    <t>OCOLUL SILVIC NARUJA</t>
  </si>
  <si>
    <t>SC AQUABIS SA</t>
  </si>
  <si>
    <t>SC APAVITAL SA</t>
  </si>
  <si>
    <t>APAREGIO GORJ SA</t>
  </si>
  <si>
    <t>Asociația pentru Mediu și Educație</t>
  </si>
  <si>
    <t>ASOCIATIA MAXIMILIAN</t>
  </si>
  <si>
    <t>S.C. Apa Canal S.A.</t>
  </si>
  <si>
    <t>UAT Judetul IASI</t>
  </si>
  <si>
    <t>Elaborarea Planurilor de management pentru ariile protejate ROSCI0310 Lacurile Fălticeni, ROSCI0389 Sărăturile de la Gura Ialomiței - Mihai Bravu, ROSP0051 Iezerul Călărași, ROSPA0061 Lacul Techirghiol, ROSPA0101 Stepa Saraiu Horea, ROSPA0111 Berteștii de</t>
  </si>
  <si>
    <t>SOCIETATEA ORNITOLOGICĂ ROMÂNĂ</t>
  </si>
  <si>
    <t>Hidroprahova</t>
  </si>
  <si>
    <t>Elaborarea planului de management pentru situl de importanþa comunitara
ROSCI0018 Caldarile Zabalei împreuna cu aria naturala protejata 2810. Caldarile Zabalei-Zârna Mica-Raoaza</t>
  </si>
  <si>
    <t>Ocolul Silvic NaARUJA</t>
  </si>
  <si>
    <t>UAT Judetul MEHEDINTI</t>
  </si>
  <si>
    <t>Elaborarea planului de management al Ariei protejate ROSCI0381 Râul Târgului –Argesel – Râusor</t>
  </si>
  <si>
    <t>Fundația Conservation Carpathia</t>
  </si>
  <si>
    <t xml:space="preserve">Elaborarea planului de management pentru situl de importanþa comunitara
ROSCI0405 Dealurile Strehaia-Bâtlanele </t>
  </si>
  <si>
    <t>Asociația Regională pentru Dezvoltarea Antreprenorială Oltenia (ARDA Oltenia)</t>
  </si>
  <si>
    <t>Cresterea gradului de protecþie si conservare a biodiversitaþii prin implementarea Planului de management al Sitului NATURA 2000 ROSPA0106 Valea Oltului Inferior</t>
  </si>
  <si>
    <t>Agenția pentru Protecția Mediului Olt</t>
  </si>
  <si>
    <t>Managementul conservativ al siturilor de importanþa comunitara ROSCI0382 Râul Târnava Mare între Copsa si Mihalþ, ROSCI0431 Pajistile dintre Seica Mare si Veseud si ROSCI0312 Castanii comestibili de la Buia</t>
  </si>
  <si>
    <t>Agenția pentru Protecția Mediului Sibiu</t>
  </si>
  <si>
    <t>UAT Judetul CONSTANTA</t>
  </si>
  <si>
    <t>Total OS 4.3</t>
  </si>
  <si>
    <t>CNAIR</t>
  </si>
  <si>
    <t>Total OS 2.1</t>
  </si>
  <si>
    <t>AP 1</t>
  </si>
  <si>
    <t>Total AP 1</t>
  </si>
  <si>
    <t>Total OS 1.1</t>
  </si>
  <si>
    <t>Total OS 1.2</t>
  </si>
  <si>
    <t>CFR</t>
  </si>
  <si>
    <t>UAT Judetul CLUJ</t>
  </si>
  <si>
    <t>Total OS 1.4</t>
  </si>
  <si>
    <t>METROREX</t>
  </si>
  <si>
    <t>Elaborarea planului de management pentru siturile Natura 2000 – ROSPA0139 Piemontul Munţilor Metaliferi – Vinţu (incluzând rezervaţia naturală 2.519 Măgura Uroiului) şi ROSCI0419 Mureşul Mijlociu–Cugir</t>
  </si>
  <si>
    <t>SC EPMC CONSULTING SRL</t>
  </si>
  <si>
    <t>UAT Judetul VASLUI</t>
  </si>
  <si>
    <t>Fazarea proiectului Extinderea si modernizarea infrastructurii de apa si apa uzata in judetul Bihor</t>
  </si>
  <si>
    <t>Plan de management pentru situl ROSCI0283 Cheile Doftanei</t>
  </si>
  <si>
    <t>Asociatia pentru Dezvoltare si Mediu - ADEMED</t>
  </si>
  <si>
    <t>Râul Putna – crearea sistemului de management integrat pentru situl de interes comunitar Râul Putna și ariile naturale protejate învecinate: Râpa Roșie-Dealu Morii, Rezervația Algheanu și Pârâul Bozu</t>
  </si>
  <si>
    <t>ASOCIATIA PENTRU CONSERVAREA DIVERSITATII BIOLOGICE</t>
  </si>
  <si>
    <t>Sprijin pentru pregatirea aplicatiei de finantare si a documentatiilor de atribuire pentru proiectul regional de dezvoltare a infrastructurii de apa si apa uzata din judetul GIURGIU în perioada 2014-2020</t>
  </si>
  <si>
    <t>Apa Service S.A.</t>
  </si>
  <si>
    <t>Lucrări de reabilitare pentru poduri, podețe și tuneluri de cale ferată - SRCF Iaşi-Faza II</t>
  </si>
  <si>
    <t xml:space="preserve">Lucrări de reabilitare pentru poduri, podețe și tuneluri de cale ferată -  Sucursala Regională de Căi Ferate Brașov (FAZA II) 
</t>
  </si>
  <si>
    <t>Lucrări de reabilitare pentru poduri, podețe și tuneluri de cale ferată - Sucursala Regională de Căi Ferate Timișoara - Faza II</t>
  </si>
  <si>
    <t>Sprijin pentru pregatirea aplicaþiei de finanþare si a documentatiilor de atribuire pentru proiectul regional de dezvoltare a infrastructurii de apa si apa uzata din judetele Cluj si Salaj, în perioada 2014-2020</t>
  </si>
  <si>
    <t>Compania de Apa SOMES S.A.</t>
  </si>
  <si>
    <t>As,. Vanatorilor si Pescarilor Sportivi "Tarnava Mare"</t>
  </si>
  <si>
    <t>Total OS 2.7</t>
  </si>
  <si>
    <t>Management durabil pentru conservarea biodiversității prin realizarea planului de management al ariilor naturale protejate ROSCI0316 Lunca Râului Doamnei și ROSCI0268 Valea Vîlsanului</t>
  </si>
  <si>
    <t>ASOCIAȚIA PENTRU O ROMÂNIE DESCHISĂ (APRD)</t>
  </si>
  <si>
    <t>Sprijin pentru pregătirea aplicației de finanțare și a documentațiilor de atribuire pentru proiectul regional de dezvoltare a infrastructurii de apă și apă uzată din județele Sibiu - Brașov, în perioada 2014-2020</t>
  </si>
  <si>
    <t>SC. APA CANAL S.A. SIBIU</t>
  </si>
  <si>
    <t>Sprijin pentru pregătirea aplicației de finanțare și a documentațiilor de atribuire pentru proiectul regional de dezvoltare a infrastructurii de apă și apă uzată din din regiunea Turda – Câmpia Turzii, în perioada 2014-2020</t>
  </si>
  <si>
    <t>Management eficient în siturile Natura 2000: ROSCI0276 Albeşti, ROSCI0417 Manoleasa, ROSCI0317 Cordăreni–Vorniceni şi ROSCI0234 şi rezervaţia Stânca Ştefăneşti, judeţul Botoşani</t>
  </si>
  <si>
    <t>Fundația CORONA</t>
  </si>
  <si>
    <t>Total OS 2.2</t>
  </si>
  <si>
    <t>Reabilitare DN 76, Deva - Oradea - Faza II</t>
  </si>
  <si>
    <t>Construcția Variantei de Ocolire Caracal - FAZA II</t>
  </si>
  <si>
    <t>Construcția variantei de ocolire Târgu-Jiu – Faza II</t>
  </si>
  <si>
    <t>Implementarea planului de management pentru aria naturala protejata ROSCI 0263 Valea Ierii</t>
  </si>
  <si>
    <t>SC EPMC Consulting SRL</t>
  </si>
  <si>
    <t>Reabilitarea și extinderea sistemelor de apă și apă uzată în județul Alba, 2014 -2020</t>
  </si>
  <si>
    <t>APA-CTTA S.A.</t>
  </si>
  <si>
    <t>Compania de Apa  ORADEA SA</t>
  </si>
  <si>
    <t>Compania de Apa  ARIEȘ S.A.</t>
  </si>
  <si>
    <t>Compania de Apa   TÂRGOVIȘTE-DÂMBOVIȚA S.A.</t>
  </si>
  <si>
    <t>Compania de Apa   BRASOV SA</t>
  </si>
  <si>
    <t>Compania de Apa  OLT S.A</t>
  </si>
  <si>
    <t>Compania de Apa   ARAD S.A.</t>
  </si>
  <si>
    <t>Unitatea-Administrativ-Teritorială Județul Călărași</t>
  </si>
  <si>
    <t>Tip apel/data lansarii /data inchidere apel de proiecte</t>
  </si>
  <si>
    <t>Necompetitiv                             (cu depunere continuă, pe bază de liste de proiecte preidentificate)/ 29 august 2016/01.02.2017</t>
  </si>
  <si>
    <t>Necompetitiv( cu depunere continua pe baza de liste de proiecte preidentificate)/30.12.2016/30.062017</t>
  </si>
  <si>
    <t>Municipiul Turda</t>
  </si>
  <si>
    <t>Necompetitiv (cu depunere continuă, pe bază de liste de proiecte preidentificate)/19.04.2016/01.02.2017</t>
  </si>
  <si>
    <t>Necompetitiv (cu depunere continuă, pe bază de liste de proiecte preidentificate)/19.04.2016/2018</t>
  </si>
  <si>
    <t>Necompetitiv (cu depunere continuă, pe bază de liste de proiecte preidentificate)/ 30.05.2016/31.12.2018</t>
  </si>
  <si>
    <t>Necompetitiv (cu depunere continuă, pe bază de liste de proiecte preidentificate)/28.03.2016/2018</t>
  </si>
  <si>
    <t>Cu depunere continua, pe baza de liste proiecte preidentificate/09.06.2016/31.12.2017</t>
  </si>
  <si>
    <t>82/20.07.2017</t>
  </si>
  <si>
    <t>89/21.07.2017</t>
  </si>
  <si>
    <t>88/21.07.2017</t>
  </si>
  <si>
    <t>95/25.07.2017</t>
  </si>
  <si>
    <t>93/25.07.2017</t>
  </si>
  <si>
    <t>94/25.07.2017</t>
  </si>
  <si>
    <t>105/09.08.2017</t>
  </si>
  <si>
    <t>81/20.07.2017</t>
  </si>
  <si>
    <t>83/20.07.2017</t>
  </si>
  <si>
    <t>84/20.07.2017</t>
  </si>
  <si>
    <t>85/21.07.2017</t>
  </si>
  <si>
    <t>86/21.07.2017</t>
  </si>
  <si>
    <t>90/21.07.2017</t>
  </si>
  <si>
    <t>113/23.08.2017</t>
  </si>
  <si>
    <t>114/23.08.2017</t>
  </si>
  <si>
    <t>112/23.08.2017</t>
  </si>
  <si>
    <t>101/09.08.2017</t>
  </si>
  <si>
    <t>102/09.08.2017</t>
  </si>
  <si>
    <t>103/09.08.2017</t>
  </si>
  <si>
    <t>104/09.08.2017</t>
  </si>
  <si>
    <t>87/21.07.2017</t>
  </si>
  <si>
    <t>02/04.10.2016</t>
  </si>
  <si>
    <t>06/25.11.2016</t>
  </si>
  <si>
    <t>10/16.12.2016</t>
  </si>
  <si>
    <t>25/09.02.2017</t>
  </si>
  <si>
    <t>28/14.02.2017</t>
  </si>
  <si>
    <t>45/28.04.2017</t>
  </si>
  <si>
    <t>46/03.05.2017</t>
  </si>
  <si>
    <t>69/30.06.2017</t>
  </si>
  <si>
    <t>72/07.06.2017</t>
  </si>
  <si>
    <t>80/29.06.2017</t>
  </si>
  <si>
    <t>91/24.07.2017</t>
  </si>
  <si>
    <t>96/28.07.2017</t>
  </si>
  <si>
    <t>4/19.10.2016</t>
  </si>
  <si>
    <t>7/05.12.2016</t>
  </si>
  <si>
    <t>8/06.12..2016</t>
  </si>
  <si>
    <t>9/15.12.2016</t>
  </si>
  <si>
    <t>12/21.12.2016</t>
  </si>
  <si>
    <t>13/22.12.2016</t>
  </si>
  <si>
    <t>15/27.12.2016</t>
  </si>
  <si>
    <t>16/30.12.2016</t>
  </si>
  <si>
    <t>17/30.12.2016</t>
  </si>
  <si>
    <t>18/03.01.2017</t>
  </si>
  <si>
    <t>19/06.02.2017</t>
  </si>
  <si>
    <t>20/06.02.2017</t>
  </si>
  <si>
    <t>22/08.02.2017</t>
  </si>
  <si>
    <t>23/08.02.2017</t>
  </si>
  <si>
    <t>24/09.02.2017</t>
  </si>
  <si>
    <t>36/09.02.2017</t>
  </si>
  <si>
    <t>27/13.02.2017</t>
  </si>
  <si>
    <t>29/16.02.2017</t>
  </si>
  <si>
    <t>30/16.02.2017</t>
  </si>
  <si>
    <t>31/17.03.2017</t>
  </si>
  <si>
    <t>33/30.03.2017</t>
  </si>
  <si>
    <t>35/31.03.2017</t>
  </si>
  <si>
    <t>34/30.03.2017</t>
  </si>
  <si>
    <t>36/04.04.2017</t>
  </si>
  <si>
    <t>37/04.04.2017</t>
  </si>
  <si>
    <t>39/11.04.2017</t>
  </si>
  <si>
    <t>40/12.04.2017</t>
  </si>
  <si>
    <t>42/13.04.2017</t>
  </si>
  <si>
    <t>41/13.04.2017</t>
  </si>
  <si>
    <t>43/25.04.2017</t>
  </si>
  <si>
    <t>44/26.04.2017</t>
  </si>
  <si>
    <t>49/05.05.2017</t>
  </si>
  <si>
    <t>53/09.05.2017</t>
  </si>
  <si>
    <t>55/18.05.2017</t>
  </si>
  <si>
    <t>57/19.05.2017</t>
  </si>
  <si>
    <t>58/23.05.2017</t>
  </si>
  <si>
    <t>61/24.05.2017</t>
  </si>
  <si>
    <t>62/26.05.2017</t>
  </si>
  <si>
    <t>63/26.05.2017</t>
  </si>
  <si>
    <t>67/29.05.2017</t>
  </si>
  <si>
    <t>68/30.05.2017</t>
  </si>
  <si>
    <t>71/31.05.2017</t>
  </si>
  <si>
    <t>73/12.06.2017</t>
  </si>
  <si>
    <t>97/01.08.2017</t>
  </si>
  <si>
    <t>106/11.08.2017</t>
  </si>
  <si>
    <t>109/16.08.2017</t>
  </si>
  <si>
    <t>110/16.08.2017</t>
  </si>
  <si>
    <t>116/31.08,2017</t>
  </si>
  <si>
    <t>48/03.05.2017</t>
  </si>
  <si>
    <t>47/03.05.2017</t>
  </si>
  <si>
    <t>50/05.05.2017</t>
  </si>
  <si>
    <t>52/08.05.2017</t>
  </si>
  <si>
    <t>51/08.05.2017</t>
  </si>
  <si>
    <t>54/11.05.2017</t>
  </si>
  <si>
    <t>56/19.05.2017</t>
  </si>
  <si>
    <t>59/23.05.2017</t>
  </si>
  <si>
    <t>60/25.05.2017</t>
  </si>
  <si>
    <t>64/26.05.2017</t>
  </si>
  <si>
    <t>66/29.05.2017</t>
  </si>
  <si>
    <t>65/29.05.2017</t>
  </si>
  <si>
    <t>70/30.05.2017</t>
  </si>
  <si>
    <t>74/13.06.2017</t>
  </si>
  <si>
    <t>76/21.06.2017</t>
  </si>
  <si>
    <t>77/21.06.2017</t>
  </si>
  <si>
    <t>78/23.06.2017</t>
  </si>
  <si>
    <t>79/23.06.2017</t>
  </si>
  <si>
    <t>95/26.07.2017</t>
  </si>
  <si>
    <t>98/01.08.2017</t>
  </si>
  <si>
    <t>99/01.08.2017</t>
  </si>
  <si>
    <t>107/10.08.2017</t>
  </si>
  <si>
    <t>108/17.08.2017</t>
  </si>
  <si>
    <t>111/18.08.2017</t>
  </si>
  <si>
    <t>115/23.08.2017</t>
  </si>
  <si>
    <t>75/19.06.2017</t>
  </si>
  <si>
    <t>14/22.12.2016</t>
  </si>
  <si>
    <t>Elaborarea Planului de management pentru ariile naturale protejate ROSPA0040 Dunărea Veche-Brațul Măcin, RO SCI0012 Brațul Măcin și rezervația națională Lacul Traian</t>
  </si>
  <si>
    <t>Asociația Medio Pro</t>
  </si>
  <si>
    <t>117/08.09.2017</t>
  </si>
  <si>
    <t>118/11.09.2017</t>
  </si>
  <si>
    <t>Extinderea si modernizarea sistemului de apa si canalizare in judetul Vrancea, etapa a II-a, POIM</t>
  </si>
  <si>
    <t>COMPANIA DE UTILITATI PUBLICE SA VRANCEA</t>
  </si>
  <si>
    <t>LEI</t>
  </si>
  <si>
    <t>119/11.09.2017</t>
  </si>
  <si>
    <t>Sistem de detectare a cutiilor de osii supraîncălzite şi a frânelor strânse Faza II</t>
  </si>
  <si>
    <t>Modernizarea instalatiilor de centralizare electromecanica pe sectia de circulatie Ilia - Lugoj – Faza II</t>
  </si>
  <si>
    <t>120/14.09.2017</t>
  </si>
  <si>
    <t xml:space="preserve">CFR </t>
  </si>
  <si>
    <t>Necompetitiv (cu depunere continuă, pe bază de liste de proiecte preidentificate)/20.07.2016/31.12.208</t>
  </si>
  <si>
    <t>Sprijin pentru pregatirea aplicatiei de finantare si a documentatiilor de atribuire pentru proiectul regional de dezvoltare a infrastructurii de apa si apa uzata din judetele Olt, în perioada 2014-2020</t>
  </si>
  <si>
    <t>121/14.09.2017</t>
  </si>
  <si>
    <t>Modernizare DN5 București-Adunații Copăceni – Faza II”</t>
  </si>
  <si>
    <t>122/14.09.2017</t>
  </si>
  <si>
    <t>Construcția Variantei de Ocolire a orașului Săcuieni (FAZA II)</t>
  </si>
  <si>
    <t>123/21.09.2017</t>
  </si>
  <si>
    <t>124/21.09.2017</t>
  </si>
  <si>
    <t>Fazarea proiectului Sistem de Management Integrat al Deșeurilor în județul Vrancea</t>
  </si>
  <si>
    <t>125/22.09.2017</t>
  </si>
  <si>
    <t>Varianta de ocolire Carei (faza II)</t>
  </si>
  <si>
    <t>Sprijin pentru pregatirea aplicatiei de finantare si a documentatiilor de atribuire pentru proiectul regional de dezvoltare a infrastructurii de apa si apa uzata din judetele Bacau, în perioada 2014-2020</t>
  </si>
  <si>
    <t>126/27.09.2017</t>
  </si>
  <si>
    <t>Fazarea proiectului Reabilitarea Sitului poluat istoric Iaz Batal 30 ha – Tîrgu-Mureș</t>
  </si>
  <si>
    <t>127/28.09.2017</t>
  </si>
  <si>
    <t>Tîrgu-Mureș, regiunea 7 Centru</t>
  </si>
  <si>
    <t>128/02.10.2017</t>
  </si>
  <si>
    <t>Fazarea proiectului "Extinderea si modernizarea sistemelor de apa si apa uzata în judetul Caras Severin</t>
  </si>
  <si>
    <t>129/02.10.2017</t>
  </si>
  <si>
    <t>Elaborarea a 3 planuri de management pentru situri Natura 2000 din judetul Alba</t>
  </si>
  <si>
    <t>130/05.10.2017</t>
  </si>
  <si>
    <t>Reabilitarea sistemului de termoficare în Municipiul Iași în vederea conformării cu standardele de mediu privind emisiile în atmosferă și pentru creșterea eficienței energetice în alimentarea cu căldură urbană. Etapa a II-a</t>
  </si>
  <si>
    <t>Planificarea managementului conservării biodiversității în situl Natura 2000 ROSPA00060 Lacurile Taşaul–Corbu</t>
  </si>
  <si>
    <t>131/12.10.2017</t>
  </si>
  <si>
    <t xml:space="preserve"> Elaborarea Planului de management al sitului Natura 2000 Oituz-Ojdula</t>
  </si>
  <si>
    <t>132/26.10.2017</t>
  </si>
  <si>
    <t>Implementarea de măsuri active de conservare pe teritoriul Sitului Natura 2000 ROSCI0129 Nordul Gorjului de Vest care vizează reconstrucţia ecologică a habitatelor 4070* Tufărişuri cu Pinus mugo şi Rhododendron myrtifolium, 9260 Vegetaţie forestieră cu Ca</t>
  </si>
  <si>
    <t>133/26.10.2017</t>
  </si>
  <si>
    <t>Elaborarea planului de management pentru ROSCI0373 Râul Mureş între Brănişca şi Ilia şi a planului de management pentru ROSPA0132 Munţii Metaliferi şi ariile naturale protejate conexe</t>
  </si>
  <si>
    <t>134/26.10.2017</t>
  </si>
  <si>
    <t>Sprijin pentru pregătirea aplicației de finanțare și a documentațiilor de atribuire pentru proiectul regional de dezvoltare a infrastructurii de apă și apă uzată din județul Vaslui, în perioada 2014-2020</t>
  </si>
  <si>
    <t>AQUAVAS SA, Regiunea 1 Nord-Est, vaslui</t>
  </si>
  <si>
    <t>135/26.10.2017</t>
  </si>
  <si>
    <t>136/26.10.1974</t>
  </si>
  <si>
    <t>Sprijin pentru pregatirea aplicatiei de finantare si a documentatiilor de atribuire pentru proiectul regional de dezvoltare a infrastructurii de apă și apă uzată din județul Sibiu, regiunea Nord și Nord-Est în perioada 2014-2020</t>
  </si>
  <si>
    <t>Fazarea proiectului Sistem de management integrat al deșeurilor în județul Prahova</t>
  </si>
  <si>
    <t>137/26.10.2017</t>
  </si>
  <si>
    <t xml:space="preserve"> </t>
  </si>
  <si>
    <t>Sprijin pentru pregătirea aplicației de finanțare și a documentațiilor de atribuire pentru proiectul regional de dezvoltare a infrastructurii de apă și apă uzată din județul Mureș în perioada 2014-2020</t>
  </si>
  <si>
    <t>138/31.10.2017</t>
  </si>
  <si>
    <t>Sprijin pentru pregătirea aplicației de finanțare și a documentațiilor de atribuire pentru proiectul regional de dezvoltare a infrastructurii de apă și apă uzată din județul Teleorman, în perioada 2014-2020</t>
  </si>
  <si>
    <t>139/31.10.2017</t>
  </si>
  <si>
    <t>Act aditional NR.</t>
  </si>
  <si>
    <t>Contributie privata</t>
  </si>
  <si>
    <t>public</t>
  </si>
  <si>
    <t>ONG</t>
  </si>
  <si>
    <t>privat</t>
  </si>
  <si>
    <t>in implementare</t>
  </si>
  <si>
    <t>NA</t>
  </si>
  <si>
    <t>01.05.2016</t>
  </si>
  <si>
    <t>31.12.2019</t>
  </si>
  <si>
    <t>01.10.2016</t>
  </si>
  <si>
    <t>31.10.2021</t>
  </si>
  <si>
    <t>Obiectivul general al Proiectului consta în elaborarea documentațiilor tehnico-economice necesare pentru continuarea strategiei locale pentru dezvoltarea sectorului de apa si apa uzata, in vederea atingerii tintelor asumate de Romania prin Tratatul de Aderare la Uniunea Europeana, inclusiv asigurarea suportului necesar pe parcursul implementării lucrarilor de investitii.Rezultatele proiectului:1. Aplicatia de finantare și documente suport (Studiu de Fezabilitate, Analiza Institutionala, documentatii aferente procedurii de Evaluare a Impactului asupra Mediului, inclusiv documentatiile necesare pentru obtinerea, dupa caz, a avizului Natura 2000 – în cazul parcurgerii procedurii de Evaluare Adecvata - ori a declaratiilor Natura 2000, Analiza Economica si Financiara, inclusiv Analiza Cost Beneficiu, etc) - elaborate și aprobate si doua seminarii (workshop-uri) de prezentare a Aplicatiei de Finanțare realizate;                                      2. Documentatii de atribuire pentru contractele din cadrul proiectului, cu respectarea Cererii de Finantare si a Studiului de Fezabilitate aprobate - elaborate si aprobate.</t>
  </si>
  <si>
    <t>Obiective specifice:Pregătirea aplicației de finanțare inclusiv a documentelor suport (Studiu de Fezabilitate, Analiza Cost Beneficiu etc);Asigurarea sprijinului necesar pe parcursul evaluării fezabilitătii proiectului propus (tehnică, economică, financiară, mediu, etc.)Realizarea documentațiilor de atribuire pentru contractele de lucrări și achiziții echipamente rezultate din planul de achiziții care trebuie sa fie parte a studiului de fezabilitate;Organizarea a cel putin două seminarii (workshopuri) de prezentare a Studiului de Fezabilitate și a Documentatiilor de atribuire.</t>
  </si>
  <si>
    <t>Proiectul continua masurile de conformare a infrastructurilor de apa-apa uzata realizate prin POS Mediu 2007-2013 si contribuie la imbunatatirea accesului la infrastructura de apa - apa uzata in zonele urbane si rurale pana in 2018 si dezvoltarea unor structuri regionale eficiente pentru managementul serviciilor de apa/apa uzata la nivel regional, in concordanta cu 1. Elaborarea Analizei Cost – Beneficiu, conform ghidului agreat cu CE.
2. Realizare Plan de coordonare cu alte reþele/construcþii din amplasamentul lucrarilor, inclusiv revizii.
3. Elaborarea Raportului de Evaluare a Impactului asupra Mediului.
4. Acordarea de sprijin Autoritatii Contractante in procesul de evaluare a proiectului, pana la aprobarea finala.
5. Elaborarea Documentatiilor de Atribuire pentru contractele de lucrari, furnizare si servicii, inclusiv verificarea documentatiilor aferente
contractelor de executie lucrari (FIDIC Rosu,) de catre verificatori atestati si acordare de suport Autoritatii Contractante, pe perioada de desfasurare a licitatiilor, constand din:
- Elaborare 8 documentatii de atribuire contracte executie lucrari (FIDIC Rosu);
- Elaborare 3 documentatii de atribuire contracte proiectare+executie lucrari (FIDIC Galben);
- Elaborare 1 documentatie de atribuire contract de furnizare (echipamente);
- Elaborare 3 documentatii de atribuire contracte de servicii (Asistenta Tehnica pentru Managementul Proiectului si Publicitate, Supervizarea executiei, Auditul Proiectului);
- Verificarea DTAC si PT (pentru contractele de executie lucrari) de catre verificatori de specialitate atestati - 8 seturi DTAC si PT.
6. Elaborarea altor documentatii necesare obtinerii autorizatiilor de construire pentru lucrari.
7. Organizarea de seminarii de prezentare a Studiului de Fezabilitate si a Documentatiilor de Atribuire
documentul de pozitie al Romaniei, Tratatul de Aderare, cap. 22. Contributia concreta a proiectului consta in elaborarea documentatiilor necesare accesarii fondurilor europene in perioada 2014-2020, pentru dezvoltarea serviciilor de apa-canalizare la nivel regional si asigurarea unui management al proiectului eficient</t>
  </si>
  <si>
    <t>28.02.2021</t>
  </si>
  <si>
    <t xml:space="preserve">Obiectivul general al proiectului consta in continuarea strategiei pentru dezvoltarea sectorului de apa si apa uzata, in vederea atingerii tintelor asumate de Romania prin Tratatul de Aderare la Uniunea Europeana prin pregatirea Aplicatiei de Finantare pentru accesarea fondurilor europene pentru infrastructura de mediu in perioada de programare 2014-2020 si a documentatiilor tehnico-economice necesare.Rezultatele aşteptate ale proiectului:
1. Aplicația de Finanțare elaborată și aprobată, inclusiv documentele suport
2. Documentații de atribuire elaborate și aprobate si sprijin acordat
</t>
  </si>
  <si>
    <t>31.12.2020</t>
  </si>
  <si>
    <t>Obiectivul general al proiectului constă in creșterea eficientei energetice prin dezvoltarea sistemului centralizat de transport si distribuție a energiei termice in municipiul Oradea, inclusiv reducerea pierderilor de la nivelul rețelelor. 
Scopul acestuia este dea contribui la creșterea competitivității si eficientei întregului sistem centralizat de încălzire urbană.
Obiectivele specifice ale proiectului se refea la: 
- Reducerea pierderilor de energie termică în rețeaua de transport, asigurându-se astfel creșterea eficienței energetice în întregul sistem; 
- Îmbunătățirea parametrilor tehnici de transport a energiei termice și reducerea costurilor globale de mentenanță și reparații; 
- Îmbunătățirea siguranței și calității căldurii și apei calde furnizate consumatorilor casnici și non-casnici; 
- Reducerea emisiilor de CO2 și alți poluanți (NOx, SO2, Pulberi) care urmare a reducerii cantității de combustibil folosit (reducerea cantității de combustibil reprezintă un efect al reducerii de pierderi de ET, astfel că acest obiectiv se plasează în plan secundar față de celelalte mai sus menționate).
Indicatori fizici:
- creșterea lungimii rețelelor termice primare (de transport) reabilitate cu 40,568 km de conducta, reprezentând o creștere cu 66,2% a rețelelor termice primare reabilitate în anul 2018 față de anul 2015. Cantitatea de emisii de gaze cu efect de seră evitate a fi emise în atmosferă anual, ca urmare a implementării proiectului, este de 22,558 t CO2/an (2018 față de 2015).</t>
  </si>
  <si>
    <t>11.04.2017</t>
  </si>
  <si>
    <t xml:space="preserve">Investiția propusă prin prezentul proiect constă în:
- Reabilitarea a 13,015 km traseu (26.030 km conducte) de rețea termică primară;
- Reabilitarea a 12.537 km traseu (50.148 km conducte) rețele termice secundare aferente a 8 puncte termice.                                           Realizarea reabilitărilor/modernizării conductelor de transport și distribuție determină reducerea pierderilor înregistrate în rețeaua de transport și distribuție cu 109,503 TJ, reprezentând față de anul 2015, o reducere de 3,85% care se va obține până în anul 2019, după finalizarea lucrărilor de reabilitare.
</t>
  </si>
  <si>
    <t>Obiective generale: - finalizarea reabilitarii/ modernizarii (cu prioritate) a coridorului pan-european de transport IV si, in consecinta, cresterea
capacitatii portante si de transport pe acest coridor; continuarea reabilitarii/ modernizarii a coridorului pan-european de transport IX; fluidizarea traficului prin realizarea variantelor ocolitoare a aglomerarilor urbane; inceperea constructiei de autostrazi pe ramura nordica a coridorului pan-european de transport IV (Nadlac – Bucuresti –
Constanta)
Obiective specifice: Constructia a 71,88 km de autostrada (2x2) intre orasele Dumbrava - Deva, 5 poduri noi, 53 poduri si pasaje, 6 viaducte, 6 ecoducte si tunele, 4 noduri rutiere, 2 centr de intretinere, 2 zone de parcare</t>
  </si>
  <si>
    <t>Obiectiv specific: Reabilitarea a 74,431 km de linie dublă electrificată de cale feratp între localitățile Coșlariu și Simeria, incluzănd toate structurile conexe și auxiliare pentru asigurarea unei viteze maxime  pentru trenurile de călători de 160 km/h și a unei viteze maxime a trenurilor de marfă de 120 km/h, inclusiv ERTMS.</t>
  </si>
  <si>
    <t>Reabilitarea a 127,097Km drum DN 6  pe portiunea km 90+190-222+182 in conformitate cu standardele romanesti si europene pentru traficul prevazut, asigurand un grad sporit de siguranta a traficului</t>
  </si>
  <si>
    <t>reabilitarea 1,647 km de drum din care lungimea efectivă a podului este de 1,104 km , extindere la 4 benzi a drumului de acces la punctul vamal si reamenajare 4 parcari in suprafata de 62,49 mp in scopul cresterii vitezei de deplasare de la 15-22km/h la 30-40 km/h.</t>
  </si>
  <si>
    <t>Giurgiu</t>
  </si>
  <si>
    <t>Construirea a 10,46 km varianta de ocolire la standard de drum national si a unui pasaj superior cu 3 deschideri peste c.f.r. pentru imbunatatirea desfasurarii traficului, confortului, sigurantei circulatiei rutiere si pentru eliminarea punctelor negre din trafic.</t>
  </si>
  <si>
    <t>Satu Mare</t>
  </si>
  <si>
    <t>Constructia a 19,956 km de drum, 4 poduri, 8 pasaje și 3 intersecții la nivel</t>
  </si>
  <si>
    <t>Gorj</t>
  </si>
  <si>
    <t xml:space="preserve">CNAIR </t>
  </si>
  <si>
    <t>imbunatatirea gradului de siguranta a manevrelor de decolare-aterizare a aeronavelor, reabilitarea pistei de decolare-aterizare, precum si prin instalarea unui sistem de balizaj modern,cresterea capacitatii de operare a Aeroportului Craiova, prin extinderea platformei de imbarcare/debarcare si a caii de rulare, imbunatatirea scurgerii apelor pluviale de pe suprafetele de miscare, prin reabilitarea sistemului de canalizare pluviala</t>
  </si>
  <si>
    <t>Dolj</t>
  </si>
  <si>
    <t>Îmbunatațirea siguranței traficului feroviar în rețeaua de cale ferata româna prin echiparea echilibrata cu detectoarele de cutii de osii supraîncalzite si a frânelor strânse (DCOS), în vederea asigurarii supravegherii automate a traficului.</t>
  </si>
  <si>
    <t>Obiectivul principal al proiectului consta in proiectarea,supervizarea si constructia a 71.88 de km de autostrada (2x2) între sectorul Timisoara – Lugoj/ Lugoj – Deva lot 1 si Deva – Orastie</t>
  </si>
  <si>
    <t>01.01.2014 (contract semnat in 20.07.2017)</t>
  </si>
  <si>
    <t>14.03.2014 (contract semnat in 21.07.2017)</t>
  </si>
  <si>
    <t>Obiectivul  principal al proiectului il reprezinta  facilitarea
legaturii intre Straulesti si centrul orasului si de asemenea extinderea retelei existente de metrou, prin intermediul unei linii de transport cu metroul ce va avea o lungime construita de 1,89 Km si un numar de 2 statii</t>
  </si>
  <si>
    <t>01.06.2016 (CF semnat in 25.07.2017)</t>
  </si>
  <si>
    <t>Obiectivul principal al proiectului „Constructia variantei de ocolire a municipiului Brasov” consta in constructia a 13,63 km de drum nou la
profil 2x2, precum si largirea a 4.924 km de la profil 2x2 la profil 4x4.</t>
  </si>
  <si>
    <t>01.01.2014 (contract semnat in 21.07.2017)</t>
  </si>
  <si>
    <t>01.01.2016 (contract semnat in 23.08.2017)</t>
  </si>
  <si>
    <t xml:space="preserve">Obiectivul specific al proiectului il reprezinta reabilitarea a 171.579 km din drumul ce leaga Deva de Oradea, reducerea cu 24,51 min a timpului de parcurgere a acestei distante si reducerea cu 12% a numarului de accidente inregistrate pe DN76, intre Deva si Oradea   </t>
  </si>
  <si>
    <t xml:space="preserve">Obiectivul proiectului consta in îmbunatatirea sigurantei traficului feroviar prin modernizarea instalatiilor de centralizare electromecanica (CEM) din cadrul a 7 statii de cai ferate, folosind
echipamente de generatie recenta, care sa raspunda mai bine cerintelor de siguranta in exploatare, de reducere a
personalului de întretinere si a altor cheltuieli de întretinere
</t>
  </si>
  <si>
    <t>Modernizarea stațiilor de cale ferata Sfântu Gheorghe si Târgu Mures -Faza II</t>
  </si>
  <si>
    <t>Obiectivul Proiectului consta in modernizarea, în conformitate cu
standardele UE, a cladirilor in cele 2 statii de cale ferata existente, precum si a utilitatilor aferente,  prin:
• asigurarea în cadrul cladirii staþiei de cale ferata (cladirea ce deserveste pasagerii) a tuturor facilitatilor necesare;
• accesul în conditii de siguranta la peroane (inclusiv accesibilitatea pentru persoane cu mobilitate redusa);
• accesul în conditii de siguranþa la vagoanele de calatori (prin refacerea, extinderea si înaltarea peroanelor si a copertinelor);
• asigurarea serviciilor de calitate pentru calatori (eliberare de bilete, informare, peroane);
• corelarea transportului urban cu transportul feroviar;
• prevederea unor masuri de protectie a mediului si a unor masuri de reducerea a efectelor negative asupra mediului.</t>
  </si>
  <si>
    <t>16.05.2014 (contract semnat in 09.08.2017)</t>
  </si>
  <si>
    <t>Obiectivul principal al proiectului consta in reabilitarea a 5 poduri, 13 podete si 1 tunel, in vederea îndeplinirea cerintelor de calitate pentru transportul feroviar si anume economii de timp în parcurgerea distantelor pe reteaua feroviara redusa, în conditii standard de siguranta stabilite prin regulamentele europene pentru transportul feroviar</t>
  </si>
  <si>
    <t>18.05.2014 (contract semnat 09.08.2017)</t>
  </si>
  <si>
    <t>18.05.2014 (contract semnat 21.07.2017)</t>
  </si>
  <si>
    <t>Obiectivul general al proiectului il reprezinta reabilitarea a 5 poduri în judetul Ilfov si 2 poduri în judetul Prahova</t>
  </si>
  <si>
    <t>Obiectivele proiectului au fost stabilite pe baza obiectivelor POIM 2014-2020 si ale Strategiei 2020 (Obiectiv tematic 06 - Conservarea si
protecþia mediului si promovarea utilizarii eficiente a resurselor), respectiv:
- reducerea cantitaþii de deseuri depozitate;
- promovarea utilizarii deseurilor pentru producþia de materii prime alternative, prin cresterea cantitaþii de deseuri reciclate/valorificate;
- crearea unor condiþii de viaþa decente prin stabilirea unor structuri eficiente de management al deseurilor si asigurarea unui mediu de
viaþa curat.
Proiectul propus spre finanþare din POIM 2014-2020 reprezinta Faza 2 a proiectului “Sistem Integrat de Management al Deseurilor în
judeþul Caras-Severin”, care îsi propune continuarea investiþiilor în sectorul de gestionare a deseurilor solide, începute în Faza 1, prin POS
Mediu 2007-2013, prin completarea/extinderea infrastructurii existente de gestionare a deseurilor, prin realizarea unor investiþii care sa
conduca la dezvoltarea unui sistem de management integrat al deseurilor, astfel încât sa fie atinse standardele de conformitate cu
cerinþele UE referitoare la protecþia mediului, precum si þintele asumate de România prin Tratatul de Aderare la Uniunea Europeana,
respectiv:
- reducerea cantitaþii anuale de deseuri biodegradabile depozitate cu 65% faþa de cantitatea totala depozitata în anul 1995;
- reducerea considerabila a depozitarii deseurilor de ambalaje (88% recuperare, 70% reciclare);
- închiderea depozitelor de deseuri neconforme.</t>
  </si>
  <si>
    <t>Elaborarea documentaþiilor necesare pentru accesarea fondurilor europene în perioada 2014-2020. Proiectul va avea o contribuþie
esenþiala la consolidarea portofoliului de proiecte majore de investiþii care urmeaza a fi finanþate prin intermediul POIM 2014-2020,
contribuind în mod direct la îndeplinirea obiectivelor acestuia din urma</t>
  </si>
  <si>
    <t>Obiectivul general al proiectului de sprijin este elaborare a documentatiilor necesare in vederea obtinerii finantarii proiectului de investitii din fondurile europene destinate perioadei de programare 2014-2020 asigurandu-se asfel, continuarea strategiei locale pentru dezvoltarea sectorului de apa si apa uzata si indeplinirea obligatiilor Tratatului de Aderare a Romaniei la Uniunea Europeana, precum si a legislatiei specifice nationale si europene in sectorul de apa/apa uzata.</t>
  </si>
  <si>
    <t>Scopul proiectului consta in continuarea lucrarilor aferente etapei I a POS Mediu 2007-2013 cu scopul indeplinirii obiectivelor asumate prin Contractul de Finantare nr. 121152 din 06.04.2011. Indicatorii fizici ai proiectului vizeaza reabilitarea, modernizarea si extinderea surselor de apa bruta, rezervoarelor de apa potabila, retelelor de apa si apa uzata, constructia si extinderea statiilor de tratare apa uzata. Proiectul se adreseaza unor localitati din judeþele Sibiu si Brasov (situate in centrul Romaniei).</t>
  </si>
  <si>
    <t>Obiectivul general al proiectului este: Conservarea biodiversitaþii, constientizarea si informarea publicului privind importanþa valorilor
naturale din ariile protejate de interes comunitar ROSPA0040 Dunarea Veche-Braþul Macin si ROSCI0012 Braþul Macin si rezervaþia
naþionala Lacul Traian.</t>
  </si>
  <si>
    <t>Obiectivul general al proiectului: Asigurarea managementului corespunzator al ariei naturale protejate ROSCI0357 Porumbeni, care sa conduca la mentinerea starii favorabile de conservare a habitatului si speciilor de importanta comunitara si la utilizarea durabila a resurselor din sit ca baza de dezvoltare a comunitatilor locale.</t>
  </si>
  <si>
    <t>Elaborarea planului de management pentru siturile Natura 2000 – ROSPA0139 Piemontul Munþilor Metaliferi – Vinþu (incluzând rezervaþia naturala 2.519 Magura Uroiului) si ROSCI0419 Muresul Mijlociu – Cugir</t>
  </si>
  <si>
    <t>Obiectivul general al proiectului: Protejarea si conservarea biodiversitatii in ariile naturale protejateROSCI0005 Balta Alba-Amara-Jirlau-Lacul Sarat Caineni, ROSPA0004 Balta Alba-Amara-Jirlau, 2.271 Balta Alba, 2.272 Balta Amara, 2.260 Lacul Jirlau-Visani, prin elaborarea unui Plan de Management adecvat siturilor Natura 2000 (metode de gestionare eficienta a presiunilor si amenintarilor asupra habitatelor naturale si a speciilor existente in sit).Proiectul contribuie direct la realizarea obiectivului specific 4.1. al Axei Prioritare 4 a POIM 2014-2020, si anume „Cresterea gradului de protectie si conservare a biodiversitatii prin masuri de management adecvate si refacerea ecosistemelor degradate. Proiectul acopera doua situri Natura 2000 pentru actiunile de tip A, respectiv ROSCI0005 Balta Alba – Amara – Jirlau – Lacul Sarat Caineni si ROSPA0004 Balta Alba – Amara – Jirlau, incluzand si trei arii naturale protejate de interes national suprapuse siturilor Natura 2000, respectiv: 2.271. Balta Alba, 2.272., Balta Amara, 2.260. Lacul Jirlau – Visani.</t>
  </si>
  <si>
    <t>Scopul proiectului este de a îmbunataþii starea de conservare a speciilor si habitatelor de importanþa conservativa din ariile naturale
protejate ROSCI0115 Mlastina Satchinez, ROSPA0078 Mlastina Satchinez si 2.740 Rezervatia Mlastinile Satchinez, precum si de a
participa la dezvoltarea durabila a regiunii si de a implica în activitatea de conservare comunitatile locale, prin elaborarea si aprobarea
planului de management integrat al acestora si prin actiuni de informare, constientizare si consultare a comunitatilor locale.</t>
  </si>
  <si>
    <t>Obiectivul general este continuarea procesului de regionalizare, a strategiei locale pentru dezvoltarea sectorului de apa si apa uzata si indeplinirea obligatiilor Tratatului de Aderare a Romaniei la Uniunea Europeana, precum si a legislatiei specifice nationale si europene in sectorul de apa/apa uzata. Prin proiect vor fi elaborate documentatiile tehnico-economice necesare in vederea obtinerii finantarii Proiectului regional de dezvoltare a infrastructurii de apa si apa uzata din judetul Giurgiu, în perioada 2014-2020, continuand astfel procesul de dezvoltare a infrastructurii de apa si apa uzata in aria de operare a OR si asigurand accesul populatiei si din mediul rural la servicii de alimentare cu apa si de canalizare, conforme cu normele europene privind calitatea acestor servicii, precum si cresterea
nivelului de colectare si epurare a apelor uzate.</t>
  </si>
  <si>
    <t xml:space="preserve">• Cresterea standardelor de viata si de mediu din judetul Mehedinți, vizand, in principal, respectarea aquis-ului comunitar de mediu ;
• Dezvoltarea unui sistem durabil de management al deseurilor in judetul Mehedinți  prin imbunatatirea managementului deseurilor si reducerea numarului de zone poluate din judet.
</t>
  </si>
  <si>
    <t>Contribuþia proiectului la realizarea obiectivului specific al Programului:
Prin elaborarea a 3 planuri de management, diseminarea informatiilor cu privire la rezultatele si activitatile implementate, prin cresterea
capacitatii institutionale a entitatilor implicate în proiect, prin educatie ecologica, informarea si constientizarea comunitaþilor locale si prin
realizarea strategiei de vizitare pentru una dintre ariile protejate, consideram ca proiectul contribuie într-un mod considerabil la realizarea
obiectivului opecific POIM, AP4.1, „Cresterea gradului de protectie si conservare a biodiversitatii prin masuri de management adecvate si
refacerea ecosistemelor degradate”.</t>
  </si>
  <si>
    <t>Obiectivul general al masurii de investitii îl reprezinta îmbunatatirea infrastructurii în sectorul de apa spre beneficiul mediului si al
oamenilor, în vederea îndeplinirii obligatiilor de conformare la Tratatul de Aderare si obiectivele POIM si Axa Prioritara 3.2, sub care
trebuie sa se depuna proiectele referitoare la apa.
Scopul proiectului este continuarea si finalizarea lucrarilor privind reabilitarea sistemului de alimentare cu apa si a sistemelor de colectare
a apei uzate în localitatile anterior mentionate, lucrari care au fost incepute in cadrul POS Mediu 20007 – 2013.</t>
  </si>
  <si>
    <t>Obiectivul general al proiectului consta în continuarea lucrarilor aferente etapei I finanþata prin POS Mediu 2007-2013 in vederea îndeplinirii obiectivelor asumate prin Contractul de finantare nr. 121804 / 05.07.2011, respectiv îmbunatatirea calitatii si accesului populatiei la infrastructura de apa si apa
uzata, în conformitate cu practicile si politica Uniunii Europene si în contextul investitional impus prin Axa prioritara I "Extinderea si modernizarea sistemelor de apa si apa uzata".
Indicatorii fizici ai proiectului vizeaza masuri de investitii pentru extinderea si reabilitarea retelelor de apa si canalizare, si a statiilor de tratare ape uzate din judetul Suceava.</t>
  </si>
  <si>
    <t>Obiectivul general al proiectului consta în: Asigurarea starii de conservare favorabila a speciilor si habitatelor din 5 situri Natura 2000: ROSCI0131 Oltenita-Mostistea-Chiciu (incluzând rezervatia naturala IV.20. Ostrovul Haralambie), ROSPA0021 Ciocanesti – Dunare (incluzând rezervatia naturala IV.21 Ostrovul Ciocanesti), ROSPA0055 Lacul Galatui, ROSPA0105 Valea Mostistea si ROSPA0136 Oltenita – Ulmeni, în cadrul unui proces consultativ deschis, transparent si participativ vizând elaborarea planului de management si informarea/constientizarea factorilor interesati cu privire la beneficiile conservarii siturilor Natura 2000.</t>
  </si>
  <si>
    <t>Scopul proiectului consta in continuarea lucrarilor aferente etapei I a POS Mediu 2007-2013 cu scopul indeplinirii obiectivelor asumate prin Contractul de Finantare nr. 122294./23.08.2011.Proiectul consta în investitii în extiderea si reabilitarea sistemelor de apa potabila, precum si a sistemului de colectare a apelor uzate. Acesta va fi pus în aplicare pentru aglomerarile din judetul Botosani: Botosani, Catamarasti, Dorohoi - Broscauþi, Flamânzi - Frumusica, Vorona - Tudora si Stefanesti – Saveni de catre Compania regionala de operare “SC NOVA APASERV SA”.Conditia esentiala pentru indeplinirea angajamentelor asumate pe durata negocierilor capitolului „Mediu" din cadrul Tratatului de Aderare a Romaniei la Uniunea Europeana o constituie realizarea unei cresteri economice inovative, regenerative si protectoare, atat pentru mediu, cat si pentru individ, insotita de dezvoltarea schimburilor comerciale, cooperarii economice si utilizarii de tehnologii curate.</t>
  </si>
  <si>
    <t>Obiectivul general al măsurii de investiţii îl reprezintă îmbunătățirea infrastructurii în sectorul de apa spre beneficiul mediului si al oamenilor, în vederea îndeplinirii obligaţiilor de conformare la Tratatul de Aderare.</t>
  </si>
  <si>
    <t>Obiectivul general al investitiei il constituie imbunatatirea infrastructurii in sectorul de apa in beneficiul populatiei si al mediului din judetul Gorj in scopul indeplinirii obligatiilor din Tratatul de Aderare si al obiectivelor POS MEDIU.</t>
  </si>
  <si>
    <t>Obiectivul general al proiectului consta in dezvoltarea documentaþiilor tehnico-economice necesare pentru continuarea strategiei locale pentru dezvoltarea sectorului de apa si apa uzata, in vederea atingerii tintelor asumate de Romania prin Tratatul de Aderare la Uniunea Europeana. Astfel se va asigura accesul populatiei si din mediul rural la serviciile de alimentare cu apa si de canalizare, conforme cu normele europene privind calitatea acestor servicii, precum si cresterea nivelului de colectare si epurare a apelor uzate.</t>
  </si>
  <si>
    <t>Obiectivul general este elaborarea documentatiilor necesare in vederea obtinerii finantarii proiectului de investitii din fondurile europene destinate perioadei de programare 2014-2020, asigurandu-se asfel, continuarea strategiei locale pentru dezvoltarea sectorului de apa si apa uzata si indeplinirea obligatiilor Tratatului de Aderare a Romaniei la Uniunea Europeana, precum si a legislatiei specifice nationale si europene in sectorul de apa/apa uzata.</t>
  </si>
  <si>
    <t>Obiectivul general consta in elaborarea unei aplicatii de finantare, inclusiv documente suport, si a documentatiilor de atribuire pentru contractele aferente, care sa permita continuarea strategiei locale pentru dezvoltarea sectorului de apa si apa uzata din Regiunea Sibiu – Brasov, in vederea atingerii tintelor asumate de Romania prin Tratatul de Aderare la Uniunea Europeana. Prin intermediul acestui proiect se contribuie la realizarea obiectivului principal al POIM prin asigurarea unei calitati ridicate ale aplicatiei
de finantare si a proiectului in sine, care va duce la dezvoltarea unei infrastructuri de mediu la standardele europene in vederea unei cresteri economice sustenabile, in conditii de siguranta si utilizare eficienta a resurselor naturale.</t>
  </si>
  <si>
    <t>Obiectivul general al proiectului de sprijin consta în dezvoltarea documentatiilor tehnico-economice necesare pentru continuarea implementarii strategiei locale pentru dezvoltarea sectorului de apa si apa uzata, în perioada 2014-2020, în vederea atingerii tintelor asumate de Romania prin Tratatul de Aderare la Uniunea Europeana, inclusiv asigurarea suportului de specialitate necesar pe parcursul procesului de aprobare a Aplicatiei de Finantare.</t>
  </si>
  <si>
    <t>Obiectivul general al proiectului vizează continuarea lucrărilor începute in perioada de programare 2007-2016 in vederea completării infrastructurii si echipamentelor existente cu investiții care vor conduce la realizarea unui sistem de management integrat al deșeurilor (SMID ) in județul Alba, prin care se vor atinge standardele minime de conformitate cu cerințele legislației UE in sectorul de mediu, precum si îndeplinirea angajamentelor pe care Romania si le-a asumat prin Tratatul de aderare.</t>
  </si>
  <si>
    <t>Obiectivul general al Proiectului este acela de a contribui la realizarea angajamentelor ce deriva din directivele europene privind calitatea
apei destinate consumului uman si epurarea apelor uzate, la nivelul judeþului Caras-Severin. Scopul proiectului vizeaza reabilitarea,
modernizarea si extinderea surselor de apa bruta, rezervoarelor de apa potabila, reþelelor de apa si apa uzata, construcþia si extinderea
In ceea ce priveste sistemele de alimentare cu apa:
- reabilitare aduc?iuni transfer apa bruta: 10,5 km
- construire aduc?iuni apa bruta: 0,30 km (din 0,30 km)
- reabilitare pu?uri: 4,61
- reabilitare sta?ii de tratare apa potabila: 2,42
- pu?uri noi: 1,40
- noua sta?ie de clorinare: 3,14
- reabilitare rezervoare: 19,56
- reabilitare conducte transfer apa: 6,54 km
- conducte noi de transfer apa: 14,59 km
- reabilitare re?ele distribu?ie apa potabila: 63 km
- extindere re?ele distribu?ie apa potabila: 46,85 km
În ceea ce priveste sistemele de canalizare:
- reabilitare statii de epurare: 1,42
- statii noi de epurare: 3,16
- extindere retea de canalizare: 163,05 km
- reabilitare retea de canalizare: 30,57 km
- statii de pompare ape uzate :47 buc
staþiilor de tratare apa uzata.</t>
  </si>
  <si>
    <t>Scopul proiectului este de a completa infrastructura existenta si echipamentele cu investitii care vor asigura un management integrat al deseurilor in judet, prin care se asigura standardele minime necesare pentru conformarea cu legislatia UE in ceea ce priveste sectorul mediu, ca si atingerea angajamentelor pe care Romania si le-a asumat prin Tratatul de Aderare.
Obiectivele generale ale proiectului sunt urmatoarele:
­ Capacitate reciclare/valorificare: în cadrul proiectului se prevede operaþionalizarea unei staþii de sortare din localitatea Ovidiu de capacitate totala de 23000 tone/an astfel incat sa fie asigurata colectarea selectiva a deseurilor in aria de proiect; si tratare mecanobiologica a deseurilor biodegradabile in cadrul statiilor de tratare mecano-biologice de la Tortoman si Ovidiu de capacitate totala de 155000 tone/an; (Ovidiu – 120000 tone/an si Tortoman – 35000 tone/an). Prin capacitaþile dezvoltate se asigura reciclarea a. 35,752 tone de deseuri din ambalaje, din care, cel putin: Reciclare si recuperarea deseurilor din ambalaje - Tinta: Recuperare totala: 60%, Reciclare totala: 55% cu: 60% sticla, 60% hartie/ carton, 50% metal, 22,5% plastic, 15% lemn
­ Cresterea capacitatii de recuperare a deseurilor, ca urmare a tratarii mecano-biologice a deseurilor biodegradabile in cadrul statiilor de tratare mecano-biologice de la Tortoman si Ovidiu; in acest sens, prin tratarea mecano-biologica din cele 2 facilitati se va obtine o cantitate totala de 77.452 tone/an de material biostabilizat asemanator compostuluii (CLO – compost-like output) care, in cazul judetului Constanta, va putea fi reutilizat pentru stratul de acoperire al depozitelor de deseuri conforme. Astfel, se asigura reducerea cantitaþii de deseuri biodegradabile cu 35% faþa de anul 1995.
­ Cresterea gradului de constientizare a cetaþenilor cu privire la beneficiile care decurg din punerea în aplicare a proiectului, precum si schimbarea în obiceiurile lor necesare în ceea ce priveste colectarea deseurilor si de gestionare acestora.</t>
  </si>
  <si>
    <t>Scopul proiectului "Fazarea proiectului Reabilitarea si modernizarea sistemelor de apa si canalizare in judetul Prahova" consta in continuarea lucrarilor aferente Fazei 1 a POS Mediu 2007-2013 cu scopul indeplinirii obiectivelor asumate prin Contractul de Finantare nr.121443/20.05.2011. Indicatorii fizici ai proiectului vizeaza extinderea si reabilitarea infrastructurii de apa potabila si canalizare in vederea atingerii tintelor asumate prin Tratatul de aderare. Proiectul se adreseaza unor localitati din jud. Prahova (situat in partea central sudica a Romaniei, in Regiunea Sud Muntenia).
În cadrul proiectului „Fazarea proiectului Reabilitarea si modernizarea sistemelor de apa si canalizare in judetul Prahova” sunt propusi spre realizare urmatorii indicatori fizici:
Pentru sistemele de alimentare cu apa (Breaza, Sinaia):
- Surse de apa noi: 1 buc.
- Statii de tratare a apei noi si reabilitate: 9 buc
- Retele de transport noi si reabilitate: 0,50 km
- Retele de distributie noi: 0,02 km
- Statii de pompare noi: 2 buc
În cele 7 Aglomerari (Breaza, Sinaia, Campina, Mizil, Valenii de Munte, Plopeni si Urlati)
- Retea de canalizare extinsa: 79,24 km
- Retea de canalizare reabilitata: 1,79 km
- conducta noua de presiune: 16,27 km
- Statii de pompare apa uzata noi: 109 buc
- Statii de epurare noi: 7 buc
În Aglomerarea Sinaia (componenta neeligibila – CL4):
- Retea de canalizare extinsa: 12,60 km
- Retea de canalizare reabilitata: 2,32 km
- conducta noua de presiune apa uzata: 3,21 km
- Statii de pompare apa uzata noi si reabiltiate: 14 buc</t>
  </si>
  <si>
    <t>Obiectivul general al Proiectului consta în dezvoltarea unor sisteme durabile de alimentare cu apa si apa uzata,în ceea ce priveste disponibilitatea,fiabilitatea si calitatea serviciului,prin promovarea investiþiilor în sectorul de mediu,în vederea conformarii cu prevederile acquis-ului european si a angajamentelor asumate prin sectorul de mediu,în contextul Axei Prioritare 3 POIM
Obiectivele specifice asociate obiectivului general al Proiectului sunt:
• Cresterea gradului de epurare a apei uzate si imbunataþirea calitaþii efluentului conform Directivei 91/271/EEC privind tratarea apelor urbane reziduale, cu consecinþa imbunataþirii calitaþii râului Dâmbovita.
• Asigurarea unui management performant al namolului rezultat din epurarea apelor uzate, în vederea conformarii cu Directiva 86/278/ a Comisiei Europene.
• Imbunatatirea sistemelor de managementul apelor uzate si reducerea costurilor de operare ca urmare a reducerii infiltratiilor in reteaua de canalizare</t>
  </si>
  <si>
    <t>Proiectul de Asistență Tehnică reprezintă o etapă de pregătire a proiectului de investiții, respectiv elaborarea Aplicației de finanțare și a documentelor support ale acesteia, conducând la îndeplinirea condiționalităților impuse prin Tratatul de Aderare la Uniunea Europeană.
Obiectivele specific ale proiectului:
- Pregătirea Aplicației de finanțare inclusive a documentelor support (Studiu de fezabilitate, Analiză Cost Beneficiu, Evaluarea Impactului asupra Mediului, Analiză Instituțională)
- Realizarea documentațiilor de atribuire pentru contractele de lucrări și Dispecerate SCADA pentru apă și canal, inclusive acordarea de sprijin în procesul de licitare-contractare.</t>
  </si>
  <si>
    <t>Obiectivul general al proiectului consta in dezvoltarea documentaþiilor tehnico-economice necesare pentru continuarea strategiei locale pentru dezvoltarea sectorului de apa si apa uzata, in vederea atingerii tintelor asumate de Romania prin Tratatul de Aderare la Uniunea Europeana. 
Obiectivele specifice ale acestui Proiect sunt:
­ Asigurarea serviciilor de alimentare cu apa si canalizare adecvate, la tarife accesibile pentru populatie
­ Asigurarea calitatii apei potabile in toate aglomerarile urbane
­ Imbunatatirea calitatii apei raurilor in care sunt deversate apele uzate provenite din aglomerarile umane
­ Imbunatatirea gestionarii namolului provenit din statiile de epurare a apelor uzate
­ Crearea unor structuri eficiente de management a serviciilor de apa-apa uzata in cadrul Operatorului regional de apa, Compania de Utilitati Publice Dunarea Braila SA.</t>
  </si>
  <si>
    <t>Obiectivul general al Asistentei Tehnice consta in dezvoltarea documentaþiilor tehnico-economice necesare pentru continuarea strategiei locale pentru dezvoltarea sectorului de apa si apa uzata in perioada 2014-2020, in vederea atingerii tintelor asumate de Romania prin Tratatul de Aderare la Uniunea Europeana, inclusiv asigurarea suportului de specialitate necesar pe parcursul procesului de aprobare a Aplicatiei de Finantare si de implementare a proiectului de investitii conform Contractului de Finantare. 
1. Pregatirea Aplicatiei de Finantare, inclusiv a documentelor suport:
• Studiul de Fezabilitate in conformitate cu HG 28/2008 cu modificarile si completarile ulterioare (inclusiv verificarea si introducerea in Studiul de Fezabilitate a informatiilor cuprinse in studiile de fezabilitate existente la OR pentru lucrari ce se vor realiza in perioada de programare 2014-2020 si care vor face parte din aplicatia de finantare pregatita de Consultantul Asistenta Tehnica, precum si actualizarea Studiului de Fezabilitate cu eventualele modificari sau lucrari noi care se pot incadra in conditiile de eligibilitate pentru finantare din POIM 2014-2020;
• Devizul General;
• Studii de teren, alte studii si expertize de specialitate solicitate/necesare la faza de studiu de fezabilitate;
• Analiza Cost Beneficiu;
• Documentatii aferente procedurii de Evaluare a Impactului asupra Mediului (inclusiv documentatiile necesare pentru obtinerea, dupa caz, a avizului Natura 2000 ori a Declaratiilor Natura 2000);
• Analiza Institutionala;
• Documentatii tehnice pentru obtinerea certificatelor de urbanism, avizelor, acordurilor, permiselor si autorizatiilor necesare La faza de SF, intocmite conform cerintelor emitentilor.
2. Asigurarea sprijinului necesar (prin experti, documente suport, prezentari si sustinere) pe parcursul evaluarii fezabilitatii (tehnica, economica, financiara, de mediu, evaluarea riscurilor determinate de schimbarile climatice, a masurilor privind adaptarea la schimbarile climatice si diminuarea efectelor acestora si rezilienta in fata dezastrelor, etc) proiectului de investitii propus pentru finantare, pana la momentul aprobarii.
3. Realizarea documentatiilor de atribuire pentru contractele de furnizare (CAT va identifica necesitatea introducerii unor contracte de furnizare strict necesare pentru atingerea scopului proiectului, din lista orientativa a echipamentelor, utilajelor si dotarilor propuse a se achizitiona in cadrul proiectului), lucrari si servicii rezultate din planul de achizitii, cu respectarea prevederilor legale, inclusiv sprijin acordat Beneficiarului pe parcursul procesului de atribuire a contractelor prin desemnarea ca experti cooptati pe langa comisiile de evaluare a expertilor de specialitate in diferite domenii (tehnic, financiar, juridic, mediu, calitate, SSM, etc);
4. Elaborarea urmatoarelor documentatii pentru contractele de tip FIDIC Rosu:
­ proiecte tehnice verificate de verificatori atestati, detalii de executie si conformarea cu prevederile art.22 si 22^1 din Legea 10/1995 cu modificarile si completarile ulterioare, inclusiv revizuirea proiectelor tehnice si a detaliilor de executie (si reverificarea de catre verificatori atestati) conform cerintelor si conditionalitatilor impuse de organismele de avizare si autorizare;
­ documentatii necesare pentru obtinerea tuturor avizelor, acordurilor, permiselor si autorizatiilor necesare intocmite conform cerintelor emitentilor (inclusiv a documentatiilor tehnice pentru situatiile in care se impune reautorizarea unor lucrari) si pentru Autorizatia de Construire, in conformitate cu Legea 50/1991, astfel incat obtinerea acestora sa nu conduca la intarzieri in implementare.
5. Organizarea a 3 (trei) workshop-uri pentru prezentarea Studiului de Fezabilitate.</t>
  </si>
  <si>
    <t xml:space="preserve">Toate investitiile prevazute în cadrul acestui proiect au ca obiectiv completarea infrastructurii deja existente în judetul Iasi, care împreuna sa asigure un sistem de management integrat al deseurilor, astfel ca vor fi asigurate standardele minime în vederea conformarii cu cerintele UE în domeniul protectiei mediului si cu tintele pe care România si le-a asumat prin Tratatul de aderare. </t>
  </si>
  <si>
    <t xml:space="preserve">Obiectivul general al proiectului este de a continua dezvoltarea infrastructurii de gestionare a deseurilor în vederea eliminarii problemelor de mediu si cele operationale asociate generarii si managementului deseurilor în jud. Cluj, în vederea conformarii cu prevederile acquisului european si a angajamentelor asumate prin sectorul de mediu. </t>
  </si>
  <si>
    <t xml:space="preserve">Obiectivul general al proiectului este cresterea nivelului de colectare si epurare a apelor uzate urbane, precum si a gradului de asigurare a alimentarii cu apa potabila a populatiei in localitatile din aglomerarile  Vaslui, Barlad, Husi si Negresti. </t>
  </si>
  <si>
    <t>30/06/2020</t>
  </si>
  <si>
    <t>Obiectivul general al proiectului consta în conservarea biodiversitii, conștientizarea si educarea publicului privind importanța conservării diversității biologice în ariile naturale protejate ROSCI0316 Lunca Râului Doamnei și ROSCI0268 Valea Vâlsanului.</t>
  </si>
  <si>
    <t>Obiectivul general al Proiectului are ca scop imbunatatirea calitatii apei si accesul la infrastructura de apa si canalizare prin furnizarea
unor servicii de alimentare cu apa si canalizare in conformitate cu practicile si politicile UE in domeniu, in majoritatea zonelor urbane prin:
asigurarea serviciilor corespunzatoare de alimentare cu apa si colectare/epurare a apelor uzate la tarife accesibile; asigurarea calitatii
corespunzatoare a apei potabile; imbunatatirea calitatii cursurilor de apa; imbunatatirea managementului namolurilor provenite de la
tratarea apei si de epurare a apei uzate.</t>
  </si>
  <si>
    <t>Scopul proiectului este continuarea si finalizarea lucrarilor privind extinderea si reabilitarea infrastructurii de apa si apa uzata in aglomerarile Targoviste, Moreni, Gaesti, Pucioasa, Fieni si Titu, lucrari care au fost incepute in cadrul POS Mediu 2007-2013.</t>
  </si>
  <si>
    <t>Obiectivul general consta în elaborarea documentatiilor necesare pentru accesarea fondurilor europene in perioada 2014-2020 în vederea finantarii proiectului regional de dezvoltare a infrastructurii de apa si apa uzata din judetele Ilfov, Giurgiu si Ialomita, in perioada 2014-2020, asigurandu-se astfel continuarea procesului de dezvoltare a infrastructurii de apa si apa uzata in aria de operare a operatorului regional, asigurand astfel accesul populatiei si din mediul rural la servicii de alimentare cu apa si de canalizare, conforme cu normele europene privind calitatea acestor servicii, precum si cresterea nivelului de colectare si epurare a apelor uzate.</t>
  </si>
  <si>
    <t>Proiectul (faza 2) are ca obiectiv strategic cresterea nivelului de colectare si epurare a apelor uzate urbane, precum si a gradului de
asigurare a alimentarii cu apa potabila a populaþiei.</t>
  </si>
  <si>
    <t>Proiectul presupune investiţii în extinderea şi reabilitarea sistemelor de apă potabilă, precum şi a sistemului de colectare a apelor uzate, in localitatile Târgu Mureș, Reghin, Sighișoara, Cristuru Secuiesc, Târnăveni, Luduș, Iernut, Voiniceanu-Sărmanu - judetul Mureș</t>
  </si>
  <si>
    <t>17/03/2017</t>
  </si>
  <si>
    <t>Obiectivul general: Proiectul vizeaza continuarea si finalizarea lucrarilor privind captarea, tratarea, distributia apei in localitatile Carei, Negresti-Oas, Tasnad si Livada si colectarea si epurarea apelor uzate in localitatile Satu Mare, Paulesti, Ambud, Carei, Negresti-Oas, Tasnad, Livada, Ardud si Capleni, lucrari care au fost incepute in cadrul POS Mediu 2007-2013 si care au ca scop imbunatatirea infrastructurii de apa si apa uzata din judetul Satu Mare, atat pentru beneficiul locuitorilor, cat si a imbunatatirii conditiilor de mediu.</t>
  </si>
  <si>
    <t>Obiectivul general al Proiectului de Asistenta tehnica este de a asigura elaborarea documentatiilor necesare in vederea obtinerii finantarii
proiectului de investitii europene destinate perioadei de finantare 2014 - 2020.</t>
  </si>
  <si>
    <t xml:space="preserve">Obiectivul general al Proiectului este acela de a contribui la îndeplinirea obiectivelor Axei Prioritare 1 din POS Mediu (2007–2013) prin derularea unor investiții specifice în domeniul apei potabile si apei uzate în județul Covasna. </t>
  </si>
  <si>
    <t>18/05/2017</t>
  </si>
  <si>
    <t>Obiectiv general:
- Imbunatatirea serviciilor de apa–canalizare din judetul Alba;
- Cresterea accesului populatiei la serviciile de apa si canalizare;
- Indeplinirea standardelor UE privind epurarea corespunzatoare a apelor uzate urbane,</t>
  </si>
  <si>
    <t>31/08/2017</t>
  </si>
  <si>
    <t>Obiectivul general al proiectului este reprezentat de îmbunataþirea infrastructurii din sectorul de apa în beneficiul mediului si al oamenilor.
De asemenea prin investiþiile propuse se asigura conformarea sistemelor de alimentare cu apa/aglomerarilor incluse in proiect cu cerintele
Directivelor Europene D98/83/CE pentru alimentarea cu apa si D91/271/EEC pentru descarcarile de apa uzata.</t>
  </si>
  <si>
    <t>29.06.2017</t>
  </si>
  <si>
    <t>Constanta</t>
  </si>
  <si>
    <t>06.12.2016</t>
  </si>
  <si>
    <t>Prahova</t>
  </si>
  <si>
    <t>21.12.2016</t>
  </si>
  <si>
    <t>31.10.2020</t>
  </si>
  <si>
    <t>03.02.2017</t>
  </si>
  <si>
    <t>30.09.2021</t>
  </si>
  <si>
    <t>13.02.2017</t>
  </si>
  <si>
    <t>Scopul proiectului consta in continuarea lucrarilor aferente etapei I a POS Mediu 2007-2013 cu scopul indeplinirii obiectivelor asumate prin Contractul de Finantare nr. 4692/28.08.2008 care a vizat reabilitarea și extinderea infrastructurii de apă/apă uzată și tratarea apei uzate în cele 5 aglomerări: Alexandria, Turnu Măgurele, Roșiorii de Vede, Zimnicea și Videle.
Conform Cererii de Finanțare, prin proiect au fost aprobate următoarele investiții pentru cele 5 aglomerări:
- Reabilitare si extindere fronturi de captare– 8 buc;
-Extindere si reabilitare conducte de aducțiune –47 km;
-Extindere rețele de distribuție a apei – 20 km;
- Reabilitare rețele de distribuție a apei – 7km;
-Stații de tratare noi si reabilitate – 5 buc ;
- Extindere si reabilitarea stații pompare si stații hidrofor – 15 buc;
- Rezervoare noi si reabilitate - 6 buc;
- Sistem SCADA – 3 buc;
- Apometre - 7719 buc;
- Extinderea rețelei de canalizare – 18 km;
- Reabilitarea rețelei de canalizare – 1 km;
- Stații noi de pompare ape uzate – 3 buc;
Stații de epurare – 3 bucăți</t>
  </si>
  <si>
    <t>02.01.2017</t>
  </si>
  <si>
    <t>29.05.2017</t>
  </si>
  <si>
    <t>02.10.2017</t>
  </si>
  <si>
    <t>Obiectivul general al proiectului constă în: Asigurarea stării de conservare favorabilă a speciilor și habitatelor din 2 situri Natura 2000: ROSPA0024 Confluența Olt-Dunăre (incluzând rezervația naturală - B10. Ostrovul Mare) și ROSCI0044 Corabia - Turnu Măgurele, în cadrul unui proces consultativ deschis, transparent și participativ vizând elaborarea planului de management și informarea/ conştientizarea factorilor interesați cu privire la beneficiile conservării siturilor Natura 2000</t>
  </si>
  <si>
    <t>16.12.2016 (data semnare CF)</t>
  </si>
  <si>
    <t xml:space="preserve">Proiectul propus urmareste sa rezolve problemele semnificative de mediu si operaționale legate de generarea si gestionarea deseurilor si de a dezvolta si a sistemului integrat de gestionare a deseurilor în județul care vor îmbunătăți condițiile de viaþa ale cetățenilor sai si sa sprijine România în atingerea obiectivelor de gestionare a deseurilor impuse de aderarea tratat. Sistemul ca atare, va fi în deplina conformitate cu principiile naționale de mediu si legislația UE si si vor aborda toate elementele de gestionare a deseurilor si anume de prevenire a deseurilor si de colectare a deseurilor de eliminare a reziduurilor. Sistemul propus este adaptat la nevoile județului si a fost identificat ca fiind cea mai cost-eficiente si la preturi accesibile pentru cetaþenii din județ, obiectivul principal fiind în linie cu obiectivul specific al OS 3.1. prin reducerea numarului depozitelor neconforme si cresterea gradului de pregatire pentru reciclare a deseurilor în rândul locuitorilor județului Bihor. </t>
  </si>
  <si>
    <t>30.12.2016 (data demnare CF)</t>
  </si>
  <si>
    <t xml:space="preserve">În cadrul proiectului sunt prevăzute lucrări pentru stații de tratare a apei noi, conducte de aducțiune principale, extinderea sistemului de distribuție a apei, stații de pompare noi, extinderea si reabilitarea rețelei de canalizare, stații de epurare noi si reabilitate, cu tratare avansata (pentru o populație echivalenta de 131.000 le, 21.000 le, 20.000 le si 12.000 le) si o alta stație cu tratare secundara, pentru 7.000 le. Beneficiari ai proiectului sunt aprox 134.101 locuitori.Prin finanțarea actuală se vor realiza:
- o stație noua de tratare a apei la Beclean
- o zona de captare reabilitata, cu o mica stație de tratare a apei
- extindere a rețelei de distribuție a apei pe o lungime de aprox 60 km
- reabilitare rețele de distribuție a apei pe o lungime de aprox 32 km
- extindere aducțiuni pe o lungime de aprox 52 km
- reabilitare aducțiuni pe o lungime de aprox 28 km
- 5 stații de pompare a apei potabile
- 9 rezervoare de înmagazinare a apei noi si 5 rezervoare reabilitate
</t>
  </si>
  <si>
    <t>31.03.2017 (data semnare CF)</t>
  </si>
  <si>
    <t>30.03.2017 (data semnare CF)</t>
  </si>
  <si>
    <t>04.04.2017 ( data semnare CF)</t>
  </si>
  <si>
    <t>12.04.2017(data semnare CF)</t>
  </si>
  <si>
    <t>24.05.2017 (data semnare CF)</t>
  </si>
  <si>
    <t>01.01.2016 (CF semnat în data de 25.07.2017)</t>
  </si>
  <si>
    <t>31.12.2022</t>
  </si>
  <si>
    <t>Obiectivul general al proiectului este acela de Modernizare a Instalaþiilor de ventilaþie ale metroului bucurestean pe tronsonul Petrache
Poenaru (fosta Semanatoarea) – Timpuri Noi, instalaþii ce au drept scop asigurarea condiþiilor optime de funcþionare a utilajelor,
echipamentelor si instalaþiilor care deservesc si participa la circulaþia calatorilor, cât si a unui microclimat corespunzator, situat în zona de
confort, pentru pasagerii si personalul de exploatare aflat în diverse spaþii subterane. De asemenea, instalaþiile de ventilaþie servesc si la
evacuarea fumului în situaþii de incendiu.
Indicatorii proiectului ce vor fi atinsi la sfârsitul proiectului, sunt urmatorii:
- Staþii de metrou modernizate din punct de vedere al instalaþiilor de ventilaþie – 6 buc
- Centrale de ventilaþie de interstaþie modernizate din punct de vedere al instalaþiilor de ventilaþie – 5 buc</t>
  </si>
  <si>
    <t>01.01.2016 (CF semnat în data de 09.08.2017)</t>
  </si>
  <si>
    <t>04.03.2021</t>
  </si>
  <si>
    <t>14.05.2015 (CF semnat in 20.07.2017)</t>
  </si>
  <si>
    <t>Obiectivul principal al proiectului este facilitarea conexiunii dintre partea de vest a Bucurestiului și centru orașului prin intermediul unei linii de metrou cu lungimea de 6,871 km, 10 stații și un depou. De asemenea se va realiza o conexiune cu linia de metrou exitenta la statia Eorilor. Noua linie va facilita transportul a peste 64.000 de pasageri pe zi</t>
  </si>
  <si>
    <t xml:space="preserve">
Constructia unui pasaj nou in lungime totala de 33,00 m cu o latime de 15,73 m, bretele de acces si benzi de acceleraredecelerare
in lungime de 2.463 m si rampe in lungime de 450 m. 
Imbunatatirea conditiilor generale de circulatie: ca urmare
construirii pasajului suprateran viteza medie in km/h va creste de la 45 km/h la 65 km/h iar timpul de parcurs se va reduce de la
20,8 min pentru autoturisme la 10,4 minute, cu o economie de timp de 10,4 min.</t>
  </si>
  <si>
    <t>01.01.2014 (CF semnat in 20.07.2017)</t>
  </si>
  <si>
    <t>Reabilitarea a 68,748 km de drum european, 25 poduri si pasaje, precum si constructia a 2 poduri noi. De asemenea, include reabilitarea a 20 de spatii
de parcare si constructia a 2 parcari noi. Aceste lucrari vor duce la cresterea vitezei medii de deplasare de la aprox. 53km/h (in 2013) la aprox. 59km/h (in 2017), timpul de parcurs între localitaþile Rovinari – Bumbesti Jiu - Petrosani fiind redus cu cca 7 minute.</t>
  </si>
  <si>
    <t>Reabilitare a 80,435 km, construirea a 2 poduri noi, 5 poduri reabilitate, 67 podete si 17 intersectii. De asemenea, reabilitarea celor 12 spatii de parcare existente. Imbunatatirea conditiilor generale de circulatie, ca urmare a realizarii rutei de ocolire, conduc la obtinerea unor economii de intre 60% si 62% iar exprimate in minute, castigul de timp se situeaza intre 12,3 minute (pentru autoturisme) si 13,8 minute pentru vehicule grele.</t>
  </si>
  <si>
    <t>Construirea a 10,350 km, a unui pod și a 14 podețe. Reducerea timpilor de parcurs a autovehiculelor cu 4,5 min de la 13.1 min la 8.6 min și îmbunătățirea condițiilor de mediu pentru zona de influență a proiectului, prin reducerea impactului negativ asupra zonelor locuite.</t>
  </si>
  <si>
    <t>Modernizarea a 11,65 km de drum european, precum si reabilitarea a patru poduri si a patru podete de-a lungul traseului actual al DN5. Reducerea timpului de calatorie de tranzit prin comunele Jilava si 1 Decembrie determina o economie de timp de 2,89% pentru autoturisme si 3,11% pentru celelalte vehicule, prin crearea unui sistem care permite mentinerea vitezei maxime legale de 50 km/ora pe o portiune de 6,727 km in Jilava si 1 Decembrie si a vitezei maxime legale de 100 km/ h pe o portiune de 4.920 km (intre localitati).</t>
  </si>
  <si>
    <t>01.01.2014 (contract semnat in 14.09.2017)</t>
  </si>
  <si>
    <t>Constructia a 7,62 km la profil de drum national , construirea unui pod/pasaj de-a lungul variantei ocolitoare a orasului Sacuieni , 14 podete noi si a unui numar de 4 intersectii giratorii (cu drumuri nationale si judetene).
Reducerea timpului de calatorie pe varianta Sacuieni cu 0,076h (4,57 min.) prin cresterea vitezei de deplasare de la 50km/h la 100km/h (o economie de timp de 50%).
Fluidizarea traficului prin scoaterea traficului de transit de pe DN19 si DN19B in afara orasului. Aceasta deviere se impune datorita numarului crescut de vehicule grele ce strabat localitatea folosind DN19 si care produc un nivel ridicat de noxe si zgomot, precum si vibratii ce afecteaza cladirile existente.</t>
  </si>
  <si>
    <t xml:space="preserve">Reabilitarea a 6 structuri de cale ferata: trei tuneluri, un pod si doua podețe.
</t>
  </si>
  <si>
    <t>01.01.2014 (CF semnat in 09.08.2017)</t>
  </si>
  <si>
    <t>01.01.2014 (CF semnat in 21.07.2017)</t>
  </si>
  <si>
    <t>01.01.2014 (CF semnat in 23.08.2017)</t>
  </si>
  <si>
    <t>01.01.2014(CF semnat in 20.09.2017)</t>
  </si>
  <si>
    <t>Asigurarea starii de conservare favorabila a speciilor si habitatelor din situl Natura 2000 ROSCI0187 Pajistile lui Suciu, in cadrul unui proces participativ ce vizeaza elaborarea planului de management si informarea/constientizarea factorilor interesati cu privire la beneficiile conservarii sitului Natura 2000.</t>
  </si>
  <si>
    <t>Obiectivul general al proiectului constă în îmbunatățirea stării de conservare a speciilor și habitatelor de importanță conservativă din ariile naturale protejate ROSCO0287 Comloşu Mare, ROSCI0338 Pădurea Paniova şi ROSCI0345 Pajiştea Cenad precum și participarea la dezvoltarea durabilă a regiunii și implicarera în activitatea de conservare comunitățile locale, prin elaborarea și aprobarea planului de management integrat al acestora și prin acțiuni de informare, conștientizare și consultare a comunităților locale.</t>
  </si>
  <si>
    <t>08.05.2017</t>
  </si>
  <si>
    <t>Obiectivul general al proiectului este asigurarea stării de conservare favorabilă a speciilor și habitatelor din două situri Natura 2000, suprapuse parțial: ROSCI0088 Gura Vedei-Șaica-Slobozia (fără suprafața care se suprapune cu ROSPA0108 Vedea-Dunăre) și ROSPA0090 Ostrovu Lung-Goștinu, în cadrul unui proces consultativ deschis, transparent și participativ vizând elaborarea planului de management și informarea/conștientizarea factorilor interesați cu privire la beneficiile conservării siturilor Natura 2000.</t>
  </si>
  <si>
    <t>23.05.2017</t>
  </si>
  <si>
    <t>Obiectivul general al proiectului este protejarea și refacerea biodiversității prin implementarea măsurilor de conservare din planul de management aprobat în aria naturală protejată ROSPA0106 Valea Oltului Inferior.</t>
  </si>
  <si>
    <t>23.06.2017</t>
  </si>
  <si>
    <t>30.06.2020</t>
  </si>
  <si>
    <t>Obiectiv general al proiectului constă în elaborarea planurilor de management pentru siturile NATURA 2000 ROSCI0382 Râul Târnava Mare între Copşa şi Mihalţ, ROSCI0431 Pajiştile dintre Şeica Mare şi Veşeud, ROSCI0312 Castanii comestibili de la Buia precum şi implementarea măsurilor de management conservativ în ariile vizate de proiect.</t>
  </si>
  <si>
    <t>Obiectivul general al proiectului este menținerea stării favorabile de conservare a speciilor și habitatelor Natura 2000 din situl Natura 2000 ROSCI0283 Cheile Doftanei.</t>
  </si>
  <si>
    <t>01.08.2017</t>
  </si>
  <si>
    <t>30.06.2019</t>
  </si>
  <si>
    <t>Obiectivul general al proiectului este de a contribui la creşterea gradului de protecţie şi conservare a speciilor şi habitatelor de interes conservativ din 4 situri Natura 2000 din judeţul Botoşani: ROSCI0276 Albeşti, ROSCI0317 Cordăreni–Vorniceni, ROSCI0417 Manoleasa, ROSCI0234 şi rezervaţia naturală 2.226 Stânca Ştefăneşti prin realizarea şi aprobarea  planurilor de management.</t>
  </si>
  <si>
    <t>18.08.2017</t>
  </si>
  <si>
    <t>Obiectivul general al proiectului consta in elaborarea documentatilor necesare in vederea obtinerii finantarii proiectului de investitii din fondurile europene destinate perioadei de programare 2014 - 2020, asigurandu-se astfel, continuarea strategiei locale pentru dezvoltarea sectorului de apa si apa uzata si indeplinirea obligatiilor Tratatului de Aderare a Romaniei la Uniunea Europeana, precum si conformarea la legislatia specifica nationala si europeana in sectorul de apa/apa uzata</t>
  </si>
  <si>
    <t>26.10.2017</t>
  </si>
  <si>
    <t>Mentinerea statutului favorabil de conservare a speciilor prioritare in Situl Natura 2000 Blahnita prin masuri adecvate de management, asigurand in acest fel si cadrul necesar pentru o utilizare durabila a resurselor naturale ca baza de dezvoltare pentru cominitatile locale</t>
  </si>
  <si>
    <t>Asigurarea starii de conservare favorabila a speciilor de pasari de importanta comunitara din situl Natura 2000 Lacurile de pe Valea Ilfovului, in cadrul unui proces consultativ deschis, transparent si participativ vizand elaborarea Planului de Management si informarea/ constientizarea factorilor interesati cu privire la beneficiile conservarii sitului Natura 2000.</t>
  </si>
  <si>
    <t>Evaluarea contextului socio-economic, valoarea ecosistemelor si amenintarile asupra sitului Natura 2000 Muntii Fagaras. Evaluarea si prioritizarea oportunitatilor legate de "afacerile verzi", cu dezvoltarea unor propuneri pentru planurile de afaceri pentru intreprinderile verzi si conservarea biodiversitatii din zona vizata. Cresterea gradului de constientizare publica asupra rolului biodiversitatii si a serviciilor ecosistemice in situl Natura 2000 Muntii Fagaras.</t>
  </si>
  <si>
    <t xml:space="preserve">Scopul proiectului este acela de a stabili un set de masuri care sa conduca treptat la un standard de viata ridicat al populatiei din judetul Tulcea, precum si la un mediu mai putin poluat. In acest sens, au fost stabilite ca obiective generale urmatoarele:
- Cresterea standardelor de viata si de mediu din judetul Tulcea, vizand, in principal, respectarea acquis-ului comunitar de mediu si a angajamentelor pe care Romania si le-a asumat prin Tratatul de Aderare;
- Dezvoltarea unui sistem durabil de management al deseurilor in judetul Tulcea, prin imbunatatirea modalitatii de gestiune a deseurilor si reducerea numarului de zone poluate din judet, în conformitate cu practicile si politicile Uniunii Europene.
Sistemul de management integrat al deseurilor va îmbunatați calitatea mediului si condițiile de viaþa ale locuitorilor județului Tulcea.
</t>
  </si>
  <si>
    <t>în implementare</t>
  </si>
  <si>
    <t>Proiectul își propune finalizarea investițiilor începute în Faza 1 (POS Mediu 2007-2013), astfel încât sa fie atinse standardele de conformitate cu cerințele UE referitoare la protecția mediului, precum și țintele asumate de România prin Tratatul de Aderare la Uniunea Europeană.</t>
  </si>
  <si>
    <t>Obiectivul general este elaborarea documentatiilor necesare in vederea obtinerii finantarii proiectului de investitii din fondurile europene destinate perioadei de programare 2014-2020, asigurandu-se asfel, continuarea strategiei locale pentru dezvoltarea sectorului de apa si apa uzata, protectia si imbunatatirea calitatii mediului si a standardelor de viata in Romania si indeplinirea obligatiilor Tratatului de Aderare a Romaniei la Uniunea Europeana, precum si a legislatiei specifice nationale si europene in sectorul de apa/apa uzata. În acest fel, proiectul va avea o contributie esentiala la consolidarea portofoliului de proiecte majore de investitii care urmeaza a fi finantate prin intermediul POIM 2014-2020, contribuind în mod direct la îndeplinirea obiectivelor acestuia din urma.</t>
  </si>
  <si>
    <t>Obiectivul general al Asistenþei Tehnice consta în elaborarea documentaþiilor tehnico-economice necesare pentru finanþarea din fonduri europene în perioada 2014-2020 a investiþiilor prioritare identificate conform strategiei locale pentru dezvoltarea sectorului de apa si apa uzata în judeþul Prahova, în vederea atingerii tintelor asumate de România prin Tratatul de Aderare la Uniunea Europeana, precum si în asigurarea suportului tehnic de specialitate pe parcursul implementarii proiectului de investiþii si implementarea proiectului conform Contractului de Finanþare. Proiectul constituie o etapa de pregatire a proiectului de investitii (ca si necesar de expertiza privind elaborarea documentelor suport ale aplicatiei de finantare) care va conduce la atingerea tintelor din Tratatul de aderare.</t>
  </si>
  <si>
    <t>Obiectivul general al proiectului consta in dezvoltarea documentațiilor tehnico-economice necesare în vederea finantarii proiectului
regional de dezvoltare a infrastructurii de apa si apa uzata din judetul Olt contribuind astfel la implementarea strategiei locale pentru
dezvoltarea sectorului de apa si apa uzata.</t>
  </si>
  <si>
    <t>Obiectivul general consta in dezvoltarea documentațiilor tehnico-economice necesare pentru continuarea strategiei locale pentru dezvoltarea sectorului de apa si apa uzata, in vederea atingerii tintelor asumate de Romania prin Tratatul de Aderare la Uniunea Europeana.</t>
  </si>
  <si>
    <t>Obiectiv General al proiectului îl constituie: protejarea si conservarea biodiversitaþii în aria naturala protejata ROSCI0228 ?indriliþa, prin elaborarea si implementarea unui cadru de management eficient al sitului (metode de gestionare eficienta a impactului antropic asupra habitatelor naturale si a speciilor existente în sit).</t>
  </si>
  <si>
    <t>Elaborarea Planurilor de management pentru ariile protejate ROSCI0310 Lacurile Falticeni, ROSCI0389 Saraturile de la Gura Ialomiței - Mihai Bravu, ROSP0051 Iezerul Calarasi, ROSPA0061 Lacul Techirghiol, ROSPA0101 Stepa Saraiu Horea, ROSPA0111 Bertestii de Sus
- Gura Ialomiței Proiectul va acoperi 6 situri Natura 2000, planurile de management elaborate în mod participativ, cu implicarea factorilor interesați, stabilind cadrul necesar conservarii pe termen lung a speciilor si habitatelor de interes comunitar si dezvoltarii durabile a acestor situri, contribuind astfel la realizarea obiectivului specific al programului - cresterea gradului de protecþie si conservare a biodiversitaþii prin masuri de management adecvate. Planul de management al unei arii naturale protejate este un document care precizeaza scopul ariei protejate (protecþia si conservarea biodiversității specifice) si descrie în mod detaliat masurile care trebuie luate pentru atingerea acestui scop, integrând necesitățile de protecție a biodiversitații cu cele ale dezvoltarii sociale si economice.</t>
  </si>
  <si>
    <t>Obiectivul general al proiectului este creșterea rezilienței la dezastre a comunităților prin îmbunătățirea capabilităților de intervenție în situații de urgență generate de mai multe tipuri de risc.</t>
  </si>
  <si>
    <t>Consiliul Județean Brăila</t>
  </si>
  <si>
    <t>• Cresterea standardelor de viata si de mediu din judetul Braila, vizand, in principal, respectarea aquis-ului comunitar de mediu                                                              • Dezvoltarea unui sistem durabil de management al deseurilor in judetul Braila  prin imbunatatirea managementului deseurilor si reducerea numarului de zone poluate din judet.</t>
  </si>
  <si>
    <t>Asigurarea elaborarii documentaþiilor necesare în vederea obþinerii finanþarii proiectului de investiþii din fondurile europene destinate perioadei de programare 2014-2020.</t>
  </si>
  <si>
    <t>Scopul proiectului consta in continuarea lucrarilor aferente etapei I a POS Mediu 2007-2013 cu scopul indeplinirii obiectivelor asumate prin Contractul de Finantare nr.122261/19.03.2012. Indicatorii fizici ai proiectului vizeaza reabilitarea, modernizarea si extinderea surselor de apa bruta, rezervoarelor de apa potabila, retelelor de apa si apa uzata, constructia si extinderea statiilor de tratare apa uzata . Proiectul se adreseaza unor localitati din jud. Mehedinti (situat in partea de sud-vest a Romaniei).</t>
  </si>
  <si>
    <t>Obiectivul general al proiectului este acela de dezvoltare a unui sistem durabil de gestionare a deșeurilor cu reducerea impactului asupra mediului în județul Vaslui, prin îmbunătățirea serviciului de gestionare a deșeurilor și reducerea numărului de deșeuri neconforme existente, în conformitate cu practicile și politicile Uniunii Europene.</t>
  </si>
  <si>
    <t>Scopul proiectului "Sistem integrat de management al deșeurilor solide în județul Călărași" este acela de a stabili un set de măsuri care să conducă treptat la un standard de viată ridicat al populației din județul Călărași, precum și un mediu mai puțin poluat. În acest sens, au fost stabilite ca obiective generale următoarele: 1. Creșterea standardelor de viață și de mediu din județul Călărași, vizând respectarea acquis-ului comunitar de mediu și a angajamentelor pe care România și le-a asumat prin Tratatul de Aderare; 2. Dezvoltarea unui sistem durabil de management al deșeurilor prin îmbunătățirea modalității de gestiune a deșeurilor și reducerea numărului de zone poluate din județ, în conformitate cu practicile și politicile UE. Proiectul "Sistem integrat de management al deșeurilor solide în județul Călărași" va contribui  in mod substanțial și la atingerea unuia dintre principalele obiective ale Strategiei Europa 2020, pe baza cărora a fost promovat și Programul Operațional Infrastructură Mare, și anume: - Creșterea durabilă - promovarea unei economii mai eficiente, mai verzi și mai competitive - prin investițiile din cadrul proiectului se reduce riscul degradării mediului (închiderea depozitelor neconforme și construirea depozitului conform).</t>
  </si>
  <si>
    <t>Scopul proiectului este continuarea si finalizarea lucrarilor privind reabilitarea sistemului de alimentare cu apa si a sistemelor de colectare
a apei uzate în localitatile anterior mentionate, lucrari care au fost incepute in cadrul POS Mediu 20007 - 2013 si care au constat în
principal în urmatoarele masuri:
- Extindere si reabilitare a surselor de apa, statiilor de tratare, rezervoarelor, aductiunilor si retelelor de distributie;
- Extindere si reabilitare SEAU, statii de pompare si retele de canalizare</t>
  </si>
  <si>
    <t xml:space="preserve">Proiectul ce face obiectul prezentei reprezinta etapa a doua a contractului de lucrari CL 2B  parte din  Proiectul „Extinderea si modernizarea infrastructurii de apa si apa uzata pentru regiunea Constanta-Ilfov ” finantat in cadrul Programului Operational Sectorial Mediu. Acest Proiect urmareste finalizarea etapei a doua a extinderii si modernizarii sistemului de alimentare cu apa si apa uzata din aria de proiect identificata mai sus, constand in principal din urmatoarele masuri:
­ Extinderea retelelor de distributie a apei potabile;
­ Extinderea sistemelor de colectare a apelor uzate;
</t>
  </si>
  <si>
    <t>Obiectiv General al proiectului îl constituie: protejarea si conservarea biodiversitaþii în situl de importanþa comunitara ROSCI0018 Caldarile Zabalei împreuna cu aria naturala protejata 2810.</t>
  </si>
  <si>
    <t>Arges</t>
  </si>
  <si>
    <t>Obiectivul general al masurii de investitii il reprezinta imbunatatirea infrastructurii de apa / apa uzata spre beneficiul mediului si al
populatiei, in vederea indeplinirii obligatiilor de conformare la Tratatul de Aderare. Activitatile aferente proiectului fazat pentru perioada
2014 – 2020 contribuie atat la atingerea obiectivelor POS Mediu 2007 – 2013 (prin continuarea si finalizarea lucrarilor privind reabilitarea
si extinderea sistemelor de alimentare cu apa si canalizare in localitatile Pantelimon si Dobroesti) cat si la realizarea obiectivelor stabilite in
cadrul programului POIM, axa prioritara 3 (Dezvoltarea infrastructurii de mediu in conditii de management eficient al resurselor), obiectivul
specific 3.2.(Cresterea nivelului de colectare si epurare a apelor uzate urbane, precum si a gradului de asigurare a alimentarii cu apa
potabila a populatiei).</t>
  </si>
  <si>
    <t>Scopul proiectului consta în continuarea lucrărilor aferente etapei I finanțată prin POS Mediu 2007-2013 cu scopul îndeplinirii obiectivelor asumate prin Contractul de finanțare nr.89341/31.03.2009. Indicatorii fizici ai proiectului vizează reabilitarea si extinderea rețelelor de aducțiune a apei, reabilitarea rețelelor de distribuție a apei, construcția și reabilitarea de stații de pompare, rezervoarelor de apa potabila precum și reabilitarea rețelelor de canalizare și colectoarelor și construcția de stații de pompare.</t>
  </si>
  <si>
    <t>Obiectivul general al proiectului il reprezinta imbunatatirea infrastructurii in sectorul de management al deseurilor spre beneficiul mediului
si al oamenilor, in vederea indeplinirii obligatiilor de conformare la Tratatul de Aderare.
Scopul proiectului este continuarea si finalizarea lucrarilor aferente proiectului initial, lucrari care au fost incepute in cadrul POS Mediu
2007-2013 si care au constat in principal in urmatoarele masuri:
1. Sa asigure un grad de acoperire a colectarii de 100% in zonele urbane.
2. Sa asigure un grad de acoperire a colectarii de 90% in sate si aglomerarile din zonele rurale.
3. Sa asigure conformitatea cu legislatia UE privind depozitarea deseurilor biodegradabile.
4. Sa asigure conformitatea cu legislatia UE privind colectarea deseurilor din ambalaje.
5. Realizarea unei depozitari a deseurilor eficienta din punct de vedere ecologic.
6. Sa minimizeze impactul depozitelor urbane si rurale asupra mediului.</t>
  </si>
  <si>
    <t>Obiectivul general al proiectului îl constituie: conservarea biodiversităţii în situl de interes comunitar ROSCI0263 Valea Ierii prin implementarea planului de management al sitului.</t>
  </si>
  <si>
    <t>Proiectul vizeaza extinderea si reabilitarea sistemelor de apa potabila, precum si a sistemului de colectare a apelor uzate in scopul
conformarii cu obligatiile privind calitatea apei prevazute in Tratatul de Aderare si cu obiectivele Programului Operational Infrastructura
Mare. Acesta va fi implementat pentru aglomerarile: Bacau, Moinesti, Buhusi, Darmanesti si Targu Ocna de catre Operatorul Regional
"S.C Compania Regionala de Apa Bacau" (S.C CRAB S.A).</t>
  </si>
  <si>
    <t>Proiectul prevede investitii care contribuie la atingerea indicatorilor de rezultat ai OS3.2 al POIM si la conformarea cu Directivele UE,
astfel:
D98/83/CE: Gradul de conectare actual in ZAA Valea de Pesti este de 97,19%, iar in Zanoaga-Taia-Jiet este de 99,8% si cel de
conformare privind furnizarea continua la parametrii de calitate ai apei tratate pentru cele 2 zone fiind 97,19%, respectiv 31,49%. Dupa
reabilitarea ST Taia si Zanoaga, gradul de conformare privind continuitatea livrarii unei ape de calitate in ZAA Zanoaga-Taia-Jiet va creste
la 99,86% (2S33). Pierderile totale din reteaua de apa: inainte de proiect 78%; dupa proiect 48%. Corectarea calitatii apei tratate va tinti in
principal concentratia de SO, slaba mineralizare si agresivitatea, gradul de turbiditate si potentialul de formare a THM peste limitele
admise.
D91/271/EEC: aglomerarile 8722LE Uricani si 108643LE Petrosani sunt conforme din punct de vedere al calitatii apei epurate evacuate in
emisar, nivelul de conectare actual la reteaua de canalizare fiind de 99% pentru Uricani si de 98,4% pentru Petrosani, rata de conectare
actuala a incarcarii generate fiind de 99% pentru Uricani si de 98,42% pentru Petrosani (2S31); dupa proiect acest indicator se va mentine
pentru ambele aglomerari. Infiltratiile in reteaua de canalizare la nivelul ariei de operare: inainte de proiect 70%; dupa proiect 30%.
Nivelul de conectare existent in ambele ZAA, respectiv in cele 2 aglomerari, reprezinta un maxim care poate fi atins in aria de operare;
populatia pana la 100% va fi alimentata din surse individuale, iar colectarea si evacuarea apelor uzate se va face tot in bazine vidanjabile,
data fiind densitatea foarte scazuta a populatiei.</t>
  </si>
  <si>
    <t>Proiectul de Asistență Tehnică reprezintă o etapă de pregătire a proiectului de investiții, respectiv elaborarea Aplicației de finanțare și a documentelor support ale acesteia, conducând la îndeplinirea condiționalităților impuse prin Tratatul de Aderare la Uniunea Europeană.</t>
  </si>
  <si>
    <t>Societatea Ornitologica Romana</t>
  </si>
  <si>
    <t>Obiectivul general al proiectului/Scopul proiectului
Obiective proiect
Imbunatatirea calitatii si accesului la infrastructura de apa si apa uzata in judetul Bihor, prin furnizarea unor servicii de alimentare cu apa si
evacuare ape uzate in concordanta cu practicile si politicile Uniunii Europene si in contextul Axei Prioritare 1 „ Extinderea si modernizarea
sistemelor de apa si apa uzata”:
• asigurarea serviciilor de alimentare cu apa si canalizare, la tarife accesibile;
• asigurarea calitatii corespunzatoare a apei potabile in toate aglomerarile umane;
• imbunatatirea puritatii cursurilor de apa;
• imbunatatirea managementului namolului provenit de la tratarea apei si epurarea apei uzate;
• crearea de structuri inovatoare si eficiente pentru managementul apei.</t>
  </si>
  <si>
    <t>Obiectivul general al proiectului constă în: Asigurarea unui management corespunzător al ariei naturale protejate situl NATURA 2000 ROSCI0383 Râul Târnava Mare între Odorheiu Secuiesc și Vânători, prin elaborarea planului de management al ariei naturale protejate, document strategic de planificare a activităților din arie, în scopul îmbunătățirii stării favorabile de conservare a speciilor și habitatelor specifice.</t>
  </si>
  <si>
    <t>Obiectivul general al proiectului „Sprijin pentru pregatirea aplicaþiei de finanþare si a documentaþiilor de atribuire pentru proiectul regional de dezvoltare a infrastructurii de apa si apa uzata din judeþele Cluj si Salaj, în perioada 2014-2020” este continuarea procesului de elaborare a documentaþiilor necesare în vederea obþinerii finanþarii proiectului regional de investiþii, din fonduri europene destinate perioadei de programare 2014-2020, care sa permita continuarea implementarii strategiei locale în acest sector în vederea realizarii angajamentelor ce deriva din Directivele europene privind calitatea apei destinate consumului uman (98/83/CE) si privind epurarea apelor uzate (91/227/EEC).</t>
  </si>
  <si>
    <t>Elaborarea Planului de management al sitului Natura 2000 Oituz-Ojdula pentru menþinerea starii de conservare pe termen lung
a speciilor si habitatelor de interes comunitar
Proiectul acopera situl Natura 2000 (ROSCI0130) cu o suprafaþa de 15.319 ha, si are ca scop conservarea, menþinerea si acolo unde este
cazul, readucerea într-o stare de conservare favorabila, habitatelor si speciilor de interes comunitar pentru care situl a fost desemnat.
Proiectul pentru care se solicita finanþarea, constituie o parte semnificativa în strategia propusa de custode pentru managementul sitului.
Obiectivul general propus pentru proiect este un prim pas în asigurarea unui management eficient al sitului. Elaborarea Planului de
management al sitului ca obiectiv al asociaþiei, stabilirea unor indicatori obiectivi pentru analiza calitaþii managementului, corelate cu
obiectivele propuse pentru acest proiect sunt strâns legate între ele.
Obiectivul general al proiectului vizeaza asigurarea unui statut de conservare favorabil al speciilor si habitatelor acestora, gestionarea
durabila a resurselor naturale si conservarea peisajului actual, prin menþinerea si încurajarea activitaþilor antropice tradiþionale</t>
  </si>
  <si>
    <t>Obiectivul general al acestui proiect este continuarea activitatilor pentru eliminarea surselor de la suprafaþa si de mica adâncime a
contaminanþilor si a riscului de contact pentru utilizatorii sitului, eliminarea poluantului care reprezinta un pericol pentru sanatatea
populaþiei din zona, si nu numai. Proiectul are in vedere decontaminarea si reabilitarea unei suprafete de 10,00 ha.</t>
  </si>
  <si>
    <t>Scopul proiectului este acela de continuare si finalizare a lucrarilor de extindere si reabilitare a sistemului de alimentare cu apa si a
sistemelor de colectare a apelor uzate in localitaþile Râmnicu Vâlcea, Dragasani, Olanesti, Balcesti. Lucrarile au fost începute în cadrul
POS Mediu 2007 – 2013 si au constat in principal in:
? reabilitarea surselor de apa, extindere si reabilitare retele de transport, extindere si reabilitare reþele de distribuþie, reabilitare si
construire statii de pompare, reabilitare si construire rezervoare de apa, reabilitare si construire statii de ridicare a presiunii, extindere si
reabilitare statii de tratare apa;
? extindere si reabilitare reþele de canalizare, reabilitare si construire statii pompare ape uzate, reabilitare si construire statii de
epurare ape uzate
Alimentarea cu apa
Proiectul va fi implementat cu succes, respectiv se vor atinge obiectivul strategic al Proiectului, indicatorii fizici si de rezultat ai proiectului,
iar componentele proiectului vor fi finalizate si toate investitiile vor fi functionale si utilizate in scopul pentru care s-au realizat.
La finalizarea proiectului (2018), numarul persoanelor care vor beneficia de alimentarea cu apa potabila prin reþeaua de distribuþie a apei
potabile ca urmare a cresterii producþiei/capacitaþii de transport a apei potabile (indicatorul C018 , respectiv indicatorul 2S33 de la nivelul
programului operational) va fi de 1470 locuitori (558 abonati *aprox. 2.5 locuitori/ abonament), respectiv 0.07% din totalul de locuitori care
necesita alimentare cu apa din localitaþi de peste 50 locuitori de la nivelul României (8.018.086 locuitori - date calculate pe baza
informaþiilor furnizate de INS/ ANAR) si 0.018% din totalul de locuitori de la nivelul României (20.121.641 locuitori - date recensamant
furnizate de INS). Gradul de deservire a populaþiei de sistemul public de alimentare cu apa potabila în aria de acoperire a proiectului va
creste de la 86,23% (19.667 locuitori)- valoare inainte de proiect – la 97,06% (21.905 locuitori) dupa realizarea proiectului.
Apa Uzata:
Numarul persoanelor/populaþie echivalenta a caror apa uzata este transportata spre staþiile de epurare prin reþeaua de transport a apelor
uzate ca urmare a cresterii nivelului tratarii apelor uzate / capacitaþii de transport construita prin proiect si care anterior nu au fost
conectate sau au fost deservite de sistemele de apa uzata tratata necorespunzator (indicatorul CO19, respectiv indicatorii 2S31si 2S32 de
la nivelul programului operational), va fi de de 191151 locuitori echivalenti (FazaI si FazaII) , respectiv un total de aproximativ 0.919.% din
totalul de locuitori echivalenþi de la nivelul României (20.798.547 l.e la nivelul anului 2014 – date furnizate de ANAR) si un total de
aproximativ 1.798% din populaþia echivalenta care mai necesita a fi conectata la sisteme centralizate de apa uzata la nivelul României
(10.630.137 l.e la nivelul anului 2014 – date calculate pe baza informaþiilor furnizate de ANAR). Nivelul de conectare a încarcarii organice
biodegradabile (în locuitori echivalenþi) la sisteme de colectare a locuitorilor echivalenþi în aglomerari cu peste 2.000 l.e. in aria de
acoperire a proiectului, ce cuprinde 6 aglomerari, va creste de la procentul de 61,841% in anul 2007 la procentul de 92,148.% in 2018,
dupa implementarea masurilor proiectului.
Dupa finalizarea investitiilor in aglomerarile acoperite de proiect, se preconizeaza ca statiile de epurare vor indeplini toate normele
prevazute in Directiva privind apele uzate urbane, respective art.4 si 5, urmind ca aglomerarile sa fie conforme
In Valoarea indicatorilor aferenti CO18 ”Populaþie suplimentara care beneficiaza de o mai buna alimentare cu apa” si CO19 ”populaþie
suplimentara care beneficiaza de o mai buna tratare a apelor uzate” este prezentata prin raportare la acoperirea nevoilor sistemului de
apa si apa uzata din aria proiectului derulat în ambele faze, deoarece acesti indicatori nu pot fi separaþi în faze întrucât nu pot atinsi prin
realizarea partiala a acestei infrastructuri. In acest sens, valoarea lor acopera populatia populatia echivalenta vizata de investitii atat
pentru faza I, cat si pentru faza II, putându-se cuantifica doar atunci cand toate lucrarile vor fi finalizate, respectiv la finalul fazei II (dupa
finalizarea lucrarilor la reþelele de canalizare si alimentare cu apa)”.
În ceea ce priveste calitatea apei, nu s-au înregistrat probleme privind calitatea apei în aria proiectului. În plus, dupa finalizarea
investitiilor in cadrul sistemelor acoperite de proiect, se preconizeaza ca se vor indeplini toate normele prevazute in Directiva 98/83/CE
privind calitatea apei, asigurandu-se astfel conditiile necesare pentru alimentarea cu apa potabila la paramentrii fizico-chimici adecvati.</t>
  </si>
  <si>
    <t>Obiectivul general al proiectului constă în: Creșterea gradului de protecție și conservare a biodiversității și a patrimoniului natural al sitului NATURA 2000 ROSCI0405 Dealurile Strehaia-Bâtlanele prin elaborarea planului de management, conştientizarea grupului țintă și creșterea capacității instituționale a Agenției pentru Protecția Mediului Mehedinți.</t>
  </si>
  <si>
    <t>Obiectivul general al Proiectului îl reprezinta îmbunataþirea infrastructurii în sectorul de apa si apa uzata spre beneficiul mediului si a
populatie, în vederea îndeplinirii obligaþiilor de conformare la Tratatul de Aderare si obiectivele POIM - Axa Prioritara 3 –Dezvoltarea
infrastructurii de mediu in conditii de management eficient al resurselor, Obiectivul specific 3.2 Cresterea nivelului de colectare si epurare
a apelor uzate urbane, precum si a gradului de asigurare a alimentarii cu apa potabila a populatiei, sub care trebuie sa se depuna
proiectele referitoare la apa.
Scopul proiectului este continuarea si finalizarea lucrarilor privind reabilitarea sistemului de alimentare cu apa si a sistemelor de colectare
a apei uzate în localitatea Constanta, lucrari care au fost incepute in cadrul POS Mediu 2007 – 2013, pentru a indeplini obiectivele
asumate prin Contractul de Finantare nr. 102835/22.11.2010 si care au constat în principal în urmatoarele masuri:
- Extindere si reabilitare a surselor de apa, statiilor de tratare, rezervoarelor, aductiunilor si retelelor de distributie;
- Extindere si reabilitare SEAU, statii de pompare si retele de canalizare</t>
  </si>
  <si>
    <t>solicitat prelungire contract finantare pe data de 13.11.2017</t>
  </si>
  <si>
    <t>Obiectivul General consta în dezvoltarea documentaþiilor tehnico-economice necesare pentru continuarea strategiei locale pentru dezvoltarea sectorului de apa si apa uzata, în perioada 2014-2020, în vederea atingerii þintelor asumate de România prin Tratatul de Aderare la Uniunea Europeana, inclusiv asigurarea suportului necesar pe parcursul procesului de evaluare a Aplicaþiei de Finanþare si de atribuire a contractelor.</t>
  </si>
  <si>
    <t>Scopul proiectului este creşterea gradului de protecţie şi conservare a biodiversităţii şi a patrimoniului natural al sitului NATURA 2000
ROSCI0432 Prunişor prin elaborarea planului de management, conştientizarea grupului ţintă şi creşterea capacităţii instituţionale a
Agenţiei pentru Protecţia Mediului Mehedinţi .
Evaluarea stării de conservare a speciilor şi habitatelor de importanţă comunitară şi stabilirea măsurilor de management adecvate prin realizarea planului de management, a planului de monitorizare şi a protocoalelor de monitorizare conduce la creşterea gradului de protecţie şi conservare a biodiversităţii de pe raza sitului Natura 2000 Prunişor, contribuind astfel la realizarea obiectivului specific al Programului .
În acelaşi timp, prin informare/consolidarea cunoştinţelor privind situl şi promovând conservarea diversităţii biologice, a speciilor şi habitatelor de interes comunitar din cadrul sitului Natura 2000 Prunişor, proiectul urmăreşte să contribuie la protecţia şi îmbunătăţirea biodiversităţii şi a patrimoniului natural, la menţinerea interacţiunii armonioase a omului cu natura prin protejarea diversităţii speciilor şi peisajului în vederea reducerii/înlăturării presiunilor antropice asupra speciilor şi habitatelor de importanta comunitară din arie. Creşterea capacităţii administrative de gestionare a ariilor naturale protejate a Agenţiei pentru Protecţia Mediului Mehedinţi, instituţia responsabilă pentru asigurarea managementului ariei protejate şi a protecţiei mediului în judeţul Mehedinţi va contribui la protecţia şi îmbunătăţirea biodiversităţii şi a patrimoniului natural nu numai în cadrul sitului Natura 2000 Prunişor ci şi a celorlalte arii protajate din judeţul Mehedinţi, atât pe periada implementării proiectului cât şi după finalizarea acestuia.
Activităţile desfăşurate în cadrul proiectului acoperă un sit Natura 2000 , situl ROSCI0432 Prunişor.</t>
  </si>
  <si>
    <t>Obiectivul proiectului este protecția si conservarea biodiversitații din aria naturala protejata ROSCI0129 Nordul Gorjului de Vest, prin elaborarea unui studiu de monitorizare a speciilor de mamifere (carnivore mari), care sa raspunda si cerințelor rețelei ecologice Europene Natura 2000.</t>
  </si>
  <si>
    <t>Obiectivul general al proiectului este elaborarea documentaþiilor necesare pentru accesarea fondurilor europene in perioada 2014-2020.
Obiectivul general al proiectului are ca scop continuarea strategiei locale pentru dezvoltarea sectorului de apa si apa uzata, in vederea indeplinirii obligatiilor prevazute in Tratatul de Aderare a Romaniei la UE, precum si a legislatiei specifice nationale si europene in sectorul de apa/apa uzata.</t>
  </si>
  <si>
    <t>Elaborarea documentatiilor necesare pentru accesarea fondurilor europene in perioada 2014 – 2020.</t>
  </si>
  <si>
    <t>Obiectivul general al proiectului: Asigurarea starii de conservare favorabilă a speciilor de păsări de importanță comunitară din situl Natura 2000 ROSPA0060 Lacurile Tașaul -Corbu, în cadrul unui proces consultativ deschis, transparent și participativ vizând elaborarea planului de management și informarea/conștientizarea factorilor interesați cu privire la beneficiile conservării sitului Natura 2000.</t>
  </si>
  <si>
    <t>Protejarea și conservarea biodiversităţii în ariile naturale protejate ROSPA0139 Piemontul Munţilor Metaliferi – Vinţu, incluzând rezervaţia naturală 2.519 Măgura Uroiului și ROSCI0419 Mureșul Mijlociu - Cugir, prin elaborarea și implementarea unui cadru de management eficient al siturilor, informarea și conștientizarea factorilor interesaţi cu privire la beneficiile conservării siturilor Natura 2000.</t>
  </si>
  <si>
    <t>26.07.2017</t>
  </si>
  <si>
    <t>31.08.2020</t>
  </si>
  <si>
    <t>Nr.1/24.04.2017</t>
  </si>
  <si>
    <t>Nr.1/31.03.2017</t>
  </si>
  <si>
    <t>Nr. 1/16.11.2017</t>
  </si>
  <si>
    <t>Nr. 1/17.08.2017</t>
  </si>
  <si>
    <t>Nr. 1/25.07.2017</t>
  </si>
  <si>
    <t>Nr. 1/26.10.2017</t>
  </si>
  <si>
    <t>Nr.1/5.04.2017</t>
  </si>
  <si>
    <t>Nr. 1/26.05.2017</t>
  </si>
  <si>
    <t>Nr.1/26.04.2017</t>
  </si>
  <si>
    <t>Nr.1/10.04.2017</t>
  </si>
  <si>
    <t>Nr. 1/12.10.2017                 Nr. 2/26.10.2017</t>
  </si>
  <si>
    <t>Nr.1/18.05.2017</t>
  </si>
  <si>
    <t>Regiunea 5 Vest</t>
  </si>
  <si>
    <t>Timis</t>
  </si>
  <si>
    <t>Regiunea 7 Centru</t>
  </si>
  <si>
    <t>Alba</t>
  </si>
  <si>
    <t>Bucuresti</t>
  </si>
  <si>
    <t>Regiunea 8 Bucureşti-Ilfov</t>
  </si>
  <si>
    <t>Regiunea 6 Nord-Vest</t>
  </si>
  <si>
    <t>Bihor</t>
  </si>
  <si>
    <t>Teleorman</t>
  </si>
  <si>
    <t>Regiunea 4 Sud-Vest</t>
  </si>
  <si>
    <t>Brasov</t>
  </si>
  <si>
    <t>Regiunea 2 Sud-Est</t>
  </si>
  <si>
    <t>Regiunea 3 Sud Muntenia</t>
  </si>
  <si>
    <t>Hunedoara</t>
  </si>
  <si>
    <t>Olt</t>
  </si>
  <si>
    <t>Regiunea 1 Nord-Est</t>
  </si>
  <si>
    <t>Iasi</t>
  </si>
  <si>
    <t>Mures</t>
  </si>
  <si>
    <t>Tulcea</t>
  </si>
  <si>
    <t>Calarasi</t>
  </si>
  <si>
    <t>Braila</t>
  </si>
  <si>
    <t>Maramures</t>
  </si>
  <si>
    <t>Caras Severin</t>
  </si>
  <si>
    <t>Mehedinti</t>
  </si>
  <si>
    <t>Vaslui</t>
  </si>
  <si>
    <t>Vrancea</t>
  </si>
  <si>
    <t>Fazarea proiectului Sistem de management integrat al deseurilor in judetul Suceava</t>
  </si>
  <si>
    <t>Consiliul Judetean Suceava</t>
  </si>
  <si>
    <t>Suceava</t>
  </si>
  <si>
    <t>Botosani</t>
  </si>
  <si>
    <t>Buzau</t>
  </si>
  <si>
    <t>Dambovita</t>
  </si>
  <si>
    <t>Harghita</t>
  </si>
  <si>
    <t>Arad</t>
  </si>
  <si>
    <t>Valcea</t>
  </si>
  <si>
    <t>Ilfov</t>
  </si>
  <si>
    <t>Bistrita Nasaud</t>
  </si>
  <si>
    <t>Covasna</t>
  </si>
  <si>
    <t>Sibiu</t>
  </si>
  <si>
    <t>Cluj</t>
  </si>
  <si>
    <t>SC APA SERV S.A.</t>
  </si>
  <si>
    <t>SC APA TÂRNAVEI MARI SA</t>
  </si>
  <si>
    <t>AQUACARAS SA</t>
  </si>
  <si>
    <t>Compania Regionala de Apa Bacau SA</t>
  </si>
  <si>
    <t>Compania de Apa OLT S.A.</t>
  </si>
  <si>
    <t>Sprijin pentru pregătirea aplicației de finanțare și a documentațiilor de atribuire pentru proiectul regional de dezvoltare a infrastructurii de apă și apă uzată din județul Arad, în perioada 2014-2020</t>
  </si>
  <si>
    <t>140/16.11.2017</t>
  </si>
  <si>
    <t>SC COMPANIA DE APĂ ARAD SA</t>
  </si>
  <si>
    <t>Galati</t>
  </si>
  <si>
    <t>Reabilitarea podurilor feroviare situate la km 152+149 și km 165+817 pe secţiunea feroviară Bucureşti – Constanţa" – Faza II</t>
  </si>
  <si>
    <t>Sprijin pentru pregatirea aplicatiei de finantare si a documentatiilor de atribuire ptr.proiectul regional de dezvoltare a infrastructurii de apa si apa uzata din jud.Dolj</t>
  </si>
  <si>
    <t>Compania de apa Oltenia SA</t>
  </si>
  <si>
    <t>Autostrada Sebes-Turda</t>
  </si>
  <si>
    <t>Reabilitarea liniei de cale ferată Frontiera Curtici-Simeria parte componentă a Coridorului IV Pan European pentru circulația trenurilor cu viteza max. de 160 km/h, tronsonul 2 km. 614-Gurasada și tronsonul 3 Gurasada-Simeria</t>
  </si>
  <si>
    <t>Elaborarea planurilor de management pentru ariile naturale protejate ROSCI0246 Tinovul Luci și Rezervația 2.465 Tinovul Luci și respectiv ROSCI0241 Tinovul Apa Lină - Honcsok, ROSPA0169 Tinovul Apa Lină - Honcsok și Rezervația 2.467 Tinovul de la Plăieșii</t>
  </si>
  <si>
    <t>ASOCIAȚIA MEDIO PRO</t>
  </si>
  <si>
    <t>Fazarea proiectului Sistem de management integrat al deșeurilor solide în județul Vâlcea</t>
  </si>
  <si>
    <t>UAT Judetul Valcea</t>
  </si>
  <si>
    <t>Obiectivul general al proiectului vizeaza completarea infrastructurii existente în domeniul deseurilor, cu investiþii care vor conduce la
realizarea, în judeþul Prahova, a unui sistem integrat de management al acestora, prin care se vor atinge standardele minime de
conformare cu cerinþele legislative în sectorul de mediu ale UE, precum si îndeplinirea angajamentelor pe care România si le-a asumat prin Tratatul de aderare.
De asemenea se urmareste:
- Cresterea standardelor de viaþa si de mediu din judeþul Prahova, vizând, în principal, respectarea acquis-ului comunitar de mediu.
- Dezvoltarea unui sistem durabil de management al deseurilor în judeþul Prahova, prin îmbunataþirea managementului deseurilor si
reducerea numarului de zone poluate din judeþ.</t>
  </si>
  <si>
    <t>Obiectivul general al Proiectului ,, Extinderea si reabilitarea infrastructurii de apa si apa uzata in judetul Hunedoara” îl reprezinta
îmbunatatirea infrastructurii în sectorul de apa si apa uzata in aglomerarile Deva, Hunedoara, Brad, Calan, Hateg si Simeria.
Proiectul are ca scop realizarea de investitii in extinderea/reabilitarea infrastructurii de apa potabila si in infrastructura de colectare si
epurare a apelor uzate, dupa cum urmeaza:
- Alimentare cu apa: construire/reabilitare statii de tratare apa,a rezervoarelor de inmagazinare a apei, a statiilor de clorare si a statiilor de
pompare, precum si construirea/reabilitarea conductelor principale si de distributie apa potabila cu toate constructiile accesorii-camine de vane si bransamente;
- Apa uzata: construire/reabilitare statii de epurare ape uzate si construire/reabilitare retele de canalizare menajera cu constructii
accesorii- statii de pompare apa uzata, camine de vizitare si racorduri.
Descrierea tehnica a investitiilor in infrastructura de apa si apa uzata:
- Reabilitare Statie Tratare Apa Potabila Orlea si aductiune de apa potabila pentru Hateg, Calan, Simeria, Deva si alte 14 localitati rurale
deservite de aductiune;
- Reabilitare rezervoare de inmagazinare, extindere/reabilitare aductiuni si retele de distributie, precum si extinderea/reabilitarea
sistemului de colectare a apelor uzate si reconstructia de statii de epurare a apelor uzate în aglomerarile cu mai mult de 10.000 l.e. –
Deva si Hunedoara;
- Construire rezervoare de inmagazinare, extindere/reabilitare aductiuni si retele de distributie, precum si extinderea/reabilitarea sistemului
de colectare a apelor uzate si constructie statie de epurare a apelor uzate în aglomerarea Calan cu populatie echivalenta intre 2.000 -
10.000 l.e.;
- Reabilitare sursa si Statie de Tratare Apa Potabila Brad, reabilitare aductiuni, extindere/reabilitare retele distributie, precum si
extinderea/reabilitarea sistemului de colectare a apelor uzate în aglomerarea Brad cu populatie echivalenta intre 2.000 - 10.000 l.e.;
- Reabilitare rezervoare de inmagazinare, extindere/reabilitare aductiuni si retele de distribuþie, precum si extinderea/reabilitarea
sistemului de colectare a apelor uzate si reconstructia de statii de epurare a apelor uzate în aglomerarile cu populatie echivalenta intre
2.000 - 10.000 l.e.- Hateg si Simeria;</t>
  </si>
  <si>
    <t>141/20.11.2017</t>
  </si>
  <si>
    <t>142/23.11.2017</t>
  </si>
  <si>
    <t>144/27.11.2017</t>
  </si>
  <si>
    <t>01.12.2015 ( CF semnat in  23.11.2017 )</t>
  </si>
  <si>
    <t>01.01.2014 (CF semnat in  27.11.2017 )</t>
  </si>
  <si>
    <t>145/27.11.2017</t>
  </si>
  <si>
    <t>01.01.2014 ( CF semnat in  20.11.2017 )</t>
  </si>
  <si>
    <t>147/21.11.2017</t>
  </si>
  <si>
    <t>18.07.2014( CF semnat in  21.11.2017 )</t>
  </si>
  <si>
    <t>04.09.2017( CF semnat in 16.11.2017)</t>
  </si>
  <si>
    <t>01.01.2015( CF semnat in 23.11.2017)</t>
  </si>
  <si>
    <t>146/28.11.2017</t>
  </si>
  <si>
    <t>Asociația pentru promovarea valorilor naturale și culturale ale Banatului și Crișanei EXCELSIOR</t>
  </si>
  <si>
    <t>Camera de Comerț și Industrie ROMÂNIA - JAPONIA</t>
  </si>
  <si>
    <t>OCOLUL SILVIC PRIVAT BRETCU</t>
  </si>
  <si>
    <t>Asociatia Black Sea Spa</t>
  </si>
  <si>
    <t>ASOCIATIA "BIOUNIVERS" VALISOARA</t>
  </si>
  <si>
    <t>01.08.2017 (CF semnat in data de 28.11.2017)</t>
  </si>
  <si>
    <t>Obiectivul general al proiectului este acela de dezvoltare a unui sistem durabil de gestionare a deșeurilor cu reducerea impactului asupra mediului în județul Suceava, prin îmbunătățirea serviciului de gestionare a deșeurilor și reducerea numărului de deșeuri neconforme existente, în conformitate cu practicile și politicile Uniunii Europene.</t>
  </si>
  <si>
    <t>Obiectivul general al proiectului este acela de dezvoltare a unui sistem durabil de gestionare a deșeurilor cu reducerea impactului asupra mediului în județul Valcea, prin îmbunătățirea serviciului de gestionare a deșeurilor și reducerea numărului de deșeuri neconforme existente, în conformitate cu practicile și politicile Uniunii Europene.</t>
  </si>
  <si>
    <t>Obiectivul general al proiectului constă in dezvoltarea capabilitatilor de salvarea vietii populatiei si cresterea gradului de protectie, prin eficientizarea capacitatii de raspuns în caz de
dezastre.
Proiectul ,,ERSL II” urmareste diminuarea nevoilor de dotare, identificate ale serviciilor profesioniste pentru situatii de urgenta si îsi propune acoperirea unei parti cât mai mari a deficitului de echipamente si mijloace tehnice. Prin cresterea nivelului de dotare prin achizitia
de echipamente si mijloace tehnice, IGSU vizeaza sa aduca îmbunatatiri capacitatii de raspuns în cazul producerii unor situatii de urgenta.</t>
  </si>
  <si>
    <t>Obiectiv general
Elaborarea planului de management pentru pentru ariile naturale protejate: ROSCI0377 Râul Putna, Rezervaţia Naturală 2821 Râpa
Roşie – Dealu Morii, Rezervaţia Naturală 2823 Rezervaţia Algheanu, Rezervaţia Naturală 2825 Pârâul Bozu şi realizarea cadrului necesar
pentru un management corespunzător al terenurilor şi activităţilor din acestea în vederea conservării speciilor de interes comunitar şi
naţional, a valorilor naturale pentru care au fost desemnate şi asigurarea condiţiilor pentru implementarea planurilor şi proiectelor de dezvoltare durabilă a comunităţilor locale.</t>
  </si>
  <si>
    <t xml:space="preserve">01.04.2015( CF semnat in data de 14.09.2017) </t>
  </si>
  <si>
    <t>Obiectivul general al proiectului:
-Construirea a 70 de km de autostradă pentru a asigura conexiunea dintre Sebeș și Turda (66 de structuri, 7 noduri, 4 parcări, 1 centru de mentenanță și control, 1 centru de mentenanță și monitorizare)
- Reducerea timpului de călătorie
- Îmbunătățirea siguranței traficului
- Reducerea impacyului asupra mediului
- Îmbunătățirea accesabilității zonei</t>
  </si>
  <si>
    <t>Reabilitarea Podului Borcea, km 152+149, CF 800, Bucuresti – Constanþa, între stațiile Borcea si Ovidiu (jud. Ialomița).
Podul are o lungime de 970 m si are urmatoarea configuraþie:
- un viaduct de acces dinspre Fetesti cu 3 deschideri (49,50+50,00+49,50)m (viaductul Fetesti)
- podul propriu-zis peste Borcea are 3 deschideri de 140 m fiecare, un viaduct de acces spre Ovidiu cu 8 deschideri 2x (49,50 +
2x50,00 + 49,50) m
2. Reabilitarea Podului Cernavoda, km 165+817, CF 800, Bucuresti – Constanþa, între staþiile Dunarea (jud. Ialomiþa) si
Cernavoda (jud. Constanþa)
Podul are o lungime de 1584 m si are urmatoarea configuraþie
- un viaduct de acces dinspre H.m. Dunarea cu 17 deschideri 5x(60,40+60,90+60,40)m+2x68,50m
- podul principal peste Dunare având 3 deschideri (140+190+140) m
- un viaduct de acces spre Cernavoda cu o deschidere de 68,50 m</t>
  </si>
  <si>
    <t xml:space="preserve">Obiectivul principal al proiectului:
- Reabilitarea a 141 de km de cale ferată
- Asigurarea inter-operabilității
- Asigurarea unei viteze de deplasare de 160 km/h în ceea ce privește traficul de călători și de 120 km/h în ceea ce privește traficul de marfă
- Reducerea timpului de deplasare
- Creșterea nr de pasageri și a cantității de marfă transportate
- Îmbunătățirea siguranței traficului
</t>
  </si>
  <si>
    <t>024, 027, 028, 039, 041, 043, 085</t>
  </si>
  <si>
    <t>024, 026, 027, 029, 033, 034, 036, 037, 042, 085</t>
  </si>
  <si>
    <t>017, 018, 021, 022</t>
  </si>
  <si>
    <t>085, 086, 083, 089</t>
  </si>
  <si>
    <t>085, 087</t>
  </si>
  <si>
    <t>013</t>
  </si>
  <si>
    <t xml:space="preserve">Modernizarea Instalațiilor pe Magistralele 1, 2, 3 și TL de Metrou – Tronsonul Petrache Poenaru (fostă Semănătoarea) – Timpuri Noi.
Instalații de Ventilație – Faza II
</t>
  </si>
  <si>
    <t>Axa Prioritară 4 Protecţia mediului prin măsuri de conservare a biodiversităţii, monitorizarea calităţii aerului şi decontaminare a siturilor poluate istoric, Obiectiv Specific 4.1 Creşterea gradului de protecţie şi conservare a biodiversităţii prin măsuri de management adecvate şi refacerea ecosistemelor degradate</t>
  </si>
  <si>
    <t>Axa Prioritară 4 Protecţia mediului prin măsuri de conservare a biodiversităţii, monitorizarea calităţii aerului şi decontaminare a siturilor poluate istoric, Obiectiv Specific 4.3 Reducere suprafețe poluate istoric</t>
  </si>
  <si>
    <t>Axa Prioritară 5 Promovarea adaptării la schimbările climatice, prevenirea şi gestionarea riscurilor, Obiectiv Specific 5.2 Creșterea nivelului de pregătire pentru o reacție rapidă și eficientă la dezastre a echipajelor de intervenție.</t>
  </si>
  <si>
    <t>Axa prioritară 7 Creşterea eficienţei energetice la nivelul sistemului centralizat de termoficare în oraşele selectate
Obiectiv specific 7.1 Creșterea eficienței energetice în sistemele centralizate de transport și distribuție a energiei termice în orașele selectate</t>
  </si>
  <si>
    <t>UAT Judetul Vrancea</t>
  </si>
  <si>
    <t>Unitatea-Administrativ-Teritorială Județul Prahova</t>
  </si>
  <si>
    <t>Organisme publice cf legii 64/2009</t>
  </si>
  <si>
    <t>Construcția Autostrăzii Târgu Mureș – Ogra – Câmpia Turzii</t>
  </si>
  <si>
    <t>148/04.12.2017</t>
  </si>
  <si>
    <t>01.01.2014(contract semnat in  04.12.2017)</t>
  </si>
  <si>
    <t>149/04.12.2017</t>
  </si>
  <si>
    <t>Modernizarea Instalatiilor pe Magistralele 1, 2, 3 si TL de Metrou. Instalatii de Control Acces</t>
  </si>
  <si>
    <t>Sprijin pentru pregătirea aplicației de finanțare și a documentațiilor de atribuire pentru proiectul regional de dezvoltare a infrastructurii de apă și apă uzată în județul Ilfov, în perioada 2014-2020</t>
  </si>
  <si>
    <t>APA-CANAL ILFOV S.A.</t>
  </si>
  <si>
    <t>150/08.12.2017</t>
  </si>
  <si>
    <t>CF semnat in 08.12.2017</t>
  </si>
  <si>
    <t>Aplicație Smart Metering pentru consum utilități și producție realizată</t>
  </si>
  <si>
    <t>VEL PITAR S.A.</t>
  </si>
  <si>
    <t xml:space="preserve">Total OS 6.2 </t>
  </si>
  <si>
    <t>151/08.12.2017</t>
  </si>
  <si>
    <t>Sistem inteligent de monitorizare a consumurilor energetice din cadrul Antibiotice SA</t>
  </si>
  <si>
    <t>152/08.12.2017</t>
  </si>
  <si>
    <t>ANTIBIOTICE SA</t>
  </si>
  <si>
    <t>01.10.2016( CF a fost semnat in 08.12.2017)</t>
  </si>
  <si>
    <t>18.11.2016 ( CF a fost semnat in 08.12.2017)</t>
  </si>
  <si>
    <t>Fazarea proiectului Sistem de management integrat al deșeurilor în județul Dolj</t>
  </si>
  <si>
    <t>153/11.12.2017</t>
  </si>
  <si>
    <t>UAT Judetul Dolj</t>
  </si>
  <si>
    <t>Fazarea proiectului Watman - sistem informațional pentru managementul integrat al apelor - etapa I</t>
  </si>
  <si>
    <t>ANAR</t>
  </si>
  <si>
    <t>Total OS 5.1</t>
  </si>
  <si>
    <t>154/13.12.2017</t>
  </si>
  <si>
    <t>01,08,2017 ( cf semnat in 13.12.2017</t>
  </si>
  <si>
    <t>Competitiv cu depunere continua/20.02.2016 si relansat in 28.08.2017/30.06.2018</t>
  </si>
  <si>
    <t>Necompetitiv (cu depunere continuă)</t>
  </si>
  <si>
    <t xml:space="preserve">Obiectivul general al acestui proiect este realizarea unei legături rapide și sigure între municipalitățile din Târgu Mureș și Cluj prin asigurarea continuității secțiunii de autostradă 2B Câmpia Turzii - Cluj Napoca (Gilau) cu secțiunile 2A și 1C și congestionarea traficului din localitățile de-a lungul autostrăzii.
Obiectivele principale ale proiectului (construirea a 51.796 km de autostradă nouă 2x2 împreună cu 4,7 km de drum de legătură 2x2 spre Târgu Mureș, dezvoltarea pe termen lung a sectorului transporturilor, îmbunătățirea siguranței traficului, reducerea impactului asupra mediului, reducerea numărului de transporturi accidentele pe drumul național DN15, reducerea traficului de tranzit, reducerea timpului de călătorie) sunt în conformitate cu LIOP 2014-2020, axa prioritară nr. 1 - "Îmbunătățirea mobilității prin dezvoltarea rețelei TEN-T și a metroului", Obiectiv tematic 7, Obiectivul specific 1.1 - "Creșterea mobilitatea pe rețeaua rutieră TEN-T centrală ".
Obiectivele specifice ale proiectului
1. - Asigurarea până la sfârșitul anului 2019 a 51.796 km de autostradă nouă 2x2, împreună cu 4,7 km de drum de legătură 2x2 spre Târgu Mureș, 13 poduri, 30 de pasaje, 5 intersecții rutiere (dintre care 4 intersecții rutiere și 1 intersecție semi-rutieră), 2 viaducte, 1 parcare, 1 întreținere și Centrul de coordonare, 1 zonă de servicii, 1 punct de sprijin pentru întreținere.
2. - îmbunătățirea capacității și performanței rețelei în zona de impact a proiectului prin creșterea vitezei de deplasare și reducerea numărul accidentelor;
3. - minimizarea emisiilor de gaze cu efect de seră și a poluării aerului în zona de impact a proiectului;
4. - îmbunătățirea calității mediului și a bunăstării populației care trăiește în zona proiectului.                                                                                                                                        </t>
  </si>
  <si>
    <t>Obiectivul principal al proiectului este Modernizarea instalatiilor de control acces pentru 41 de statii de metrou, 70 de vestibule, din
Bucuresti dupa cum urmeaza: 20 statii Magistrala 1, 14 statii Magistrala 2 si 7 statii Magistrala 3.
Modernizarea statiilor de metrou se va realiza prin demontarea vechiului sistem de control acces compus din porti mecanice cu tripod si
montajul noilor porti de control acces si taxare precum si prin intermediul unor lucrari de actualizare software.
Obiectivele secundare ale proiectului sunt optimizarea accesului calatorilor în reteaua existenta de transport cu metroul, diminuarea
fraudei prin modernizarea instalatiilor de control acces îmbunatatirea evacuarii în caz de necesitate (incendiu, evacuare fortata etc).</t>
  </si>
  <si>
    <t>03.03.2014 (CF semnat in data de 04.12.2017)</t>
  </si>
  <si>
    <t>Proiectul isi propune sa implementeze un sistem de management integrat al deseurilor la nivelul judetului Dolj, sa asigure furnizarea de
servicii de salubritate pentru intreaga populatie a judetului si sa reduca numarul siturilor poluate din judet, contribuind astfel al realizarea
unor conditii mai bune de sanatate pentru locuitorii judetului. Proiectul propus spre finanþare din POIM 2014-2020 reprezinta faza II a proiectului “Sistem de Management Integrat al Deseurilor in
judetul Dolj”, care isi propune completarea/extinderea infrastructurii existente de gestionare a deseurilor prin realizarea unor investitii care
sa conduca la dezvoltarea unui sistem de management integrat al deseurilor, astfel incat sa fie atinse standardele de conformitate cu
cerintele UE referitoare la protectia mediului, precum si tintele asumate de Romania prin Tratatul de Aderare la Uniunea Europeana, si
anume:reducerea cantitatii anuale de deseuri biodegradabile depozitate cu 65% fata de cantitatea totala depozitata in anul 1995;</t>
  </si>
  <si>
    <t xml:space="preserve">Obiectivul general al proiectului il constituie elaborarea documentatiilor necesare pentru accesarea fondurilor europene in perioada 2014 -
2020 si asistenta tehnica pentru proiectarea lucrarilor (pentru contracte de tip FIDIC Rosu) si pentru licitarea si incheierea tutror
contractelor prevazute in Planul de achizitii.
</t>
  </si>
  <si>
    <t>Dezvoltarea unui management durabil al inundatiilor in zona cea mai vulnerabila din bazinul hidrografic Prut - Brlad prin reducerea
semnificativa a incidentei riscului la inundatii ( 82% in B.H. Bahlui si Bahluet si 9.2% in B.H. Prut - Barlad ) in urma elaborarii de masuri
structurale si nestructurale.</t>
  </si>
  <si>
    <t>Obiectivul general al proiectului este implementarea unui sistem de monitorizare a consumurilor de utilitati si productie realizate la consumatorul industrial VEL PITAR SA - Unitatea de productie de la punctul de lucru Ramnicu Valcea, identificarea si implementarea de masuri de eficienta energetica in vederea inregistrarii de economii in consumul de energie si evitarea emisiilor de gaze cu efect de sera la nivelul societatii.</t>
  </si>
  <si>
    <t>011,012,015,016</t>
  </si>
  <si>
    <t>AP 6</t>
  </si>
  <si>
    <t>Total OS 6.1</t>
  </si>
  <si>
    <t>Modernizare stații de transformare ale E.ON Distribuție România S.A. – Lucrări de întărire a rețelei electrice în amonte de punctul de racordare a capacităților de producție suplimentare în scopul preluării energiei electrice produse din resurse regenerab</t>
  </si>
  <si>
    <t>DELGAZ GRID S.A.</t>
  </si>
  <si>
    <t>155/18.12.2017</t>
  </si>
  <si>
    <t>Proiectul Regional de dezvoltare a infrastructurii de apă și apă uzată din regiunea Turda – Câmpia Turzii, în perioada 2014-2020</t>
  </si>
  <si>
    <t>156/18.12.2017</t>
  </si>
  <si>
    <t>COMPANIA DE APA ARIEȘ S.A.</t>
  </si>
  <si>
    <t>157/19.12.2017</t>
  </si>
  <si>
    <t>Fazarea proiectului Lucrări pentru reducerea riscului la inundații în bazinul hidrografic Prut – Bârlad</t>
  </si>
  <si>
    <t>01.01.2016 (CF semnat in 19.12.2017)</t>
  </si>
  <si>
    <t>158/20.12.2017</t>
  </si>
  <si>
    <t>Proiectul Regional de dezvoltare a infrastructurii de apa si apa uzata in judetul Galati, in perioada 2014-2020</t>
  </si>
  <si>
    <t>SC Apa Canal SA</t>
  </si>
  <si>
    <t>159/21.12.2017</t>
  </si>
  <si>
    <t>Implementarea unui sistem de monitorizare a consumurilor energetice (energie electrică, energie termică, aer comprimat) la nivelul SC SORTILEMN SA</t>
  </si>
  <si>
    <t>SC SORTILEMN SA</t>
  </si>
  <si>
    <t>Îmbunătăţirea stării de conservare a biodiversităţii în ROSPA 0115 Defileul Crişului Repede – Valea Iadului prin elaborarea planului de management</t>
  </si>
  <si>
    <t>ASOCIAȚIA CENTRUL PENTRU ARII PROTEJATE ȘI DEZVOLTARE DURABILĂ BIHOR</t>
  </si>
  <si>
    <t>160/22.12.2017</t>
  </si>
  <si>
    <t>22.09.2016 (CF semnat in 22.12.2017)</t>
  </si>
  <si>
    <t>Total AP 6</t>
  </si>
  <si>
    <t xml:space="preserve"> Strategia ITS</t>
  </si>
  <si>
    <t>161/28.12.2017</t>
  </si>
  <si>
    <t>024, 026, 027, 029, 033, 034, 036, 037, 042, 086</t>
  </si>
  <si>
    <t xml:space="preserve">01.06.2016( CF semnat in data de 28.12..2017) </t>
  </si>
  <si>
    <t>01.04.2015 (CF semnat in  20.12.2017)</t>
  </si>
  <si>
    <t>14.10.2014 (CF semnat in data de 18.12.2017)</t>
  </si>
  <si>
    <t>Total OS 2.5</t>
  </si>
  <si>
    <t>Obiectiv general:  „Reducerea consumului specific de energie (kgep/1000 euro) la nivelul societatii ANTIBIOTICE S.A. in medie cu 1%, pe o perioada de 5 ani dupa implementarea proiectului, ca urmare a monitorizarii consumurilor prin implementarea unui sistem de contorizare inteligenta a consumului energetic”
Obiectiv specific: Implementarea unui sistem de contorizare inteligenta functional, in vederea monitorizarii consumurilor de energie electrica si gaz pana la sfarsitul perioade de implementare a proiectului.
Investitia propusa vizeaza achizitia si implementarea unui sistem inteligent de contorizare a energiei electrice si gazului in vederea monitorizarii consumului la nivelul companiei Antibiotice SA.
Scopul proiectului de investitii este de reducere a consumului si a pierderilor de energie si optimizarea consumului la nivelul intreprinderii prin implementarea de masuri non-cost si investitii bazate pe datele furnizate de sistem in vederea reducerii consumului energetic al companiei. Sistemul va permite extinderea in viitor si cu alte puncte de masura şi va putea comunica cu alte sisteme de monitorizare din intreprindere, in cazul unei extinderi a acesteia.</t>
  </si>
  <si>
    <t>Elaborarea unui plan de management viabil, creșterea gradului de conștientizare a populaţiei și întărirea capacităţii instituţionale de administrare pentru situl Natura 2000 ROSPA0115 Defileul Crișului Repede - Valea Iadului, crearea premiselor pentru îmbunătăţirea/menţinerea stării favorabile de conservare a speciilor de păsări de interes comunitar și a habitatelor caracteristice acestora pe suprafaţa sitului ROSPA0115 Defileul Crișului Repede - Valea Iadului.</t>
  </si>
  <si>
    <t xml:space="preserve">Dezvoltarea unui management durabil al inundatiilor in zona cea mai vulnerabila din bazinul hidrografic Prut - Brlad prin reducerea
semnificativa a incidentei riscului la inundatii ( 82% in B.H. Bahlui si Bahluet si 9.2% in B.H. Prut - Barlad ) in urma elaborarii de masuri
structurale si nestructurale.
</t>
  </si>
  <si>
    <t>Obiectivul principal al proiectului consta in cresterea sigurantei preluarii energiei electrice produse din resurse regenerabile prin reducerea numarului de intreruperi, diminuarea cantitatii de energie electrica nelivrata si reducerea numarului de intreruperi, diminuarea cantitatii de energie electrica nelivrata si reducerea costurilor de mentenanta ale retelei de distributie a energiei  electrice a E.ON Distributie Romania. Vor fi modernizate 3 statii  de transformare, Harlau, Pascani si Gorban, cu un grad de importanta ridicat pentru sistemul energetic din regiunea Moldova.</t>
  </si>
  <si>
    <t>Imbunatatirea eficientei energetice a companiei prin introducerea de noi tehnologii si valorificarea superioara a resurselor disponibile de
energie regenerabila (biomasa lemnoasa). Realizarea proiectului permite :
• Reducerea costurilor specifice cu energia si imbunatatirea competitivitatii produselor atat pe piata externa cat si interna
• Imbunatatirea calitatii energiei termice produsa si utilizata in procesul tehnologic precum si cresterea sigurantei in exploatare si
furnizare
• Reducerea emisiilor GES permitand companiei sa se apropie de obiectivul unei productii integrale verzi</t>
  </si>
  <si>
    <t>01.10.2017 (CF a fost semnat in 21.12.2017)</t>
  </si>
  <si>
    <t>Obiectivul general al Proiectului este de a îmbunataþi infrastructura de apa si apa uzata în beneficiul mediului si al populaþiei din regiunea Turda-Câmpia Turzii pentru a îndeplini obligaþiile de conformare stabilite prin Tratatul de aderare si obiectivele POS  Mediu, Axa Prioritara 1.</t>
  </si>
  <si>
    <t>Obiectivul general al proiectului îl reprezinta îmbunataþirea infrastructurii de apa si canalizare în localitaþile din judeþul Galaþi incluse în proiect, în vederea îndeplinirii obligaþiilor stabilite prin Tratatul de Aderare si Directivele Europene relevante.
Prin intermediul proiectului, urmatorii indicatori prevazuti in POIM vor fi atinsi pana in 2022:
CO18 = 129.671 locuitori
CO19 = 44.242 locuitori echivalenti
Prin acesti indicatori, proiectul va contribui la atingerea la rezultatele POIM, OS 3.2, precum si la conformarea cu directivele europene.</t>
  </si>
  <si>
    <t>Necompetitiv (cu depunere continuă,</t>
  </si>
  <si>
    <t>Necompetitiv cu depunere continuă,</t>
  </si>
  <si>
    <t>Planificarea managementului conservării biodiversității în siturile Natura 2000 ROSPA0012 Brațul Borcea, împreună cu ROSCI0319 Mlaștina de la Fetești, IV.34. Pădurea Canton Hățiș și ROSCI0278 Bordușani - Borcea (fără partea care se suprapune cu ROSPA0017</t>
  </si>
  <si>
    <t>162/07.03.2018</t>
  </si>
  <si>
    <t>Asociația Centrul Ecologic Green Area</t>
  </si>
  <si>
    <t>085, 086, 083, 090</t>
  </si>
  <si>
    <t>163/07.03.2018</t>
  </si>
  <si>
    <t>Planificarea managementului conservării biodiversității pentru Situl Natura 2000 ROSPA0112 Câmpia Gherghiței împreună cu rezervația naturala B.6 Lacul Rodeanu</t>
  </si>
  <si>
    <t>085, 086, 083, 091</t>
  </si>
  <si>
    <t>24.07.2017 (CF semnat in data de 07.03,2018)</t>
  </si>
  <si>
    <t>Administrația Parcului Național Retezat R.A.</t>
  </si>
  <si>
    <t>085, 086, 083, 092</t>
  </si>
  <si>
    <t>164/08.03.2018</t>
  </si>
  <si>
    <t>01.01.2018 (CF semnat in data de 07.03.2018)</t>
  </si>
  <si>
    <t>01.01.2018 (CF semnat in data de 08.03.2018)</t>
  </si>
  <si>
    <t>Întărirea capacităţii pentru managementul adaptativ al capitalului natural din Parcul Naţional Retezat (incluzând rezervaţiile 2.494 Gemenele, 2.496 Peştera Zeicului), împreună cu siturile Natura 2000 suprapuse parţial - ROSCI0217 Retezat şi ROSPA0084 Muntii Retezat</t>
  </si>
  <si>
    <t>Obiectivul global al proiectului a fost reprezentat de conservarea diversitatii biologice si a integritatii ecologice a ecosistemelor de padure.                                                               Principalele obiective ale proiectului sînt legate de îmbunataþirea managementului conservativ al habitatelor alpine, de o mare diversitate în Munþii Retezat care reprezinta una dintre cele mai valoroase zone dedicate protecþiei naturii din România, cu o enorma relevanþa pentru conservarea patrimoniului natural european.
Sînt luate în considerare atât activitaþi directe de stopare a unor procese distructive, cât si o campanie foarte puternica pentru promovarea conceptelor de conservare, cu accent deosebit pe pastrarea nealterata pe termen lung a habitatelor alpine.</t>
  </si>
  <si>
    <t>Obiectivul general al proiectului:
Dezvoltarea si consolidarea turismului intern prin sprijinirea promovarii turistice a produselor turistice specifice si a activitaþilor de marketing specifice. Scopul este de a dezvolta conceptul de recreere turistica în România, de a creste numarul de vacante în România prin promovarea produselor turistice specifice.                                                 Obiectivele specifice ale proiectului:
- cresterea notorietatii patrimoniului cultural;
- imbunatatirea gradului de competitivitate al actorilor locali (pensiuni, moteluri cabane etc);
- estimarea cresterii circulatiei turistice cu 4% ;
- integrarea principiilor dezvoltarii durabile a protectiei mediului si a egalitatii de sanse in dezvoltarea turismului la nivel local;</t>
  </si>
  <si>
    <t>Obiectivul general al proiectului:
Dezvoltarea si consolidarea turismului intern prin sprijinirea promovarii turistice a produselor turistice specifice si a activitatilor de marketing specifice. Scopul este de a dezvolta conceptul de recreere turistica in Romania, de a creste numarul de vacante in Romania prin promovarea produselor turistice specifice.                                                      Obiectivele specifice ale proiectului:
- cresterea notorietatii patrimoniului cultural;
- estimarea cresterii circulatiei turistice cu 4% ;
- integrarea principiilor dezvoltarii durabile a protectiei mediului si a egalitatii de sanse in dezvoltarea turismului la nivel local;</t>
  </si>
  <si>
    <t>Planificarea managementului conservării biodiversității în siturile Natura 2000 ROSPA0016 Câmpia Nirului-Valea Ierului, ROSCI0020 Câmpia Careiului împreună cu ariile protejate 2.676 Pădurea Urziceni, 2.677 Dunele de nisip Foieni, 2.679 Mlaștina Vermes și</t>
  </si>
  <si>
    <t>OCOLUL SILVIC "CODRII SĂTMARULUI”</t>
  </si>
  <si>
    <t>Obiectivul general al proiectului: Asigurarea starii de conservare favorabila pentru speciile si habitatele de interes comunitar din ariile
naturale protejate din Câmpia Careiului, Campia Ierului, Campia Nirului-Valea Ierului prin planificarea unui management integrat
impreuna cu cele 5 arii naturale protejate 2.182 Padurea cu Corynephorus de la Voievozi, 2.676 Padurea Urziceni, 2.677 Dunele de nisip
Foieni, 2.679 Mlastina Vermes si 2.183 Complexul hidrografic Valea Rece precum si constientizarea membrilor comunitaþilor locale
privind importanta ocrotirii si conservarii ariilor naturale protejate.                               Obiectivul specific:                                                                                                                                     Îmbunatatirea conditiilor de management ale ariilor naturale protejate vizate de proiect. Rezultatul cuantificabil al obiectivului consta in
realizarea unui plan de management pentru cele 8 arii naturale protejate.
Cresterea gradului de informare si constientizare a grupurilor tinta din comunitaþile locale cu privire la importanta ariilor naturale protejate
vizate de proiect. Rezultatul cuantificabil al obiectivului conta in cresterea cu 30% a gradului de informare si constientizare a grupurilor
tinta din comunitatile locale.
Cresterea capacitatii institutionale a custodelui. Rezultatul cuantificabil al obiectivului consta in achizitionarea de echipamente pentru
asigurarea activitatilor specifice ariilor naturale protejate.</t>
  </si>
  <si>
    <t>085, 086, 083, 093</t>
  </si>
  <si>
    <t>165/14.03.2018</t>
  </si>
  <si>
    <t>01.08.2017((CF semnat in data de 14.03.2018)</t>
  </si>
  <si>
    <t>Sprijin pentru pregatirea aplicatiei de finantare si a documentatiilor de atribuire pentru Proiectul Regional de Dezvoltare a Infrastructurii de Apa si Apa Uzata din judetul NEAMT in perioada 2014-2020</t>
  </si>
  <si>
    <t>COMPANIA JUDETEANA APA SERV S.A.</t>
  </si>
  <si>
    <t>Neamt</t>
  </si>
  <si>
    <t>Organisme publice cf legii 64/2010</t>
  </si>
  <si>
    <t>017, 018, 021, 023</t>
  </si>
  <si>
    <t>166/16.03.2018</t>
  </si>
  <si>
    <t>19.10.2016 (CF semnat in 16 martie 2018)</t>
  </si>
  <si>
    <t>Management adecvat in vederea conservarii biodiversitatii din ariile naturale protejate ROSCI 0097 – Lacul Negru si rezervatia naturala 2.813 Lacul Negru - Cheile Narujei I</t>
  </si>
  <si>
    <t>"OCOLUL SILVIC NARUJA"</t>
  </si>
  <si>
    <t>167/16.03.2018</t>
  </si>
  <si>
    <t>20.01.2014  ( CF semnat in  11.12.2017 )</t>
  </si>
  <si>
    <t>27.05.2016 (CF semnat in  16.03.2018 )</t>
  </si>
  <si>
    <t>Fazarea proiectului Sistem de management integrat al deșeurilor în județul Harghita</t>
  </si>
  <si>
    <t>Unitatea-Administrativ-Teritorială Județul Harghita</t>
  </si>
  <si>
    <t>Necompetitiv (cu depunere continuă, pe bază de liste de proiecte preidentificate)/19.04.2016/2020</t>
  </si>
  <si>
    <t>017, 018, 021, 024</t>
  </si>
  <si>
    <t>168/19.03.2018</t>
  </si>
  <si>
    <t>12.09.2014 (CF semnat in  19.03.2018 )</t>
  </si>
  <si>
    <t>Elaborarea planurilor de management pentru ariile naturale protejate ROSCI0152 Pădurea Floreanu - Frumuşica - Ciurea suprapusă cu ROSPA0163 Pădurea Floreanu - Frumuşica - Ciurea şi rezervaţia naturală Frumuşica, ROSCI0077 Fânaţele Bârca suprapusă cu ROSPA</t>
  </si>
  <si>
    <t>ASOCIAŢIA SCUTIERII NATURII - AFJ</t>
  </si>
  <si>
    <t>169/28.03.2018</t>
  </si>
  <si>
    <t>01.01.2018  (CF semnat in  28.03.2018 )</t>
  </si>
  <si>
    <t>Obiectivul general al proiectului este dezvoltarea unui sistem durabil de gestionare a deseurilor în judeþul Harghita prin îmbunataþirea serviciilor de gestionare a deseurilor si reducerea numarului existent de depozite neconforme în judeþ, în conformitate cu practicile si politicile UE în cadrul Axei Prioritare 2 a POS Mediu.                                                                              Obiectivele specifice:
- Cresterea gradului de acoperire cu servicii de salubrizare
- Reducerea cantitaþii de deseuri eliminate prin depozitare
- Cresterea cantitaþii de deseuri reciclate sau valorificate
- Valorificare deseuri de ambalaje din hârtie si carton, plastic, sticla, metal, lemn
- Închiderea depozitelor neconforme
- Reducerea cantitaþii de deseuri biodegradabile depozitate prin compostare individuala, compostare în staþie de compostare, valorificare
hârtie si carton în staþia de sortare, valorificare hârtie si carton la sursa, valorificare deseuri din lemn</t>
  </si>
  <si>
    <t>Obiectivul general al Masurii a fost îmbunataþirea infrastructurii de mediu din Piatra Neamþ, în scopul de a îndeplini obligaþiile trasate prin Parteneriatul de Aderare.                                                                                                                Asigurarea calitatii corespunzatoare a apei potabile in municipiul Piatra Neamt.
Imbunatatirea calitatii raului Bistrita. Imbunatatirea infrastructurii de apa si apa uzata,prin optimizarea capacitatii de furnizare apei si de preluare aapelor uzate precum si prin
reducerea pierderilor si a deversarilor necontrolate.</t>
  </si>
  <si>
    <t xml:space="preserve">Obiectivul general al proiectului este protejarea si conservarea biodiversitatii in situl de importanta comunitara ROSCI0018 Caldarile Zabalei impreuna cu aria naturala protejata 2810. Caldarile Zabalei-Zarna Mica-Raoaza, prin elaborarea si implementarea unui cadrul de management eficient al sitului </t>
  </si>
  <si>
    <t>Evaluarea starii de conservare a biodiversitatii in zona transfrontaliera Romania - Republica Moldova
Dezvoltarea capacitatii institutionale a structurilor implicate in conservarea biodiversitatii in context transfrontalier
Elaborarea sistemului de management integrat pentru conservarea biodiversitatii in zona transfrontaliera
Cresterea nivelului de informare a populatiei in sfera politicii de mediu privind problematica conservarii biodiversitatii</t>
  </si>
  <si>
    <t>N/A</t>
  </si>
  <si>
    <t>AA2</t>
  </si>
  <si>
    <t>Implementarea unui sistem de monitorizare a consumului de energie la AZUR S.A.</t>
  </si>
  <si>
    <t>AZUR S.A</t>
  </si>
  <si>
    <t>170/30.03.2018</t>
  </si>
  <si>
    <t>30.08.2016 (CF semnat in 30.03.2018)</t>
  </si>
  <si>
    <t>011,012,015,017</t>
  </si>
  <si>
    <t>Managementul adecvat în vederea conservării biodiversității din ariile naturale protejate ROSCI0023 și rezervația naturală 2818 Cascada Mișina</t>
  </si>
  <si>
    <t>017, 018, 021, 025</t>
  </si>
  <si>
    <t>171/11.04.2018</t>
  </si>
  <si>
    <t>27.05.2016 (Cf semnat in 11.04.2018)</t>
  </si>
  <si>
    <t>Obiectivul general al proiectului este protejarea si conservarea biodiversitatii in situl de interes comunitar ROSCI0228 Sindrilita prin:
elaborarea si implementarea unui cadrul de management eficient al sitului
OS 1. Asigurarea masurilor coerente de conservare a biodiversitatii pentru situl Natura 2000 ROSCI0228 Sindrilita
OS 2. Cresterea capacitatii de gestionare a sitului Natura 2000 ROSCI0228 Sindrilita
OS 3. Cresterea gradului de educatie si constientizare a importantei sitului Natura 2000 ROSCI0228 Sindrilita si actiunilor de conservare
a biodiversitatii in randul comunitatii locale si a altor grupuri tinta relevante in zona sitului</t>
  </si>
  <si>
    <t>Obiectiv general al proiectului Azur: „Cresterea competitivitatii si profitabilitatii sectiei lacuri si vopsele pe baze durabile, prin
retehnologizarea fluxului de producþie în vederea accesarii de noi pieþe interne (DiY) si externe inclusiv prin produse noi, inovative.”
Obiectivele specifice ale proiectului AZUR au fost:
-Dezvoltarea a cel putin 2 game de produse noi: grunduri si vopsele pe baza de solventi cu uscare rapida si grund-amorsa pe baza de
apa pentru impregnnare pereti.
-Cresterea cifrei de afaceri cu minim 10% pe an pe o perioada de 5 ani de la finalizarea proiectului;
-Cresterea cu 18,52% a vanzarilor pe piata DiY si o crestere cu 20% a cotei de piata pe acest sector de la 2 % pana la aproximativ 2,4%;
-Cresterea exportului cu minim 75% intr-o perioada de 5 ani de la finalizarea proiectului;
-Angajarea si instruirea a 10 persoane pentru operarea corespunzatoare a echipamentelor achizitionate prin proiect pe perioada
nedeterminata;</t>
  </si>
  <si>
    <t>SISTEM INTELIGENT DE MONITORIZARE A CONSUMURILOR ENERGETICE ÎN CADRUL YAZAKI COMPONENT TECHNOLOGY ROMANIA</t>
  </si>
  <si>
    <t>172/13.04.2018</t>
  </si>
  <si>
    <t>YAZAKI COMPONENT TECHNOLOGY S.R.L.</t>
  </si>
  <si>
    <t>01.02.2017 (CF semnat in 13.04.2018)</t>
  </si>
  <si>
    <t>011,012,015,018</t>
  </si>
  <si>
    <t>Fazarea proiectului Sistem de management integrat al deșeurilor în județul Brăila</t>
  </si>
  <si>
    <t>Fazarea proiectului Sistem de management integrat al deseurilor în județul Alba</t>
  </si>
  <si>
    <t>CodSmis</t>
  </si>
  <si>
    <t>Regiune</t>
  </si>
  <si>
    <t>Judet</t>
  </si>
  <si>
    <t>Regiunea 1 Nord-Est,Regiunea 2 Sud-Est,Regiunea 3 Sud Muntenia,Regiunea 4 Sud-Vest,Regiunea 5 Vest,Regiunea 6 Nord-Vest,Regiunea 7 Centru,Regiunea 8 Bucureşti-Ilfov</t>
  </si>
  <si>
    <t>Alba,Arad,Arges,Bacau,Bihor,Bistrita Nasaud,Botosani,Braila,Brasov,Bucuresti,Buzau,Calarasi,Caras Severin,Cluj,Constanta,Covasna,Dambovita,Dolj,Galati,Giurgiu,Gorj,Harghita,Hunedoara,Ialomita,Iasi,Ilfov,Maramures,Mehedinti,Mures,Neamt,Olt,Prahova,Salaj,Satu Mare,Sibiu,Suceava,Teleorman,Timis,Tulcea,Valcea,Vaslui,Vrancea</t>
  </si>
  <si>
    <t>Alba,Arad,Arges,Bacau,Bihor,Bistrita Nasaud,Botosani,Braila,Brasov,Bucuresti,Buzau,Calarasi,Caras Severin,Cluj,Constanta,Covasna,Dambovita,Dolj,Galati,Giurgiu,Gorj,Harghita,Hunedoara,Ialomita,Iasi,Maramures,Mehedinti,Mures,Neamt,Olt,Prahova,Salaj,Satu Mare,Sibiu,Suceava,Teleorman,Timis,Tulcea,Valcea,Vaslui,Vrancea</t>
  </si>
  <si>
    <t>Regiunea 1 Nord-Est,Regiunea 2 Sud-Est,Regiunea 3 Sud Muntenia,Regiunea 4 Sud-Vest,Regiunea 5 Vest,Regiunea 6 Nord-Vest</t>
  </si>
  <si>
    <t>Alba,Arges,Bihor,Bistrita Nasaud,Buzau,Caras Severin,Cluj,Constanta,Dambovita,Giurgiu,Gorj,Hunedoara,Iasi,Maramures,Olt,Prahova,Salaj,Timis,Vaslui</t>
  </si>
  <si>
    <t>Regiunea 6 Nord-Vest,Regiunea 7 Centru</t>
  </si>
  <si>
    <t>Alba,Cluj</t>
  </si>
  <si>
    <t>Regiunea 5 Vest,Regiunea 7 Centru</t>
  </si>
  <si>
    <t>Alba,Hunedoara</t>
  </si>
  <si>
    <t>Alba,Mures,Sibiu</t>
  </si>
  <si>
    <t>Alba,Sibiu</t>
  </si>
  <si>
    <t>Regiunea 1 Nord-Est,Regiunea 2 Sud-Est,Regiunea 3 Sud Muntenia,Regiunea 4 Sud-Vest,Regiunea 5 Vest,Regiunea 8 Bucureşti-Ilfov</t>
  </si>
  <si>
    <t>Arad,Bacau,Bucuresti,Calarasi,Caras Severin,Constanta,Dolj,Giurgiu,Ialomita,Iasi,Ilfov,Mehedinti,Neamt,Olt,Prahova,Teleorman,Timis,Vrancea</t>
  </si>
  <si>
    <t>Arad,Bihor,Hunedoara</t>
  </si>
  <si>
    <t>Arad,Hunedoara</t>
  </si>
  <si>
    <t>Arad,Timis</t>
  </si>
  <si>
    <t>Regiunea 3 Sud Muntenia,Regiunea 7 Centru</t>
  </si>
  <si>
    <t>Arges,Brasov</t>
  </si>
  <si>
    <t>Bacau</t>
  </si>
  <si>
    <t>Bacau,Iasi,Suceava</t>
  </si>
  <si>
    <t>Bihor,Cluj</t>
  </si>
  <si>
    <t>Bihor,Satu Mare</t>
  </si>
  <si>
    <t>Braila,Buzau</t>
  </si>
  <si>
    <t>Regiunea 1 Nord-Est,Regiunea 2 Sud-Est,Regiunea 3 Sud Muntenia</t>
  </si>
  <si>
    <t>Braila,Calarasi,Constanta,Ialomita,Suceava</t>
  </si>
  <si>
    <t>Brasov,Harghita,Mures</t>
  </si>
  <si>
    <t>Brasov,Sibiu</t>
  </si>
  <si>
    <t>Regiunea 3 Sud Muntenia,Regiunea 8 Bucureşti-Ilfov</t>
  </si>
  <si>
    <t>Bucuresti,Giurgiu,Ilfov</t>
  </si>
  <si>
    <t>Bucuresti,Prahova</t>
  </si>
  <si>
    <t>Regiunea 2 Sud-Est,Regiunea 3 Sud Muntenia</t>
  </si>
  <si>
    <t>Buzau,Ialomita,Prahova</t>
  </si>
  <si>
    <t>Calarasi,Giurgiu,Teleorman</t>
  </si>
  <si>
    <t>Calarasi,Ialomita</t>
  </si>
  <si>
    <t>Regiunea 4 Sud-Vest,Regiunea 5 Vest</t>
  </si>
  <si>
    <t>Caras Severin,Gorj,Hunedoara</t>
  </si>
  <si>
    <t>Caras Severin,Hunedoara,Timis</t>
  </si>
  <si>
    <t>Cluj,Mures</t>
  </si>
  <si>
    <t>Covasna,Harghita</t>
  </si>
  <si>
    <t>Covasna,Mures</t>
  </si>
  <si>
    <t>Regiunea 3 Sud Muntenia,Regiunea 4 Sud-Vest</t>
  </si>
  <si>
    <t>Dolj,Olt,Teleorman</t>
  </si>
  <si>
    <t>Giurgiu,Teleorman</t>
  </si>
  <si>
    <t>Gorj,Hunedoara</t>
  </si>
  <si>
    <t>Harghita,Mures</t>
  </si>
  <si>
    <t>Hunedoara,Timis</t>
  </si>
  <si>
    <t>Iasi,Neamt</t>
  </si>
  <si>
    <t>Olt,Teleorman</t>
  </si>
  <si>
    <t>Olt,Teleorman,Valcea</t>
  </si>
  <si>
    <t>Total OS 6.3</t>
  </si>
  <si>
    <t>Aplicație de Smart Metering consumuri utilități</t>
  </si>
  <si>
    <t>COMELF S.A.</t>
  </si>
  <si>
    <t>011,012,015,019</t>
  </si>
  <si>
    <t>173/03.05.2018</t>
  </si>
  <si>
    <t>IMPLEMENTARE SISTEM DE MĂSURARE INTELIGENT ÎN MUNICIPIUL CRAIOVA, ZONA CENTRALĂ – PARȚIAL ȘI SĂRARI – cca. 10.000 CONSUMATORI DIN MUNICIPIUL CRAIOVA</t>
  </si>
  <si>
    <t>DISTRIBUȚIE ENERGIE OLTENIA S.A.</t>
  </si>
  <si>
    <t>Sprijin pentru pregătirea aplicației de finanțare și a documentațiilor de atribuire pentru proiectul regional de dezvoltare a infrastructurii de apă și apă uzată din județul Caraș Severin/Regiunea Vest, în perioada 2014-2020</t>
  </si>
  <si>
    <t>S.C. AQUACARAȘ S.A.</t>
  </si>
  <si>
    <t>01.10.2016 ( CF semnat la data de 03,05,2018)</t>
  </si>
  <si>
    <t>174/03.05.2018</t>
  </si>
  <si>
    <t>Cu depunere continua, pe baza de liste proiecte preidentificate</t>
  </si>
  <si>
    <t>01.01.2018 ( CF semnat la data de 03,05,2018)</t>
  </si>
  <si>
    <t>175/08.05.2018</t>
  </si>
  <si>
    <t>Obiectivul general al proiectului:cresterea competitivitatii COMELF SA prin modificarea fundamentala a fluxurilor de fabricatie existente,
prin reorganizare, reamplasare de echipamente si achizitia de noi echipamente si tehnologii moderne care sa permita adaptarea
productiei la cerintele pietei si crearea de noi locuri de munca.
Obiectivele specifice ale proiectului:
• Cresterea cifrei de afaceri cu 64,10%, dupa primii 5 ani de la implementarea proiectului raportata la anul 2010
• Crearea a 196 noi locuri de munca la finalizarea proiectului
• Cresterea exportului cu 74% dupa cinci ani de la implementare</t>
  </si>
  <si>
    <t>Obiectivul general il reprezinta îmbunataþirea infrastructurii de mediu în ceea ce priveste apa si apa uzata în judeþul Caras-Severin,
România, în scopul îndeplinirii obligaþiilor privind acquis-ul de mediu.   Rezultate:                                                                                                                                                   1. Reabilitarea Staþiei de Tratare Ape Uzate din Resiþa
2. Reabilitarea Staþiei de Tratare Apa Potabila din Resiþa
3. Reabilitare si extindere retele de alimentare cu apa si canalizare in Resita
4. Reabilitare si extindere retele de alimentare cu apa in celelalte 7 orase ale judetului Caras-Severin</t>
  </si>
  <si>
    <t>Dezvoltarea sistemului de monitorizare a consumului de energie la Hammerer Aluminium Industries Sântana S.R.L.</t>
  </si>
  <si>
    <t>Hammerer Aluminium Industries Sântana S.R.L.</t>
  </si>
  <si>
    <t>176/17.05.2018</t>
  </si>
  <si>
    <t>011,012,015,020</t>
  </si>
  <si>
    <t>contract incheiat cu acordul partilor</t>
  </si>
  <si>
    <t>Elaborare Studiu de Fezabilitate, Proiect Tehnic, Detalii de Executie, Asistenta Tehnica, DTAC pentru obiectivul „Varianta ocolitoare Giurgiu"</t>
  </si>
  <si>
    <t>2/11.05.2018</t>
  </si>
  <si>
    <t>Asigurarea de capacitatea de circulatie necesara si conditii corespuzatoare de circulatiei aferente retelei rutiere TEN-TCORE cu efecte
negative minime la nivelul mediului si ale ocuparii de terenuri.
Imbunatatirea conditiilor de circulatie la nivel de retea rutiera nationala de transport inclusiv sub aspect de siguranta rutiera, reducerea
emisiilor poluante, reducerea costurilor de operare, raspunzind astfel cerintelor de dezvoltarea economica concretizata prin adaptarea
retelei rutiere nationale la cererea reala de transport.
Obiectivul general al proiectului, ca parte din reteaua TEN-T Globala, este imbunatatirea competitivitatii economice a României prin
dezvoltarea infrastructurii de transport care faciliteaza integrarea economica in UE, contribuind astfel la dezvoltarea pietii interne cu scopul
de a crea conditiile pentru cresterea volumului investitiilor, promovarea transportului durabil si a coeziunii in reteaua de drumuri europene.
Realizarea prezentului proiect - faza Studiu de Fezabilitate, Proiect Tehnic si Detalii de executie - al variantei de ocolire Giurigiu contribuie
la indicatorul de rezultat 2S81 – Cerere de finanþare transmisa, spre analiza si aprobare la Organismul Independent pentru Evaluare.
Obiectivele specifice ale proiectului
1. Studiu de Fezabilitate elaborat
2. Proiect Tehnic elaborat
3. Detalii de executie elaborate</t>
  </si>
  <si>
    <t xml:space="preserve">Sud - Muntenia
</t>
  </si>
  <si>
    <t xml:space="preserve">
Giurgiu
Localitatea
Judeþul
Municipiul Giurgiu</t>
  </si>
  <si>
    <t>024, 027, 028, 039, 041, 043, 085, 029</t>
  </si>
  <si>
    <t>Modernizare Ecluze. Echipamente si Instalatii. Faza 2</t>
  </si>
  <si>
    <t>5/15.05.2018</t>
  </si>
  <si>
    <t>Necompetitv cu depunerea continua 11.01.2018-31.12.2019</t>
  </si>
  <si>
    <t>CN ACN</t>
  </si>
  <si>
    <t>Obiectul cererii de finanțare „Modernizare ecluze. Echipamente și instalații-Faza 2” este realizat prin îndeplinirea următoarelor obiective specifice aferentei Fazei II, respectiv modernizarea a 3 ecluze, reabilitarea unei stații complexe de pompare, reabilitarea a 2 Galeriile de apă înaltă ale ecluzelor Ovidiu si Năvodari și 3 Stații de pompare care protejează de inundații orașele Saligny, Mircea Vodă si Făclia, conform cererii de finanțare depuse.</t>
  </si>
  <si>
    <t>01.07.2016 CF SEMNAT IN 15.05.2018</t>
  </si>
  <si>
    <t>30.06.2021</t>
  </si>
  <si>
    <t>Regiunea Sud-Est</t>
  </si>
  <si>
    <t>Implementare unei dane specializate într-o zonă cu adâncimi mari (Dana 80)”</t>
  </si>
  <si>
    <t>6/18.05.2018</t>
  </si>
  <si>
    <t>Obiectivele strategice ale proiectului sunt:
• Realizarea racordului CF va conduce la suplimentarea traficului feroviar si prin aceasta la eficientizarea sistemului feroviar din
sectorul fluvio-maritim al portului si al celui din þara.
• Racordul de cale ferata va fi utilizat de toþi transportatorii feroviari si prin tarifele practicate pentru transportul marfurilor
respective vor creste veniturile acestora si implicit veniturile la bugetul de stat.
• Prin realizarea investiþiei va creste atractivitatea portului Constanþa în comparaþie cu celelalte porturi din bazinul Marii Negre.
Pentru atingerea acestor obiective, se propune realizarea urmatoarelor investitii:
• Modernizarea Danei nr. 80, pentru a permite operarea navelor de mai mare capacitate, prin instalarea de noi echipamente
pentru dana (amortizori, bolarzi etc.) adecvate primirii de nave de cereale mai mari
• Extinderea infrastructurii feroviare pâna la parcul de silozuri, prin constructia unei linii noi de cale ferata in lungime de 4,114 m.</t>
  </si>
  <si>
    <t>01.06.2018</t>
  </si>
  <si>
    <t>Total OS 1.3</t>
  </si>
  <si>
    <t>Elaborare Studiu de fezabilitate și Proiect Tehnic pentru drum de mare viteză Ploiești-Buzău</t>
  </si>
  <si>
    <t>3/14.05.2018</t>
  </si>
  <si>
    <t>Elaborare Studiu de fezabilitate și Proiect Tehnic pentru drum de mare viteză Buzău-Focșani</t>
  </si>
  <si>
    <t>4/14.05.2018</t>
  </si>
  <si>
    <t>Obiectivul general al proiectului, ca parte din TEN-T CORE, este imbunatatirea competitivitatii economice a României prin dezvoltarea
infrastructurii de transport care faciliteaza integrarea economica in UE, contribuind astfel la dezvoltarea pietii interne cu scopul de a creea
conditiile pentru cresterea volumului investitiilor, promovarea transportului durabil si a coeziunii in reteaua de drumuri europene.
Proiectul „Elaborare Studiu de Fezabilitate si Proiect Tehnic pentru „Drum de mare viteza Ploiesti – Buzau” contribuie la indicatorul de
rezultat 2S81 – Cerere de finanþare transmisa, spre analiza si aprobare la Organismul Independent pentru Evaluare.
Obiectivele specifice ale proiectului
1. Studiu de Fezabilitate elaborat
2. Proiect Tehnic elaborat</t>
  </si>
  <si>
    <t>31.10.2018</t>
  </si>
  <si>
    <t>30.09.2020</t>
  </si>
  <si>
    <t>regiunea Sud - Muntenia,regiunea Sud - Est</t>
  </si>
  <si>
    <t>BUZAU, PRAHOVA</t>
  </si>
  <si>
    <t>Obiectivul general al proiectului, ca parte din reteaua TEN-T, este imbunatatirea competitivitatii economice a României prin dezvoltarea
infrastructurii de transport care faciliteaza integrarea economica in UE, contribuind astfel la dezvoltarea pietii interne cu scopul de a creea
conditiile pentru cresterea volumului investitiilor, promovarea transportului durabil si a coeziunii in reteaua de drumuri europene.
Realizarea prezentului proiect - faza Studiu de Fezabilitate si Proiect Tehnic al tronsonului de drum de mare viteza cuprins intre Buzau -
Focsani contribuie la indicatorul de rezultat 2S81 – Cerere de finanþare transmisa, spre analiza si aprobare la Organismul Independent
pentru Evaluare.
Obiectivele specifice ale proiectului
1. Studiu de Fezabilitate elaborat
2. Proiect Tehnic elaborat</t>
  </si>
  <si>
    <t>regiunea Sud - Est</t>
  </si>
  <si>
    <t>BUZAU, VRANCEA</t>
  </si>
  <si>
    <t>024, 026, 027, 029, 033, 034, 036, 037, 042, 087</t>
  </si>
  <si>
    <t>Centralizare electronică în Stația Videle</t>
  </si>
  <si>
    <t>1/09.05.2018</t>
  </si>
  <si>
    <t>Obiectivul general al proiectului consta ?n îmbunataþirea gradului de siguranþa si securitate pe calea ferata, care sa asigure derularea
traficului feroviar pe magistrala 900.
Obiectivul proiectului este acela de a îmbunataþi siguranþa traficului feroviar în reþeaua de cale ferata prin echiparea staþiilor c.f. cu instalaþii
de centralizare electronica (CE). Strategia CNCF “CFR” SA, privind instalaþiile de siguranþa circulaþiei, prevede modernizarea acestora
folosind echipamente de generaþie recenta. Acestea vor raspunde mai bine atât cerinþelor de siguranþa cât si de exploatare. Deasemenea
utilizarea noilor echipamente electronice, cu o fiabilitate ridicata, va conduce la reducerea personalului de întreþinere si a cheltuielilor de
întreþinere.
Obiectivele specifice ale proiectului
1. Obiectul specific al proiectului consta în înlocuirea instalaþiei actuale din staþia Videle cu o instalaþie de centralizare electronica
performanta. Instalaþia existenta, de centralizare si interblocare (de tip WSSB), a semnalelor si macazurilor, uzate fizic si moral,
cu risc deosebit de iesire totala din funcþiune si închidere a circulaþiei, va fi înlocuita cu o instalaþie de centralizare electronica
(CE), care sa asigure derularea traficului feroviar pe magistrala 900 în condiþii depline de siguranþa a circulaþiei. Aceasta va fi
montata într-o cladire tehnologica, ce se va construi în incinta staþiei Videle, urmând sa comande si controleze echipamentele
specifice de exterior (semnale, schimbatoare de cale, instalaþii de semnalizare a trecerilor la nivel, etc.). În cladirea existenta a
staþiei se va amenaja un post de operare pentru instalaþia de centralizare electronica.</t>
  </si>
  <si>
    <t xml:space="preserve">Regiunea Sud - Muntenia
</t>
  </si>
  <si>
    <t>In implementare</t>
  </si>
  <si>
    <t>Obiectivul general al proiectului este: Dezvoltarea sistemului de monitorizare a consumurilor de utilitati si a productiei realizate la consumatorul industrial Hammerer Aluminium Industries Santana S.R.L.                                                                                                                                         Rezultatul principal vizat de Hammerer Aluminium Industries Santana S.R.L. ca urmare a implementarii proiectului de monitorizare si
corelat cu obiectivul general al proiectului, este reducerea consumurilor de energie prin masuri de eficienta energetica cu 6,23% incepand cu anul 1 dupa implementarea proiectului.</t>
  </si>
  <si>
    <t>Elaborarea planului de management integrat al siturilor Natura 2000 Munţii Ciucului - ROSCI0323 şi Depresiunea şi Munţii Ciucului - ROSPA0034</t>
  </si>
  <si>
    <t>Necompetitiv (cu depunere continuă, pe bază de liste de proiecte preidentificate)/19.04.2016/2021</t>
  </si>
  <si>
    <t>Asociația Microregională "Pogany Havas"</t>
  </si>
  <si>
    <t>017, 018, 021, 026</t>
  </si>
  <si>
    <t>177/31.05.2018</t>
  </si>
  <si>
    <t>12.09.2017 ( Cf semnat in 31,05,2018)</t>
  </si>
  <si>
    <t>Management și conservarea biodiversității în ariile naturale protejate ROSCI0375 Râul Nera între Bozovici și Moceriș și ROSPA0149 Depresiunea Bozovici</t>
  </si>
  <si>
    <t>Necompetitiv (cu depunere continuă, pe bază de liste de proiecte preidentificate)/19.04.2016/2022</t>
  </si>
  <si>
    <t>ROMDECA SRL</t>
  </si>
  <si>
    <t>Caras severin</t>
  </si>
  <si>
    <t>017, 018, 021, 027</t>
  </si>
  <si>
    <t>Asigurarea unui management integrat, conservativ și durabil al ariilor naturale protejate administrate de Județul Neamț</t>
  </si>
  <si>
    <t>Unitatea-Administrativ-Teritorială Neamț</t>
  </si>
  <si>
    <t>Necompetitiv (cu depunere continuă, pe bază de liste de proiecte preidentificate)/19.04.2016/2023</t>
  </si>
  <si>
    <t>017, 018, 021, 028</t>
  </si>
  <si>
    <t>ASOCIATIA ENVIROTEAM</t>
  </si>
  <si>
    <t>Necompetitiv (cu depunere continuă, pe bază de liste de proiecte preidentificate)/19.04.2016/2024</t>
  </si>
  <si>
    <t>180/15.06.2018</t>
  </si>
  <si>
    <t>017, 018, 021, 029</t>
  </si>
  <si>
    <t>Obiectivul general: reabilitarea si modernizarea retelei de drumuri judetene in vederea cresterii, pe termen mediu a fluxurilor de capital, a mobilitatii fortei de munca, a accesibilitatii spre si in interiorul tarii, determinand o dezvoltare durabila a acesteiasi implicit, crearea de noi
oportunitati de locuri de munca, inclusiv in zonele rurale.
Obiectivul specific: reabilitarea si modernizarea a 12,960 km drum judetean DJ 156A, km 43+700-56+640, situat in judetul Neamt, care
face legatura intre localitatile Roznov si Caciulesti-Girov.</t>
  </si>
  <si>
    <t>Obiectiv general: Conservarea biodiversitaþii, constientizarea si educarea publicului privind importanþa conservarii diversitaþii biologice în ariile naturale protejate ROSCI 0375 Râul Nera între Bozovici si Moceris si ROSPA0149 Depresiunea Bozovici.</t>
  </si>
  <si>
    <t>Imbunatatirea starii de conservare a speciilor si habitatelor de interes conservativ din situl Natura 2000 ROSCI0040 Coasta Lunii si Rezervatia Naturala Dealul cu Fluturi</t>
  </si>
  <si>
    <t>“ÎMBUNATA?IREA STARII DE CONSERVARE A SPECIILOR ?I HABITATELOR DE INTERES
CONSERVATIV DIN SITUL NATURA 2000 ROSCI0040 COASTA LUNII ?I REZERVA?IA NATURALA
DEALUL CU FLUTURI”</t>
  </si>
  <si>
    <t>Elaborarea planului de management integrat al siturilor Natura 2000 Munþii Ciucului - ROSCI0323 si Depresiunea si Munþii Ciucului - ROSPA0034</t>
  </si>
  <si>
    <t>178/04.06.2018</t>
  </si>
  <si>
    <t>12.09.2017 ( Cf semnat in 04.06.2018)</t>
  </si>
  <si>
    <t>179/11.06.2018</t>
  </si>
  <si>
    <t>11.07.2017( CF semnat in 11.06.2018)</t>
  </si>
  <si>
    <t>Reducerea consumului de energie la nivelul SC Zoppas SRL prin implementarea unui sistem de monitorizare performant</t>
  </si>
  <si>
    <t>Zoppas Industries Romania SRL</t>
  </si>
  <si>
    <t>181/18.06.2018</t>
  </si>
  <si>
    <t>18.01.2017 (CF semnat in 18.06.2018)</t>
  </si>
  <si>
    <t>011,012,015,021</t>
  </si>
  <si>
    <t>Managementul durabil al siturilor Natura 2000 ROSPA0160 Lunca Buzăului (inclusiv rezervația naturală 2.259 Pădurea Camnița), ROSPA0151 Ciobănița-Osmancea, ROSCI0307 Lacul Sărat-Brăila, ROSCI0404 Dealurile Racoviței, ROSCI0398 Straja-Cumpăna</t>
  </si>
  <si>
    <t>Agenția Română de Consultanță</t>
  </si>
  <si>
    <t>Necompetitiv (cu depunere continuă, pe bază de liste de proiecte preidentificate)/19.04.2016/2025</t>
  </si>
  <si>
    <t>Necompetitiv (cu depunere continuă, pe bază de liste de proiecte preidentificate)/19.04.2016/2026</t>
  </si>
  <si>
    <t>Necompetitiv (cu depunere continuă, pe bază de liste de proiecte preidentificate)/19.04.2016/2027</t>
  </si>
  <si>
    <t>017, 018, 021, 030</t>
  </si>
  <si>
    <t>182/19.06.2018</t>
  </si>
  <si>
    <t>01.07.2017( CF semnat in 19.06.2018)</t>
  </si>
  <si>
    <t>Planificarea managementului conservării biodiversității în aria naturală protejată ROSCI0030 Cheile Lăpușului împreună cu aria naturală de interes național 2.583. Cheile Lăpușului</t>
  </si>
  <si>
    <t>Asociația Profesională GEOMMED</t>
  </si>
  <si>
    <t>017, 018, 021, 031</t>
  </si>
  <si>
    <t>183/21.06.2018</t>
  </si>
  <si>
    <t>20.04.2017( CF semnat in 21.062018)</t>
  </si>
  <si>
    <t>Protecția naturii și conservarea biodiversității prin realizarea planurilor de management ale ariilor naturale protejate ROSCI0372 Dăbuleni Potelu, ROSCI0258 Văile Bratia și Brătioara și ROSCI0341 Pădurea și Lacul Stolnici</t>
  </si>
  <si>
    <t>ASOCIAȚIA PENTRU O ROMÂNIE DESCHISĂ</t>
  </si>
  <si>
    <t>Regiunea 3 Sud Muntenia; Regiunea 4 Sud-Vest</t>
  </si>
  <si>
    <t>Arges; Dolj; Olt</t>
  </si>
  <si>
    <t>017, 018, 021, 032</t>
  </si>
  <si>
    <t>184/22.06.2018</t>
  </si>
  <si>
    <t>01.09.2017(CF semnat in 22.06.2018)</t>
  </si>
  <si>
    <t>Sprijin pentru pregătirea aplicației de finanțare și a documentațiilor de atribuire pentru proiectul regional de dezvoltare a infrastructurii de apă și apă uzată din județul Satu Mare/Regiunea Nord - Vest, în perioada 2014-2020</t>
  </si>
  <si>
    <t>185/29.06.2018</t>
  </si>
  <si>
    <t>SC APASERV SATU MARE SA</t>
  </si>
  <si>
    <t>21.05.2015 ( ( CF semnat la data de 08.05.2018)</t>
  </si>
  <si>
    <t>06.05.2015( CF semnat in 29.06.2018)</t>
  </si>
  <si>
    <t>DN 73 Pitesti - Campulung - Brasov km 13+800-42+850; km 54+050-128+250</t>
  </si>
  <si>
    <t>7/28.06.2018</t>
  </si>
  <si>
    <t>The main objectives of this project are: Rehabilitation/ modernization of 103,25 kilometres of national roads, rehabilitation of 17 bridges, construction of seven new bridges (total bridges 24 pieces) and arrangement of 33 intersections. - reducing travel time between Piteşti and Braşov 9,1 minutes, from 116,9 min to 107,8 min; - reduction in operating costs of vehicles with 13%; - increase traffic safety: estimated 10% reduction in the number of accidents due to road modernization and implementation of measures to enhance safety.</t>
  </si>
  <si>
    <t>19.05.2014</t>
  </si>
  <si>
    <t>regiunea centru, regiunea Sud-Muntenia</t>
  </si>
  <si>
    <t>Brașov, Argeș</t>
  </si>
  <si>
    <t>Modernizarea instalaţiilor de centralizare electromecanică pe secţia de circulaţie Siculeni – Adjud</t>
  </si>
  <si>
    <t>8/29.06.2018</t>
  </si>
  <si>
    <t>Obiectivul general al proiectului constă ?n îmbunătăţirea gradului de siguranţă şi securitate pe calea ferată.
Obiectul specific al proiectului constă în înlocuirea celor 12 instalaţii de centralizare electromecanice uzate cu 12 instalaţii de
centralizare electronice. Instalaţiile de tip CEM (centralizare electromecanică) existente în acest moment sunt uzate din punct de
vedere moral şi fizic şi în acelaşi timp reparaţiile nu se mai pot executa datorită faptului că nu mai există furnizori pentru piese de
schimb.
Obiectivul proiectului este acela de a îmbunătăţi siguranţa traficului feroviar în reţeaua de cale ferată prin echiparea staţiilor c.f. cu
instalaţii de centralizare electronică (CE). Strategia CNCF “CFR” SA, privind instalaţiile de siguranţa circulaţiei, prevede
modernizarea acestora folosind echipamente de generaţie recentă. Acestea vor răspunde mai bine atât cerinţelor de siguranţă cât
şi de exploatare. De asemenea utilizarea noilor echipamente electronice, cu o fiabilitate ridicată, va conduce la reducerea
personalului de întreţinere şi a cheltuielilor de întreţinere.</t>
  </si>
  <si>
    <t>01.01.2014</t>
  </si>
  <si>
    <t>05.10.2020</t>
  </si>
  <si>
    <t>regiunea centru, regiunea Nord-Est</t>
  </si>
  <si>
    <t>Harghita, Bacău</t>
  </si>
  <si>
    <t>Plan de management pentru ariile protejate ROSCI 0210, ROSCI 0367, ROSCI 0368, ROSCI 0369</t>
  </si>
  <si>
    <t>Asociația "Grupul Milvus"</t>
  </si>
  <si>
    <t>Necompetitiv (cu depunere continuă, pe bază de liste de proiecte preidentificate)/19.04.2016/2028</t>
  </si>
  <si>
    <t>186/03.07.2018</t>
  </si>
  <si>
    <t>01.05.2016 (CF semnat in03,07.2018)</t>
  </si>
  <si>
    <t>017, 018, 021, 033</t>
  </si>
  <si>
    <t>Conservarea biodiversității în situl Natura 2000 ROSCI0220 Săcuieni și aria naturală protejată 2.184 Lacul Cicoș</t>
  </si>
  <si>
    <t>Necompetitiv (cu depunere continuă, pe bază de liste de proiecte preidentificate)/19.04.2016/2029</t>
  </si>
  <si>
    <t>FUNDAȚIA PENTRU CULTURĂ ȘI EDUCAȚIE ECOLOGISTĂ ECOTOP</t>
  </si>
  <si>
    <t>017, 018, 021, 034</t>
  </si>
  <si>
    <t>189/10.07.2018</t>
  </si>
  <si>
    <t>08.02.2017 (CF semnat in 10.07.2018)</t>
  </si>
  <si>
    <t>Sprijin pentru pregătirea aplicației de finanțare și a documentațiilor de atribuire pentru proiectul regional de dezvoltare a infrastructurii de apă și apă uzată din județul/regiunea Dolj, în perioada 2014-2020</t>
  </si>
  <si>
    <t>COMPANIA DE APĂ OLTENIA SA</t>
  </si>
  <si>
    <t>Necompetitiv (cu depunere continuă, pe bază de liste de proiecte preidentificate)/28.03.2016/2019</t>
  </si>
  <si>
    <t>187/06.07.2018</t>
  </si>
  <si>
    <t>30.04.2015 9CF semnat in06.07.2018)</t>
  </si>
  <si>
    <t>Studiu Tehnic De Soluție - Sistem De Monitorizare Consumuri Energetice</t>
  </si>
  <si>
    <t>INFOPRESS GROUP SA</t>
  </si>
  <si>
    <t>011,012,015,022</t>
  </si>
  <si>
    <t>188/10.07.2018</t>
  </si>
  <si>
    <t>01.06.2017(CF semnat10.07.2018)</t>
  </si>
  <si>
    <t>Sistem inteligent de monitorizare a consumurilor energetice din cadrul CIECH Soda România S.A</t>
  </si>
  <si>
    <t>CIECH SODA ROMÂNIA S.A.</t>
  </si>
  <si>
    <t>011,012,015,023</t>
  </si>
  <si>
    <t>190/10.07.2018</t>
  </si>
  <si>
    <t>09.03.2017(CF semnat 10.07.2018)</t>
  </si>
  <si>
    <t>Varianta de ocolire Targu Mures</t>
  </si>
  <si>
    <t>Obiectivele specifice ale proiectului 1. - construirea pana in anul 2022 a 11,643 km de varianta de ocolire, 5 poduri, 2 pasaje, 1 viaduct, 2 intersectii giratorii si 2 parcari; 2. - reducerea timpului de calatorie cu 21,40 minute 3. - cresterea confortului si siguranta traficului; 4. - dezvoltarea zonelor pe care varianta de ocolire le va deservi; 5. - economia de combustibil.</t>
  </si>
  <si>
    <t>Centru</t>
  </si>
  <si>
    <t>Judet Mures, Localitatea Targu Mures</t>
  </si>
  <si>
    <t>024, 027, 028, 039, 041, 043, 085, 030</t>
  </si>
  <si>
    <t>9/13.07.2018</t>
  </si>
  <si>
    <t>Managementul Integrat al Podişului Nord Dobrogean</t>
  </si>
  <si>
    <t>Asociaţia pentru Dezvoltare Durabilă Dakia</t>
  </si>
  <si>
    <t>Necompetitiv (cu depunere continuă, pe bază de liste de proiecte preidentificate)</t>
  </si>
  <si>
    <t>017, 018, 021, 035</t>
  </si>
  <si>
    <t>191/20.07.2018</t>
  </si>
  <si>
    <t>01.08.2018 ( CF semnat in 20.07.2018)</t>
  </si>
  <si>
    <t>31.07.2021</t>
  </si>
  <si>
    <t>Sprijin pentru pregatirea aplicatiei de finantare si a documentatiilor de atribuire pentru proiectul regional de dezvoltare a infrastructurii de apa si apa uzata din judetul Bihor, in perioada 2014-2020</t>
  </si>
  <si>
    <t>Compania de apa Oradea SA</t>
  </si>
  <si>
    <t>192/27.07.2018</t>
  </si>
  <si>
    <t>15.01.2023</t>
  </si>
  <si>
    <t>15.05.2018(CF semnat in 27.07.2018)</t>
  </si>
  <si>
    <t>Reabilitarea sistemului de termoficare urbană la nivelul Municipiului Râmnicu Vâlcea pentru perioada 2009-2028 în scopul conformării la legislația de mediu și creșterii eficienței energetice – etapa II</t>
  </si>
  <si>
    <t>193/31.07.2018</t>
  </si>
  <si>
    <t>UAT Judetul Vâlcea</t>
  </si>
  <si>
    <t>01.05.2018(CF semnat in 31.07.2018)</t>
  </si>
  <si>
    <t>Total OS 6.4</t>
  </si>
  <si>
    <t>Creșterea eficienței energetice operaționale la SC AMBRO SA Suceava prin implementarea unei instalații de cogenerare de înaltă eficiență</t>
  </si>
  <si>
    <t>194/31.07.2018</t>
  </si>
  <si>
    <t>SC AMBRO S.A.</t>
  </si>
  <si>
    <t>27.09.2014 ( CF-semnat in data 09.05.2018)</t>
  </si>
  <si>
    <t>Elaborarea planului de management integrat pentru siturile Natura 2000 ROSCI0290 Coridorul Ialomiței, ROSPA0152 Coridorul Ialomiței si rezervația naturală Pădurea Alexeni (III.2.)</t>
  </si>
  <si>
    <t>R.N.P. ROMSILVA - Administrația Parcului Natural Balta Mică a Brăilei RA</t>
  </si>
  <si>
    <t>Regiunea 3 Sud Muntenia; Regiunea 8 Bucureşti-Ilfov</t>
  </si>
  <si>
    <t>Ialomita; Ilfov; Prahova</t>
  </si>
  <si>
    <t>Elaborarea Planului de Management pentru situl de importanţă comunitară ROSCI0285 - Codrii Seculari de la Strâmbu-Băiuţ</t>
  </si>
  <si>
    <t>Asociația WWF Programul Dunăre Carpați România</t>
  </si>
  <si>
    <t>017, 018, 021, 036</t>
  </si>
  <si>
    <t>017, 018, 021, 037</t>
  </si>
  <si>
    <t>206/14.08.2018</t>
  </si>
  <si>
    <t>01.01.2018( CF semnat in 14.08.2018)</t>
  </si>
  <si>
    <t>205/13.08.2018</t>
  </si>
  <si>
    <t>01.01.2018(CF semnat in 13.08.2018)</t>
  </si>
  <si>
    <t>Conservarea biodiversitații si protecția naturii prin implementarea planului de management al ariei naturale protejate ROSCI 0354 Platforma Cotmeana</t>
  </si>
  <si>
    <t>017, 018, 021, 038</t>
  </si>
  <si>
    <t>195/02.08.2018</t>
  </si>
  <si>
    <t>01.09.2017(CF semnat in 2.08.2018)</t>
  </si>
  <si>
    <t xml:space="preserve">Obiectivul specific al proiectului il reprezinta reabilitarea a  99,04 km de cale ferata dubla intre Sighisoara si Coslariu, precum si executia lucrarilor auxiliare aferente,  in vederea  asigurarii unei viteze maxime de 160 km/h pentru trenurile de calatori, respectiv 120 km/h pntru trenurile de marfa 
</t>
  </si>
  <si>
    <t>Obiectivul general este elaborarea documentatiilor necesare in vederea obtinerii finantarii proiectului de investitii din fondurile europene destinate perioadei de programare 2014-2020, asigurandu-se astfel, continuarea strategiei locale pentru dezvoltarea sectorului de apa si apa uzata si indeplinirea obligatiilor Tratatului de Aderare a Romaniei la Uniunea Europeana, precum si a legislatiei specifice nationale si europene in sectorul de apa/apa uzata.</t>
  </si>
  <si>
    <t>Sprijin pentru pregatirea documentatiei tehnice aferente proiectului de infrastructura rutiera pentru varianta de ocolire Ramnicu-Valcea</t>
  </si>
  <si>
    <t>10/09.08.2018</t>
  </si>
  <si>
    <t>Obiectivele specifice ale proiectului 1. Studiu de fezabilitate actualizat 2. Proiect Tehnic 3. Documentatie pentru Autorizatia de Constructie 4. Asistenta tehnica 5. Detalii de execut</t>
  </si>
  <si>
    <t>Sud-Vest Oltenia</t>
  </si>
  <si>
    <t>Judetul Valcea, Localitatea Ramnicu Valcea</t>
  </si>
  <si>
    <t>Revizuire/actualizare studiu de fezabilitate pentru Pod peste Tisa in zona Teplita din Sighetul Marmatiei</t>
  </si>
  <si>
    <t>11/09.08.2018</t>
  </si>
  <si>
    <t>01.04.2015</t>
  </si>
  <si>
    <t>Revizuirea/actualizarea Studiului de Fezabilitate in conformitate cu legislatia in vigoare si cu cerintele caietului de sarcini</t>
  </si>
  <si>
    <t>Conservarea biodiversitatii, constietizarea si informarea factorilor interesati privind valorile naturale din 5 situri Narura 2000: ROSPA0160 Lunca Buzaului (inclusiv Rezervatia naturala 2.259 Padurea Camnita), ROSPA0151 Ciobanita - Osmancea, ROSCI0307 Lacul Sarat Braila, ROSCI0404 Dealurile Racoviteni, ROSCI0398 Straja – Cumpana Proiectul isi propune elaborarea avizarea si aprobarea Planului de management al siturilor Natura 2000 vizate de proiect (intr-o maniera participativa, prin implicarea si consultarea tuturor factorilor interesati); planul de management reprezinta documentul strategic de baza pt. a asigura dezvoltarea durabila a comunitatilor locale, deoarece in cadrul planulu de management se vor stabili masurile necesare pt. a asigura dezvoltarea socio-economica a comunitatilor locale si modalitatea in care resursele naturale pot fi folosite fara a fi afectate pe termen lung. Proiectul propus pentru finantare vizeaza implementarea unor actiuni de tip A (elaborare Planu de management) pentru 5 situri Natura 2000: - ROSPA0160 Lunca Buzaului (inclusiv Rezervatia naturala 2.259 Padurea Camnita), - ROSPA0151 Ciobanita - Osmancea, - ROSCI0307 Lacul Sarat - Braila, ROSCI0404 Dealurile Racoviteni, - ROSCI0398 Straja – Cumpana Prin tematica propusa, przentul proiect contribuie la întarirea managementului Retelei Natura 2000 în România si la implementarea adecvata în Romania a Directivelor „Habitate” (92/43/CEE) si „Pasari” (2009/147/CE). Astfel, prezentul proiect va contribui în mod direct la indeplinirea Obiectivului Specific 4.1. al POIM, Axa Prioritara 4 a „Cresterea gradului de protectie si conservare a biodiversitatii prin masuri de management adecvate si refacerea ecosistemelor degradate</t>
  </si>
  <si>
    <t>Creşterea gradului de protecţie şi conservare a biodiversităţii şi refacerea ecosistemelor degradat</t>
  </si>
  <si>
    <t>Elaborarea planurilor de management pentru ariile naturale protejate  ROSCI 0210, ROSCI 0367, ROSCI 0368, ROSCI 0369</t>
  </si>
  <si>
    <t xml:space="preserve">
 Conservarea biodiversităţii, conştientizarea şi educarea publicului privind importanţa conservării diversităţii biologice în ariile naturale protejate ROSCI0372 Dăbuleni Potelu, ROSCI0258 Văile Brătia şi Brătioara şi ROSCI0341 Pădurea şi Lacul Stolnici.
Obiectivele specifice ale proiectului
1. Elaborarea Planurilor de management în vederea asigurării stării de conservare favorabilă a speciilor şi habitatelor de interes national şi comunitar din ariile naturale protejate de importanţă comunitară ROSCI0372 Dăbuleni Potelu, ROSCI0258 Văile Brătia şi Brătioara şi ROSCI0341 Pădurea şi Lacul Stolnici; 
2. Creşterea gradului de conştientizare a populaţiei asupra capitalului natural din ariile  naturale protejate, prin acţiuni de informare şi educaţie ecologică;
 3. Cresterea capacităţii administrative de gestionare a ariei naturale protejate a Agenţiei Naţionale pentru Arii Naturale Protejate, responsabilă pentru asigurarea managementului ariilor ROSCI0372 Dăbuleni Potelu, ROSCI0258 Văile Brătia şi Brătioara şi ROSCI0341 Pădurea şi Lacul Stolnici.
</t>
  </si>
  <si>
    <t>Elaborarea Planului de management integrat viabil, creşterea gradului de conştientizare a populaţiei şi întărirea capacităţii instituţionale de administrare pentru situl Natura 2000 ROSCI0220 Săcueni împreună cu aria naturală protejată 1.284 Lacul Cicoş.
Scopul proiectului îl reprezintă crearea premiselor pentru îmbunătăţirea/menţinerea stării favorabile de conservare a habitatelor şi speciilor de interes comunitar pe suprafaţa sitului ROSCI0220 Săcueni împreună cu aria naturală protejată 1.284 Lacul Cicoş.</t>
  </si>
  <si>
    <t>1. Elaborarea şi adoptarea Planului de Management integrat al celor 21 de arii naturale protejate din Podişul Nord Dobrogean vizate de proiect, şi anume 4 situri Natura 2000: ROSCI0201 Podişul Nord Dobrogean (fără partea care se suprapune cu ROSPA0073 şi partea care nu se suprapune situată la nord de ROSPA0091), ROSPA0091 Pădurea Babadag, ROSPA0100 Stepa Casimcea, ROSPA0040 Dunărea Veche-Braţul Măcin (partea care se suprapune cu ROSCI0201) şi 17 rezervaţii naturale: IV. 49 Pădurea Babadag - Codru, IV.51 Muchiile Cernei – Iaila, IV.52 Beidaud, IV.53 Valea Mahomencea, IV.54 Dealul Ghiunghiurmez,  IV.62 Valea Ostrovului, IV.63 Uspenia, IV.65 Casimcea, IV.66 Colţanii Mari, IV.67 Peceneaga, IV.68 Măgurele, IV.69 Războieni, 2.765 Dealul Bujorului, 2.766 Rezervaţia de liliac Valea Oilor, 2.767 Rezervaţia de liliac Fântâna Mare, 2.768 Vârful Secarul şi 2.769 Korum Tarla.
2. Informarea, educarea şi conştientizarea factorilor interesaţi cu privire la importanţa conservării biodiversităţii şi dezvoltarea durabilă a celor 20 de comunităţi locale din cele 21 de arii naturale protejate din Podişul Nord Dobrogean vizate de proiect 
3. Întărirea capacităţii de administrare a celor 21 de arii naturale protejate din Podişul Nord Dobrogean vizate de proiect</t>
  </si>
  <si>
    <t>Asigurarea stării de conservare favorabilă a speciilor şi habitatelor din cadrul siturilor Natura 2000 ROSCI0290 Coridorul Ialomiţei, ROSPA0152 Coridorul Ialomiţei şi rezervaţia naturală Pădurea Alexeni, în cadrul unui proces consultativ deschis, transparent şi participativ vizând elaborarea planului de management şi informarea/ conştientizarea factorilor interesaţi cu privire la beneficiile conservării ariilor naturale protejat.
1. Elaborarea Planului de management pentru siturile Natura 2000 ROSCI0290 Coridorul Ialomiţei, ROSPA0152 Coridorul Ialomiţei şi rezervaţia naturală Pădurea Alexeni, printr-un proces transparent, consultativ şi participativ, în concordanţă cu legislaţia în vigoare. 2. Creşterea nivelului de informare, educare şi conştientizare a factorilor interesaţi cu privire la valorile, rolul şi importanţa siturilor Natura 2000 ROSCI0290 Coridorul Ialomiţei, ROSPA0152 Coridorul Ialomiţei şi rezervaţia naturală Pădurea Alexeni, evidenţiindu-se conceptul de dezvoltare durabilă locală: dezvoltare economică viabilă, protecţia mediului şi menţinerea/atingerea obiectivelor de conservare favorabilă a ecosistemelor naturale, speciilor şi habitatelor de interes naţional şi comunitar. 3. Dezvoltarea capacităţii administratorului siturilor Natura 2000 ROSCI0290 Coridorul Ialomiţei, ROSPA0152 Coridorul Ialomiţei şi rezervaţia naturală Pădurea Alexeni, în scopul asigurării unui management adecvat a acestuia</t>
  </si>
  <si>
    <t>Protecţia şi conservarea speciilor şi habitatelor de interes comunitar prezente in aria naturală protejată ROSCI0285 Codrii Seculari de la Strâmbu – Băiuţ prin inventarierea, monitorizarea, evaluarea si managementul speciilor si habitatelor ţintă, in sensul imbunătăţirii stării de conservare, a diminuării presiunilor asupra ecosistemelor, a cresterii gradului de constientizare în rândul publicului larg şi a susţinerii dezvoltării durabile a comunităţilor locale, asigurand astfel coerenta si eficienta retelei nationale de arii protejate.
Obiectivele specifice ale proiectului
1. Obiectivul 1 – Fundamentarea si dezvoltarea managementului conservativ al SCI Codrii Seculari de la Strâmbu – Băiuţ prin activităţi specifice de colectare şi interpretare a datelor din teren. Termen: al doilea an de implemetare. 2. Obiectivul 2 –Evaluarea ameninţărilor şi presiunilor asupra speciilor şi habitatelor din zona ţintă precum şi identificarea şi promovarea unor oportunităţi bazate pe utilizarea sustenabilă a resurselor naturale. Termen: al doilea an de implementare. 3. Obiectivul 3 – Realizarea planului de management pentru situl de importanţă comunitară ROSCI0285 Codrii seculari de la Strambu Baiut. Termen: al treilea an de implementare. 4. Obiectivul 4 – Creşterea nivelului de informare şi a gradului de conştientizare privind importanţa conservării biodiversităţii în sit şi implicarea comunităţilor locale în managementul ariei naturale protejate. Termen: al treilea an de implementare. 5. Obiectivul 5 - Întărirea capacităţii instituţionale a custodelui de a gestiona aria naturală protejată. Termen: al treilea an de implementare. 6. Obiectivul 6 – Asigurarea managementului de proiect în vederea atingerii tuturor rezultatelor propuse. Termen: al treilea an de implementare.</t>
  </si>
  <si>
    <t>Atingerea şi menţinerea stării de conservare favorabilă a speciilor şi habitatelor pentru care a fost declarat Situl Natura 2000 ROSCI0354 Platforma Cotmeana, în contextul dezvoltării durabile a comunităţilor locale ce se găsesc pe teritoriul său.
Obiectivele specifice ale proiectului
1. Măsuri pentru menţinerea şi îmbunătăţirea stării de conservare a speciilor şi habitatelor de importanţă comunitară, inclusiv reconstrucţia ecologică a ecosistemelor de pe suprafaţa ariei naturale protejate ROSCI0354 Platforma Cotmeana
 2. Monitorizarea şi evaluarea stării de conservare a speciilor şi habitatelor de importanţă comunitară
3. Întărirea capacităţii administrative a custodelui în vederea asigurării unui management adecvat al ariei naturale protejate ROSCI0354 Platforma Cotmeana 4. Creşterea nivelului de conştientizare şi educaţie a publicului şi grupurilor interesate privind importanţa conservării biodiversităţii şi pentru obţinerea sprijinului în vederea realizării obiectivelor planului de management al sitului.</t>
  </si>
  <si>
    <t>Obiectivul general al proiectului îl reprezintă creşterea eficienţei energetice la nivelul companiei AMBRO SA prin reducerea consumului de energie (care se regăseşte în reducerea consumului de resurse energetice primare) şi reducerea emisiilor de carbon prin achiziţionarea, instalarea şi utilizarea unei instalaţii de cogenerare de înaltă eficienţă. Tehnologia cogenerării de înaltă eficienţă asigură o eficienţă energetică sporită şi o creştere a gradului de protecţie a mediului.</t>
  </si>
  <si>
    <t>Obiectivul general al prezentului proiect consta in cresterea eficientei energetice  si tranzitia catre o economie cu emisii scazute de carbon la nivelul firmei solicitate - SC Zoppas SRL sprijinind astfel implementarea corecta si eficienta a principiilor dezvoltarii sustenabile  care vizeaza la randul sau asigurarea unui mediu propice vietii si dezvoltarii socio-economice pentru generatiile vitoare</t>
  </si>
  <si>
    <t xml:space="preserve">Obiectivul general: implementarea unui sistem de monitorizare a consumurilor energetice  de catre INFOPRESS GROPU SA– unitatea de productie din Municipiul Odorheiu Secuiesc,  identificarea si implementarea de masuri de eficienta energetica în vederea înregistrarii de economii în consumul de energie si evitarea emsiilor de gaze cu efect de sera la nivelul societatii. </t>
  </si>
  <si>
    <t>Proiectul propus spre finanţare „Sistem inteligent de monitorizare a consumurilor energetice din cadrul Ciech Soda România S.A.”  are ca Obiectiv general - Reducerea consumului de energie la nivelul societatii CIECH SODA ROMANIA S.A.
Obiectivele specifice ale proiectului
1. Achizitionarea si implementarea Sistemului inteligent de monitorizare a consumurilor energetice la nivelul platformei chimice industriale Ciech Soda România S.A., are ca scop reducerea, dupa 5 ani de operare, a intensităţii electro-energetice cu 0,6 %, respectiv 95,22 kgep/1000 EURO şi cuantificarea potenţialului de economisire în consumul de energie în viitor şi evitarea emisiilor de gaze cu efect de seră estimate la 159,44 tone CO2 (pentru anul 2024). 2. Creşterea eficienţei prin aplicarea măsurilor non-cost de îmbunătăţire a eficienţei energetice stabilite pe baza informaţiilor obţinute din sistemul de monitorizare propus prin proiect - în scopul obţinerii de economii de energie de până la 41,55 tep în perioada de sustenabilitate a proiectului, respectiv 5 ani de la efectuarea plăţii finale în cadrul proiectului (an tinta 2024). 3. Creşterea vizibilităţi pierderilor de energie prin diseminarea şi conştientizarea rapidă a rezultatelor pozitive obţinute din sistemul de monitorizare care să permită o bună informare a nivelului de management prin rapoartele emise, având ca rezultat direct asigurarea simultană a creşterii calităţii, a productivităţii şi a reducerii facturii energetice</t>
  </si>
  <si>
    <t>Varianta de ocolire Mihăilești</t>
  </si>
  <si>
    <t>Construcția variantei de ocolire Tecuci</t>
  </si>
  <si>
    <t>Autostrada București-Brașov, secțiunea București-Plkoiești, sector 1, km 0+000 - km 3 +325; Nod Centura București km 6+500 și Nod Moara Vlasiei km 19+500</t>
  </si>
  <si>
    <t>Completarea Studiului de Fezabilitate pentru Reabilitarea Podului peste bratul Borcea, situat pe Autostrada A2, la km 149+680 si Reabilitarea Podului de la Cernavoda situat pe Autostrada A2, la km 157+600 si Elaborarea Documentatiei Suport pentru Cererea de Finantare</t>
  </si>
  <si>
    <t>15/20.08.2018</t>
  </si>
  <si>
    <t xml:space="preserve">Asigurarea de capacitatea de circulatie necesara si conditii corespuzatoare de circulatiei aferente retelei rutiere TEN-T CORE cu efecte
negative minime la nivelul mediului si ale ocuparii de terenuri.
Imbunatatirea conditiilor de circulatie la nivel de retea rutiera nationala de transport inclusiv sub aspect de siguranta rutiera, reducerea
emisiilor poluante, reducerea costurilor de operare, raspunzind astfel cerintelor de dezvoltarea economica concretizata prin adaptarea
retelei rutiere nationale la cererea reala de transport.
Obiectivul general al proiectului, ca parte din reteaua TEN-T CORE, este imbunatatirea competitivitatii economice a României prin
dezvoltarea infrastructurii de transport care faciliteaza integrarea economica in UE, contribuind astfel la dezvoltarea pietii interne cu scopul
de a crea conditiile pentru cresterea volumului investitiilor, promovarea transportului durabil si a coeziunii in reteaua de drumuri europene.
Realizarea prezentului proiect Completarea Studiului de Fezabilitate pentru Reabilitarea Podului peste bratul Borcea, situat pe Autostrada
A2, la km 149+680 si Reabilitarea Podului de la Cernavoda situat pe Autostrada A2, la km 157+600 contribuie la indicatorul de rezultat
2S81 – Cerere de finanţare transmisă, spre analiză şi aprobare la Organismul Independent pentru Evaluare.
Obiectivele specifice ale proiectului
1. Analiza Cost Beneficiu elaborata
2. Analiza Schimbari Climatice elaborata
3. Analiza Multicriteriala
4. Document suport
</t>
  </si>
  <si>
    <t>Regiunea Sud-Muntenia</t>
  </si>
  <si>
    <t>Ialomita</t>
  </si>
  <si>
    <t>Imbunatatirea competitivitatii economice a României prin dezvoltarea infrastructurii de transport care faciliteaza integrarea economica in UE, contribuind astfel la dezvoltarea pietii interne cu scopul de a creea conditiile pentru cresterea volumului investitiilor, promovarea transportului durabil si a coeziunii in reteaua de drumuri europene. 
Acest obiectiv de investitie contribuie la imbunatatirea infrastructurii rutiere din zona, prin cresterea vitezei de deplasare si diminuarea timpului de calatorie, imbunatatirea calitatii vietii locuitorilor, reducerea efectelor negative asupra mediului.
Realizarea prezentului proiect de construire a sectorului de debut al autostrazii Bucuresti - Ploiesti contribuie la atingerea indicatorului de rezultat 2S1 – Timpul mediu de călătorie pe rețeaua rutieră TEN-T centrala, prin obținerea unei economii de timp de 8133 ore economisite pe zi pentru trafic mediu.
1 Finalizarea Autostrazii Bucuresti - Ploiesti, prin construirea a 3.325 km 
2 Pod peste Valea Saulei, km 0+630;
3 Pasaj peste C.F. Bucuresti-Constanta, km 1+549
4 Pasaj peste strada Popasului, km 2+775 (2+817)
5 Nod Centura Bucuresti km 6+500
6 Nod Moara Vlasiei km 19+500
7 Amenajarea intersecției cu strada Popasului - km 2+775 (km 2+817)
8 Intersectie semaforizata cu strada Petricani, km 0+000
9 Intersectie giratorie cu strada Gherghitei, km 0+970</t>
  </si>
  <si>
    <t>04.01.2022</t>
  </si>
  <si>
    <t>Regiunea Bucuresti-Ilfov</t>
  </si>
  <si>
    <t>Bucuresti, Ilfov</t>
  </si>
  <si>
    <t>16/21.08.2018</t>
  </si>
  <si>
    <t>Reactualizare a Studiului de Fezabilitate, intocmire Proiect Tehnic si Detalii de executie pentru Varianta de ocolire a Municipiului Zalau - Etapa 2, intre DN 1F km 76+625 - DJ 191C</t>
  </si>
  <si>
    <t>14/20.08.2018</t>
  </si>
  <si>
    <t>Avand in vedere ca transporturile reprezinta motorul economiei, la nivel national si european, se doreste sustinerea unei dezvoltari
economice sustenabile plecand de la asigurarea unei infrastructuri corespunzatoare.
Din pacate, la ora actuala pe cea mai mare parte din retea, drumurilor care deservesc coridoare Pan Europene de transport, inclusiv TENT
CORE si Comprehensive, in solutia existenta nu le sunt asigurate capacitati de circulatie corespunzatoare si nici conditii optime de
siguranta la nivelul desfasurarii circulatiei rutiere.
Obiectivul general al proiectului, ca parte din reteaua TEN-T Globala, este imbunatatirea competitivitatii economice a României prin
dezvoltarea infrastructurii de transport care faciliteaza integrarea economica in UE, contribuind astfel la dezvoltarea pietii interne cu scopul
de a crea conditiile pentru cresterea volumului investitiilor, promovarea transportului durabil si a coeziunii in reteaua de drumuri europene.
Realizarea prezentului proiect - faza Studiu de Fezabilitate, Proiect Tehnic si Detalii de executie - al variantei de ocolire Zalau contribuie la
indicatorul de rezultat 2S81 – Cerere de finanţare transmisă, spre analiză şi aprobare la Organismul Independent pentru Evaluare.
Documentaţia suport pentru elaborarea aplicaţiei de finanţare pentru prezentul proiect este compusa din: Studiu de Fezabilitate, Proiect
tehnic, Detalii de executie
Obiectivele specifice ale proiectului
1. 1. Studiu de Fezabilitate elaborat
2. Proiect Tehnic elaborate
3. Detalii de executie elaborate</t>
  </si>
  <si>
    <t>20.02.2018</t>
  </si>
  <si>
    <t>Regiunea Nord-Vest</t>
  </si>
  <si>
    <t>Salaj</t>
  </si>
  <si>
    <t>12/20.08.2018</t>
  </si>
  <si>
    <t>13/20.08.2018</t>
  </si>
  <si>
    <t>Obiectivul general al proiectului de constructie a variantei de ocolire Mihailesti este acela de a realiza o conexiune intre infrastructura
existenta la profil de drum national, cu devierea traficului de tranzit in exteriorul localitatii. In mod direct, implementarea va conduce la
Imbunatatirea competitivitatii economice a României prin dezvoltarea infrastructurii de transport care faciliteaza integrarea economica in
UE, contribuind astfel la dezvoltarea pietii interne cu scopul de a creea conditiile pentru cresterea volumului investitiilor, promovarea
transportului durabil si a coeziunii in reteaua de drumuri europene.
Realizarea prezentului proiect de construire a variantei de ocolire Mihailesti contribuie la atingerea indicatorului de rezultat 2S11 – Timpul
mediu de călătorie pe reţeaua rutieră TEN-T.
Obiectivele specifice ale proiectului
1. 3,18 km de drum national (varianta de ocolire)
2. 2 intersectii la nivel de tip giratoriu
3. 1 intersectie la nivel tip T (amenajare/racordare)
4. 2 parcari</t>
  </si>
  <si>
    <t>Obiectivele principale ale prezentului proiect sunt:
Constructia a 6,945 km, construirea a 10 podete, 2 pasaje peste calea ferata si 3 intersectii la nivel: doua de tip giratoriu si una „in cruce”.
Imbunatatirea conditiilor generale de circulatie, ca urmare a realizarii rutei de ocolire prin obtinerea unor economii de timp de 33,18
minute/zi.
Varianta de ocolire are ca scop inlaturarea anumitor probleme cum ar fi : viteza redusa si foarte redusa pentru traficul de traversare de
automobile si camioane, congestia traficului urban pe durate care depasesc sensibil „ora de vârf”, aspecte de siguranta, poluarea
atmosferica produsa de traficul de camioane in traversare.
Avantajul unei variante ocolitoare este viteza crescuta a traficului de tranzit. Acest avantaj rezulta din folosirea unei sectiuni de drum
national, cu vitezele legale si medii aferente, in locul unei sectiuni urbane. De asemenea, costurile de calatorie se reduc pentru traficul
care tranziteaza orasele, care reprezinta in prezent strangulari majore ale traficului, atat pentru pasageri, cat si pentru transportul de
marfa, iar conditiile de siguranta ale traficului sunt in mod vizibil imbunatatite.
Constructia variantei de ocolire Tecuci duce la atingerea indicatorului de rezultat 2S11 - reducerea timpului mediu de calatorie pe reteaua
rutiera TENT-Globala din cadrul Axei Prioritare 2: Dezvoltarea unui sistem de transport multimodal, de calitate, durabil şi eficient, prin
obtinerea unor economii de timp de 33,18 minute/zi la inceputul darii in exploatare a constructiei.
Indicatorul de rezultat prezentat mai sus duce la indeplinirea obiectivelor specifice ale Axei Prioritare 2 (AP) Dezvoltarea unui sistem de
transport multimodal, de calitate, durabil şi eficient, Prioritatea de investiţii 7a Sprijinirea unui spaţiu european unic al transporturilor de tip
multimodal prin investiţii în TEN-T, Obiectivul Specific 2.1 (OS) Creşterea mobilităţii pe reţeaua rutieră TEN-T.
Obiectivele specifice ale proiectului
1. Constructia a 6,945 km, construirea a 10 podete, 2 pasaje peste calea ferata si 3 intersectii la nivel: doua de tip giratoriu si una „in
cruce”.
2. Imbunatatirea conditiilor generale de circulatie, ca urmare a realizarii rutei de ocolire prin obtinerea unor economii de timp de
33,18 minute/z</t>
  </si>
  <si>
    <t>Implementarea unui sistem de monitorizare inteligentă a distribuției într-o zona omogenă de consumatori preponderent casnici de energie electrică</t>
  </si>
  <si>
    <t>207/24.08.2018</t>
  </si>
  <si>
    <t>01.01.2018( CF Semnat in 24.08.2018)</t>
  </si>
  <si>
    <t>Modernizarea infrastructurii hardware si software a Sistemului Naþional Unic pentru Apeluri de Urgenþa</t>
  </si>
  <si>
    <t>SERVICIUL DE TELECOMUNICATII SPECIALE</t>
  </si>
  <si>
    <t>Regiunea 1 Nord-Est; Regiunea 2 Sud-Est; Regiunea 3 Sud Muntenia; Regiunea 4 Sud-Vest; Regiunea 5 Vest; Regiunea 6 Nord-Vest; Regiunea 7 Centru; Regiunea 8 Bucureşti-Ilfov</t>
  </si>
  <si>
    <t>Alba; Arad; Arges; Bacau; Bihor; Bistrita Nasaud; Botosani; Braila; Brasov; Bucuresti; Buzau; Calarasi; Caras Severin; Cluj; Constanta; Covasna; Dambovita; Dolj; Galati; Giurgiu; Gorj; Harghita; Hunedoara; Ialomita; Iasi; Ilfov; Maramures; Mehedinti; Mures; Neamt; Olt; Prahova; Salaj; Satu Mare; Sibiu; Suceava; Teleorman; Timis; Tulcea; Valcea; Vaslui; Vrancea</t>
  </si>
  <si>
    <t>085, 088</t>
  </si>
  <si>
    <t>208/28.08.2018</t>
  </si>
  <si>
    <t>01.08.2018( CF semnat in 28 aug)</t>
  </si>
  <si>
    <t>Obiectiv specific 7.1 Creșterea eficienței energetice în sistemele centralizate de transport și distribuție a energiei termice în orașele selectate</t>
  </si>
  <si>
    <t>Reabilitarea sistemului de termoficare urbana la nivelul Municipiului Focsani pentru perioada 2009 – 2028 în scopul conformarii la legislaþia de mediu si cresterii eficienþei </t>
  </si>
  <si>
    <t>MUNICIPIUL FOCSANI</t>
  </si>
  <si>
    <t>209/28.08.2018</t>
  </si>
  <si>
    <t>15.04.2018 (CF semnat 28.08.2018)</t>
  </si>
  <si>
    <t>Proiectul regional de dezvoltare a infrastructurii de apă și apă uzată în aria de operare a S.C. RAJA S.A. Constanța, în perioada 2014-2020</t>
  </si>
  <si>
    <t>RAJA S.A.</t>
  </si>
  <si>
    <t>Regiunea 2 Sud-Est; Regiunea 7 Centru; Regiunea 8 Bucureşti-Ilfov</t>
  </si>
  <si>
    <t>Brasov; Calarasi; Constanta; Dambovita; Ialomita; Ilfov</t>
  </si>
  <si>
    <t>210/31.08.2018</t>
  </si>
  <si>
    <t>01.03.2015 (CF semnat in 31.08.2018)</t>
  </si>
  <si>
    <t>31.12.2023</t>
  </si>
  <si>
    <t>Obiectivul general al proiectului il reprezinta creşterea eficienţei energetice a sistemului de termoficare la nivelul municipiului Focşani prin reducerea pierderilor de la nivelul retelelor  şi creşterea calităţii serviciului public de alimentare cu energie termică, la tarife suportabile pentru populaţie ca urmare a cresterii competitivitatii intregului sistem urban de incalzire centralizata si asigurarii viabilitatii acestui sistem pe termen lung</t>
  </si>
  <si>
    <t>Obiectivul general al proiectului este modernizarea sistemului informatic al SNUAU la nivel naţional, pentru asigurarea unui răspuns prompt şi eficient al agenţiilor de urgenţă şi al altor autorităţi responsabile în cazul raportărilor unor urgenţe individuale sau colective, respectându-se principiile unei modernizări sustenabile şi durabile.</t>
  </si>
  <si>
    <t>Obiectivul general al proiectului il reprezinta îmbunatatirea infrastructurii de apa si canalizare îin localitatile din aria proiectului din judetele Constanta, Ialomita, Ilfov,Calarasi, Dambovita si Brasov incluse în proiect, in vederea îndeplinirii obligatiilor stabilite prin Tratatul de Aderare si Directivele Europene relevante.</t>
  </si>
  <si>
    <t>Completarea nivelului de cunoaștere a biodiversității prin implementarea sistemului de monitorizare a stării de conservare a speciilor de păsări de interes comunitar din Romania și raportarea în baza articolului 12 al Directivei Păsări 2009/147/CE</t>
  </si>
  <si>
    <t>MINISTERUL MEDIULUI</t>
  </si>
  <si>
    <t>017, 018, 021, 039</t>
  </si>
  <si>
    <t>Alba; Arad; Arges; Bacau; Bihor; Bistrita Nasaud; Botosani; Braila; Brasov; Bucuresti; Buzau; Calarasi; Caras Severin; Cluj; Constanta; Covasna; Dambovita; Dolj; Galati; Giurgiu; Gorj; Harghita; Hunedoara; Ialomita; Iasi; Ilfov; Maramures; Mehedinti; Mures; Neamt; Olt; Prahova; Salaj; Satu Mare; Sibiu; Suceava; Teleorman; Timis; Tulcea; Valcea; Vaslui; Vrancea</t>
  </si>
  <si>
    <t>211/04.09.2018</t>
  </si>
  <si>
    <t>02.05.2018( CF SEMNAT IN 04.09.2018)</t>
  </si>
  <si>
    <t>30.04.2021</t>
  </si>
  <si>
    <t>Modernizarea infrastructurii portuare prin asigurarea cresterii adancimilor senalelor si bazinelor si a sigurantei navigatiei in Portul Constanta</t>
  </si>
  <si>
    <t>COMPANIA NAŢIONALĂ "ADMINISTRAŢIA PORTURILOR MARITIME" - S.A.CONSTANŢA</t>
  </si>
  <si>
    <t>Necompetitv cu depunerea continua 11.01.2018-31.12.2020</t>
  </si>
  <si>
    <t>Necompetitv cu depunerea continua 11.01.2018-31.12.2021</t>
  </si>
  <si>
    <t>024, 027, 028, 039, 041, 043, 086</t>
  </si>
  <si>
    <t>17/31.08.2018</t>
  </si>
  <si>
    <t>Obiectivul general al proiectului constă în modernizarea infrastructurii Portului Constanţa prin creşterea adâncimilor în şenalele de acces, în bazinele de manevră şi în bazinele cheiurilor în scopul creșterii gradului de utilizare și măririi cotei de piaţă a transportului naval în România. Astfel, principalele activități care se vor desfășura în cadrul proiectului, în scopul asigurării condițiilor de navigație în siguranță a navelor în Portul Constanța, sunt reprezentate de: lucrările de dragaj pentru aducerea adâncimilor șenalelor de acces, a bazinelor de manevră și bazinelor danelor la cotele de proiect; asigurarea stabilității cheurilor in Portul de Lucru și livrarea și punerea în funcțiune a sistemului hidrografic pentru urmărirea și calcularea volumelor dragate în port.</t>
  </si>
  <si>
    <t>30.06.2023</t>
  </si>
  <si>
    <t>Scopul proiectului - Proiectul isi propune realizarea unei monitorizari adecvate a populaţiilor speciilor de pasari de interes comunitar de pe teritoriul tarii noastre. In acelasi timp, proiectul asigura pregătirea necesară sustinerii raportării programată pentru 2019 conform prevederilor articolului 12 al Directivei Pasari (Directiva 2009/147/CE a Parlamentului European şi a Consiliului, privind conservarea pasarilor salbatice). Proiectul isi propune si elaborarea  unui  set de masuri de  conservare a speciilor de pasari de importanta comunitara pentru mentinerea sau imbunatatirea starii favorabile de conservare a acestora. Activitatile de diseminare si de crestere a nivelului constientizarii in scopul prezentarii proiectului si a rezultatelor acestuia se adreseaza atat publicului larg, cat si autorităţilor locale şi investitorilor în sectorul economi</t>
  </si>
  <si>
    <t>Obiectivul general al proiectului il reprezinta creşterea eficienţei energetice a sistemului de termoficare la nivelul municipiului Ramnicu Valcea prin reducerea pierderilor de la nivelul retelelor şi creşterea calităţii serviciului public de alimentare cu energie termică, la tarife suportabile pentru populaţie, ca urmare a cresterii competitivitatii intregului sistem urban de incalzire centralizata si asigurarii viabilitatii acestui sistem pe termen lung</t>
  </si>
  <si>
    <t>Creşterea capacităţii portante şi modernizarea pistei de decolare aterizare şi a suprafeţelor de mişcare aferente la Aeroportul Internaţional "George Enescu" Bacău</t>
  </si>
  <si>
    <t>AEROPORTUL INTERNAŢIONAL "GEORGE ENESCU" BACĂU RA</t>
  </si>
  <si>
    <t>Necompetitiv                             (cu depunere continuă, pe bază de liste de proiecte preidentificate)/ 29 august 2016/01.02.2018</t>
  </si>
  <si>
    <t>BACAU</t>
  </si>
  <si>
    <t>18/21.09.2018</t>
  </si>
  <si>
    <t>01.01.2014(cf semnat in 21.09.2017)</t>
  </si>
  <si>
    <t xml:space="preserve">Obiectivul strategic al proiectului este cresterea conectivitatii si mobilitatii zonei printr-un volum crescut al pasagerilor care vor tranzita aeroportul. Pentru indeplinirea acestui obiectiv au fost stabilite urmatoarele obiective tehnice ale proiectului: -conformarea cu cerintele Regulamentului 139/2014 prin refacerea suprafetelor pistei, construirea acostamentelor si a platformelor antisuflu; -conformarea cu cerintele de siguranta si securitate prin construirea zonelor RESA, acostamentelor si a drumului perimetral; -cresterea parametrilor tehnici ai zonelor de miscare la nivelul aeroportului; -modernizarea sistemelor de instalatii necesare functionarii zonelor de miscare si anume introducerea sistemului de balizaj CAT II ICAO; -conformarea sistemului de drenaj la cerintele ICAO SARPS/ EASA </t>
  </si>
  <si>
    <t xml:space="preserve">Axa Prioritară 2. Dezvoltarea unui sistem de transport multimodal, de calitate, durabil şi eficient, O.S. 2.1 Creşterea mobilităţii pe reţeaua rutieră TEN-T </t>
  </si>
  <si>
    <t>Axa Prioritară 2. Dezvoltarea unui sistem de transport multimodal, de calitate, durabil şi eficient, Obiectivul Specific O.S. 2.2 Creşterea accesibilităţii zonelor cu o conectivitate redusă la infrastructura rutieră a TEN-T</t>
  </si>
  <si>
    <t>Foieni, 2.679 Mlastina Vermes si 2.183 Complexul hidrografic Valea Rece precum si constientizarea membrilor comunitaþilor locale privind importanta ocrotirii si conservarii ariilor naturale protejate.</t>
  </si>
  <si>
    <t>Lucrari de reabilitare pentru  poduri, podețe și tuneluri de cale ferată</t>
  </si>
  <si>
    <t>Axa Prioritară 2. Dezvoltarea unui sistem de transport multimodal, de calitate, durabil şi eficient, O.S. 2.5 Creşterea gradului de siguranţă şi securitate pe toate modurile de transport şi reducere</t>
  </si>
  <si>
    <t>Axa Prioritară 2. Dezvoltarea unui sistem de transport multimodal, de calitate, durabil şi eficient, Obiectivul Specific 2.7 , O.S. 2.7 Creşterea sustenabilităţii şi calităţii transportului feroviar</t>
  </si>
  <si>
    <t>Axa prioritară 3. Dezvoltarea infrastructurii de mediu în condiții de management eficient al resurselor, O.S. 3.1 Reducerea numărului depozitelor neconforme şi creşterea gradului de pregătire pentru reciclare a deşeurilor în România</t>
  </si>
  <si>
    <t xml:space="preserve">Axa Prioritară 5 Promovarea adaptării la schimbările climatice, prevenirea şi gestionarea riscurilor,  O S 5.1 - Reducerea efectelor şi a pagubelor asupra populaţiei cauzate de fenomenele naturale asociate   </t>
  </si>
  <si>
    <t xml:space="preserve">Axa Prioritară 5 Promovarea adaptării la schimbările climatice, prevenirea şi gestionarea riscurilor, Obiectiv Specific OS 5.2 Creșterea nivelului de pregătire pentru o reacție rapidă și eficientă la dezastre a </t>
  </si>
  <si>
    <t>Axa Prioritară 1: Îmbunătățirea mobilităţii prin dezvoltarea reţelei TEN-T și a transportului cu metroul. Obiectivul specific. OS 1.1  Creşterea mobilităţii pe reţeaua rutieră TEN-T centrală
centrală</t>
  </si>
  <si>
    <t>Axa Prioritară 1:  Îmbunătățirea mobilităţii prin dezvoltarea reţelei TEN-T și a transportului cu metroul. OS 1.2  Creşterea mobilităţii pe reţeaua feroviară TEN-T centrală</t>
  </si>
  <si>
    <t>Axa Prioritară 1: Îmbunătățirea mobilităţii prin dezvoltarea reţelei TEN-T și a transportului cu metroul. OS 1.3 Creşterea gradului de utilizare a căilor navigabile și a porturilor situate pe reţeaua TEN-T centrală</t>
  </si>
  <si>
    <t>Axa Prioritară 1:  Îmbunătățirea mobilităţii prin dezvoltarea reţelei TEN-T și a transportului cu metroul. OS 1.4 Creşterea gradului de utilizare a transportului cu metroul în București-Ilfov</t>
  </si>
  <si>
    <t>AP 6, Promovarea energiei curate şi eficienţei energetice în vederea susținerii unei economii cu emisii scăzute de carbon; O.S. 6.1 Creşterea producţiei de energie din resurse regenerabile mai puţin exploatate (biomasă, biogaz, geotermal)</t>
  </si>
  <si>
    <t>AP 6,  Promovarea energiei curate şi eficienţei energetice în vederea susținerii unei economii cu emisii scăzute de carbon; O.S. 6.2 Reducerea consumului de energie la nivelul consumatorilor industriali</t>
  </si>
  <si>
    <t>AP 6, Promovarea energiei curate şi eficienţei energetice în vederea susținerii unei economii cu emisii scăzute de carbon;  O.S. 6.3 - Reducerea consumul ui mediu de energie electrică la nivelul locuinţelor</t>
  </si>
  <si>
    <t>AP 6, Promovarea energiei curate şi eficienţei energetice în vederea susținerii unei economii cu emisii scăzute de carbon; O.S. 6.3 - Reducerea consumul ui mediu de energie electrică la nivelul locuinţelor</t>
  </si>
  <si>
    <t>AP 6, Promovarea energiei curate şi eficienţei energetice în vederea susținerii unei economii cu emisii scăzute de carbon; O.S. 6.4 - Creşterea economiilor în consumul de energie primară produsă prin cogenerare de înaltă eficienţă</t>
  </si>
  <si>
    <t>Sprijin pentru pregătirea documentației tehnico-economice pentru proiectul elaborare studiu de fezabilitate pentru pod peste Prut la Ungheni</t>
  </si>
  <si>
    <t>Regiunea Nord-Est</t>
  </si>
  <si>
    <t>Imbunatatirea competitivitatii economice a Romaniei prin dezvoltarea infrastructurii de transport care faciliteaza integrarea economica in UE, contribuind astfel la dezvoltarea pietii interne cu scopul de a creea conditiile pentru cresterea volumului investitiilor, promovarea transportului durabil si a coeziunii in reteaua de drumuri europene. Sectorul de autostrada Targu Neamt- Iasi- Ungheni (A8) constituie parte integranta a Retelei TEN – T Centrale aprobata in anul 2012 in cadrul Consiliului TTE al Comisiei Europene. Este o sectiune care trebuie executata in vederea obtinerii unei eficiente maxime a coridorului Targu Mures- Targu Neamt- Iasi- Ungheni, fapt constatat si de analiza realizata in cadrul Master Planului General de Transport, din care rezulta ca acest proiect constituie o prioritate de investitie pentru Romania. Podul peste Prut la Ungheni este un sector al autostrazii A8, care va asigura legatura Autostrazii Targu-Mures- Iasi- Ungheni (A8) cu Varianta de Ocolire a orasului Ungheni din Republica Moldova. Peroiectul va asigura crearea unei cai de comunicatie moderna cu implicatii in dezvoltarea regionala a zonei, a fluidizarii traficului, cresterii sigurantei utilizatorilor, micsorarea timpilor de parcurs, scurtarea legaturilor rutiere cu Republica Moldova. Luand in considerare aprobarea retelei TEN – T la nivel european si implicit national, se considera necesara realizarea in prima faza a revizuirii/actualizarea Studiului de Fezabilitate pentru Pod peste Prut la Ungheni. Realizarea prezentului proiect - faza Studiu de Fezabilitate al Podului peste Prut la Ungheni contribuie la indicatorul de rezultat 2S81 – Cerere de finantare transmisa, spre analiza si aprobare la Organismul Independent pentru Evaluare.
Obiectivele specifice ale proiectului
1 Elaborarea Studiului de Fezabilitate in conformitate cu legislatia in vigoare si cu cerintele caietului de sarcini.
2 Asistenta acordata beneficiarului in procesul de avizare conform legislatiei in vigoare pentru obtinerea indicatorilor tehnico-economici sau a reaprobarii acestora,daca este cazul.
3 Pregatirea documentatiei de atribuire pentru contractul de lucrari precum si asigurarea asistentei Beneficiarului pe durata
procedurii de achizitie publica.
4 Cerere de finanþare transmisa, spre analiza si aprobare, la Comisia Europeana / Organismul Independent pentru Evaluare.</t>
  </si>
  <si>
    <t>01.05.2015</t>
  </si>
  <si>
    <t>Varianta de ocolire Sf. Gheorghe</t>
  </si>
  <si>
    <t>Avand in vedere ca transporturile reprezinta motorul economiei, la nivel national si european, se doreste sustinerea unei dezvoltari economice sustenabile 
plecand de la asigurarea unei infrastructuri corespunzatoare. Din pacate, la ora actuala pe cea mai mare parte din retea, drumurilor care deservesc coridoare Pan Europene de transport, inclusiv TEN-T CORE si Comprehensive, in solutia existenta nu le sunt asigurate capacitati de circulatie corespunzatoare si nici conditii optime de siguranta la nivelul desfasurarii circulatiei rutiere. Obiectivul general al proiectului, este imbunatatirea competitivitatii economice a României prin dezvoltarea infrastructurii de transport care faciliteaza integrarea economica in UE, contribuind astfel la dezvoltarea pietii interne cu scopul de a crea conditiile pentru cresterea volumului investitiilor, promovarea transportului durabil si a coeziunii in reteaua de drumuri europene. Realizarea prezentului proiect - faza Studiu de Fezabilitate, Proiect pentru Autorizatia de Construire si obtinere Autorizatie de Construire - al variantei de ocolire Sf. Gheorghe - contribuie la indicatorul de realizare imediata 2S82 - Documentații suport pentru elaborarea aplicației de finanțare (Studiu de Fezabilitate, Analiza Instituțională, Analiza Cost – Beneficiu, Evaluarea Impactului asupra mediului etc. ).
Obiectivele specifice ale proiectului
1 Elaborare Studiu de fezabilitate
2 Elaborare proiect pentru obtinerea autorizatiei de executie a lucrarilor
3 Obtinerea Autorizatiei de Construire</t>
  </si>
  <si>
    <t>21.05.2018</t>
  </si>
  <si>
    <t>Regiune Centru</t>
  </si>
  <si>
    <t>19/05.10.2018</t>
  </si>
  <si>
    <t>20/05.10.2018</t>
  </si>
  <si>
    <t>UNIVERSITATEA BABES BOLYAI/RECTORAT</t>
  </si>
  <si>
    <t>221/16.10.2018</t>
  </si>
  <si>
    <t>31.05.2021</t>
  </si>
  <si>
    <t>017, 018, 021, 040</t>
  </si>
  <si>
    <t>Sprijin pentru pregătirea aplicatiei de finanţare şi a documentaţiilor de atribuire pentru proiectul regional de dezvoltare a infrastructurii de apă și apă uzată din județul Maramureș în perioada 2014-2020</t>
  </si>
  <si>
    <t>VITAL SA</t>
  </si>
  <si>
    <t>Reducerea eroziunii costiere Faza II (2014- 2020)</t>
  </si>
  <si>
    <t>223/09.11.2018</t>
  </si>
  <si>
    <t>26.02.2015(CF semnat in 09.11.2018)</t>
  </si>
  <si>
    <t>30.12.2023</t>
  </si>
  <si>
    <t>Elaborarea planurilor de management ale siturilor Natura 2000 ROSCI0028 Cheile Cernei, ROSCI0054 Dealul Cetății Deva, ROSCI0136 Pădurea Bejan și ROSCI0254 Tufurile calcaroase din Valea Bobâlna și a ariilor protejate de interes național care se suprapun cu acestea  (2.512 Pădurea Bejan, 2.518 Dealul Cetăţii Deva, 2.504 Dealul ColţDealul Zănoaga, 2.520 Tufurile calcaroase din Valea Bobâlna şi 2.530 Cheile Cernei)</t>
  </si>
  <si>
    <t>Numărul de situri Natura 2000 acoperite de proiect: 4 situri
Proiectul vizează inventarierea şi cartarea distribuţiei spaţiale a habitatelor şi speciilor; determinarea efectivelor populaţionale ale speciilor; identificarea presiunilor actuale, a surselor potenţiale de ameninţare  şi evaluarea stării de conservare a habitatelor şi speciilor. Pe baza analizelor anterior menţionate se vor putea indica măsurile optime de conservare/refacere a habitatelor şi speciilor degradate; şi se vor realiza planurile de managament ale siturilor ROSCI0028, ROSCI0054, ROSCI0136 şi ROSCI0254. Măsurile de conservare şi planurile de management au rol de reglementare a acţiunilor necesare a fi întreprinse în cadrul siturilor şi ariilor protejate suprapuse pentru menţinerea stării de conservare a acestora pe o perioadă cât mai îndelungată; sau pentru refacerea acelor ecosisteme aflate în diferite stadii de degradare. Prin implementarea activităţilor prevăzute în cadrul proiectul vom contribui la îndeplinirea obiectivului specific 4.1 al POIM, axa 4, respectiv la creşterea gradului de conservare şi protecţie a biodiversităţii la nivel naţional prin măsuri de management adecvate a habitatelor şi speciilor.</t>
  </si>
  <si>
    <t>1. Elaborarea studiului de fezabilitate complet, inclusiv elaborarea studiilor de teren
2.  Elaborare Aplicatie de Finantare inclusiv a documentelor suport si asigurarea sprijinului in evaluare pana la aprobare
3. Elaborarea documentaţiilor de atribuire pentru contractele de lucrări si a serviciilor de audit, inclusiv elaborarea proiectelor tehnice şi a detaliilor de execuţie pentru contractele tip FIDIC ROSU
 4. Organizare seminarii de prezentare a obiectelor de investitii propuse prin proiec</t>
  </si>
  <si>
    <t>SCOPUL acestui proiect este sa asigure adaptare la schimbarile climatice,prevenirea si gestionarea riscului prin protectia la eroziune a liniei tarmului in conditii medii anuale si in timpul evenimentelor cu perioada de recurenta de pana la 1/100 ani, pentru o durata de viata proiectata de 50 ani.</t>
  </si>
  <si>
    <t>222/30.10.2018</t>
  </si>
  <si>
    <t>05.03.2018( CF semnat in 30.10.2018)</t>
  </si>
  <si>
    <t>Varianta de ocolire Satu Mare</t>
  </si>
  <si>
    <t>21/14.11.2018</t>
  </si>
  <si>
    <t>Proiectul vizeaza crearea unei retele moderne de transport rutier, în vederea dezvoltarii regionale a zonei, imbunatatirea fluxului de trafic,reducerea timpului de calatorie, reducerea poluarii si reducerea numarului de accidente rutiere din regiune. În acest fel, proiectul contribuie la promovarea unui sistem de transport durabil în România, care va facilita transportul sigur, rapid si eficient al persoanelor si marfurilor la standarde europene. Obiectivul general al proiectului este de a devia traficul greu din Municipiul Satu - Mare pe o varianta de ocolire. Realizarea prezentului proiect de construire a variantei de ocolire Satu - Mare contribuie la atingerea indicatorului de rezultat 2S11 – Timpul mediu de calatorie pe reteaua rutiera TEN-T .</t>
  </si>
  <si>
    <t>1.1.2014</t>
  </si>
  <si>
    <t>Nord-Vest</t>
  </si>
  <si>
    <t>Infrastructura integrata pentru zona orbitala a Municipiului Bucuresti</t>
  </si>
  <si>
    <t>23/29.11.2018</t>
  </si>
  <si>
    <t>Obiectivul general al dezvoltării infrastructurii rutiere integrate în zona orbitală a Bucureștiului (denumit în continuare "proiectul") este de a furniza pachetul de măsuri integrate care vizează satisfacerea cerințelor Regulamentului UE nr. 1315/2013 privind rețeaua centrală TEN-T. Astfel, proiectul urmărește să asigure un amestec adecvat de infrastructură de "drumuri de înaltă calitate", ca parte a rețelei naționale de infrastructură, pentru a permite transportul de mărfuri și pasageri pe distanțe lungi, precum și traficul local specific zonei metropolitane, asigurând în același timp un nivel corespunzător siguranței și siguranței traficului.</t>
  </si>
  <si>
    <t>12/31/2023</t>
  </si>
  <si>
    <t>Bucureşti - Ilfov, Sud - Muntenia        Giurgiu</t>
  </si>
  <si>
    <t>Austostrada Cluj Vest (Gilău) - Nădășelu și finalizarea lucrărilor la nodul Gilău și conexiunea dintre secțiunea 2B cu subsecțiunea 3A1”</t>
  </si>
  <si>
    <t>22/19.11.2018</t>
  </si>
  <si>
    <t>Proiectul vizeaza crearea unei retele moderne de transport rutier, în vederea dezvoltarii regionale a zonei, imbunatatirea fluxului de trafic,reducerea timpului de calatorie, reducerea poluarii si reducerea numarului de accidente rutiere din regiune. În acest fel, proiectul contribuie la promovarea unui sistem de transport durabil în România, care va facilita transportul sigur, rapid si eficient al persoanelor si marfurilor la standarde europene.Realizarea Autostrazii Cluj Vest (Gilau) - Nadaselu si finalizarea lucrarilor la nodul Gilau si conexiunea dintre sectiunea 2B cu subsectiunea 3A1 (lungime drum nou construit TEN-T: 9,653 km);</t>
  </si>
  <si>
    <t>CLUJ</t>
  </si>
  <si>
    <t>0.00</t>
  </si>
  <si>
    <t>Managementul adecvat al speciilor invazive din România, în conformitate cu Regulamentul UE 1143/2014 referitor la prevenirea și gestionarea introducerii și răspândirii speciilor alogene invazive</t>
  </si>
  <si>
    <t>Ministerul Mediului</t>
  </si>
  <si>
    <t>Proiect regional de dezvoltare a infrastructurii de apă și apă uzată din județul Ilfov, în perioada 2014 - 2020</t>
  </si>
  <si>
    <t>APĂ-CANAL ILFOV S.A.</t>
  </si>
  <si>
    <t>Proiectul Regional de dezvoltare a infrastructurii de apă şi apă uzată din judeţele Cluj şi Sălaj în perioada 2014-2020</t>
  </si>
  <si>
    <t>COMPANIA DE APĂ SOMEŞ SA</t>
  </si>
  <si>
    <t>Cluj; Salaj</t>
  </si>
  <si>
    <t>225/20.11.2018</t>
  </si>
  <si>
    <t>03.04.2015 (CF semnat in 20.11.2018)</t>
  </si>
  <si>
    <t>AP 8</t>
  </si>
  <si>
    <t>Implementare sistem de contorizare avansată cu monitorizare on-line pentru reducerea consumurilor energetice la TAKATA ROMANIA SRL</t>
  </si>
  <si>
    <t>TAKATA Romania SRL</t>
  </si>
  <si>
    <t>011,012,015,024</t>
  </si>
  <si>
    <t>Total AP 8</t>
  </si>
  <si>
    <t>224/19.11.2018</t>
  </si>
  <si>
    <t>04.12.2017(CF semnat in 19.11.2018)</t>
  </si>
  <si>
    <t>Dezvoltări ale SNT în zona de Nord-Est a României în scopul îmbunătățirii aprovizionării cu gaze naturale a zonei precum și a asigurării capacităților de transport spre Republica Moldova</t>
  </si>
  <si>
    <t>Total OS 8.2</t>
  </si>
  <si>
    <t>Axa prioritară 8 
Obiectiv specific 8.2   Creşterea gradului de interconectare a Sistemului Naţional de Transport a gazelor naturale cu alte state vecine- Transgaz</t>
  </si>
  <si>
    <t>SOCIETATEA NAȚIONALĂ DE TRANSPORT GAZE NATURALE TRANSGAZ S.A.</t>
  </si>
  <si>
    <t>Bacau; Iasi; Neamt</t>
  </si>
  <si>
    <t>226/22.11.2018</t>
  </si>
  <si>
    <t xml:space="preserve">18.08.2014(CF semnat 22.11.2018) </t>
  </si>
  <si>
    <t>232/27.11.2018</t>
  </si>
  <si>
    <t>30.12.2020</t>
  </si>
  <si>
    <t>30.06.2018(CF semnat in 27.11.2018)</t>
  </si>
  <si>
    <t>231/27.11.2018</t>
  </si>
  <si>
    <t>01.03.2018 (CF semnat in 27.11.2018)</t>
  </si>
  <si>
    <t>28.02.2022</t>
  </si>
  <si>
    <t xml:space="preserve">Obiectivul general al masurilor de investitii il reprezinta dezvoltarea durabila a sistemelor de apa si a sistemelor de canalizare in aria de operare a Operatorului Regional - SC. APA-CANAL ILFOV SA. - prin cresterea capacitatii de intretinere si operare a acestuia, contribuind in acelasi timp la sustenabilitatea proiectului major aprobat " Reabilitarea si modernizarea sistemelor de alimentare cu apa si canalizare in judetul Ilfov".
Rezultatul masurilor consta in: - servicii de asigurare a calitatii si disponibilitatii apei in conformitate cu principiile eficientei maxime a costurilor si de calitate in functionare si accesibilitatea populatiei; - respectarea standardelor de tratare a Directivei Tratarii Apelor Uzate 91/271/EEC pentru a fi evacuate in corpul de apa sensibil.
</t>
  </si>
  <si>
    <t>Obiectivul general al Proiectului îl reprezintă reabilitarea, modernizarea şi dezvoltarea infrastructurii de apă, canalizare şi epurare din sistemul regional Cluj–Sălaj, în vederea îndeplinirii obligaţiilor de conformitate din POS Mediu: Tratatul de Aderare şi Directivele Europeane 98/83/CE privind calitatea apei potabile, respectiv 91/271/CEE privind epurarea apelor uzate urbane. Obietivele specifice ale Proiectului: Pentru sectorul de apă: îmbunătăţirea proceselor de tratare a apei brute de suprafaţă, reabilitarea unor surse subterane, construirea unei conducte noi de aducţiune, extinderea şi reabilitarea reţelelor de distribuţie apă potabilă, reabilitarea conductelor de aducţiune prin metode nedistructive, construirea de rezervoare noi şi reabilitarea unor rezervoare existente, construirea şi reabilitarea de staţii pompare apă potabilă, contorizarea tuturor consumatorilor de apă potabilă şi automatizarea proceselor, asigurându-se astfel securitatea alimentării cu apă potabilă a populaţiei, reducerea consumurilor energetice şi materiale, reducerea pierderilor în sistemul de distribuţie şi calitatea apei potabile la parametri conform Directivei 98/83/CE. Pentru sectorul de apă uzată: reducerea riscurilor asociate poluării apei subterane şi de suprafaţă şi eliminarea riscurilor asupra sănătăţii prin extinderea reţelei de canalizare, eliminarea pierderilor, eliminarea contaminării apei subterane şi a subsolului prin reabilitarea colectoarelor de apă uzată, reducerea consumurilor energetice prin înlocuirea echipamentelor din staţiile de pompare ape uzate cu utilaje performante, achiziţionarea de autospeciale desfundat canale şi vehicule operaţionale, reducerea riscurilor pentru populaţie prin eliminarea descărcărilor de apă uzată neepurată sau insuficient epurată prin reabilitarea şi modernizarea staţiilor de epurare şi reducerea poluării râurilor Someşul Mic, Crişul Repede, Crasna, Valea Zalăului prin conformarea efluentului la reglementările europene (Directiva 91/271/CE) şi naţionale.</t>
  </si>
  <si>
    <t xml:space="preserve">Imbunătăţirea capacităţii administrative a autorităţilor pentru protecţia mediului în scopul derulării unitare a procedurii de evaluare a impactului asupra mediului
a) elaborarea a 7 ghiduri metodologice EIA necesare autorităţilor de mediu, a unei broşuri de prezentare a ghidurilor, precum şi diseminarea acestor ghiduri către grupuri ţintă, altele decât autorităţi de mediu b) realizarea unui studiu privind evaluarea ex ante a impactului aplicării unitare şi coerente a ghidurilor metodologice la nivelul autorităţilor de mediu c)  instruirea personalului din autorităţile de mediu, în vederea creşterii calităţii analizei documentaţiilor necesare derulării procedurii de evaluare a impactului asupra mediului d) informare şi publicitate a proiectului
</t>
  </si>
  <si>
    <t>Obiectivul general al proiectului este reprezentat de: Reducerea consumurilor de energie în cadrul S.C. TAKATA România S.R.L. prin implementarea  unui sistem de monitorizare a consumurilor energetice.</t>
  </si>
  <si>
    <t>Cresterea sigurantei si securitatii pasagerilor pe Aeroportul ”Delta Dunarii” Tulcea - asigurarea securitatii pasagerilor pe Aeroportul ”Delta Dunarii” Tulcea</t>
  </si>
  <si>
    <t>25/20.12.2018</t>
  </si>
  <si>
    <t>REGIA AUTONOMĂ AEROPORTUL "DELTA DUNĂRII" TULCEA</t>
  </si>
  <si>
    <t>Obiectivul general al proiectului este de creştere a gradului de utilizare sustenabilă a Aeroportului ”Delta Dunarii” Tulcea prin asigurarea securității pasagerilor și bagajelor în conformitate cu respectarea cerințelor Regulamentului (UE) nr.139 al Comisiei de stabilire a cerințelor tehnice și a procedurilor administrative referitoare la aerodromuri în temeiul Regulamentului (CE) nr. 216/2008 al Parlamentului European și al Consiliului și Annex to ED Decision 2016/027/R Certification Specifications and Guidance Material for Aerodromes Design CS-ADR-DSN Issue 4 din 8 decembrie 2017 în vederea asigurării securității pasagerilor, respectiv a Ordinului nr.129/2016 pentru aprobarea Normelor metodologice privind avizarea și autorizarea de securitate la incendiu și protecție civilă.</t>
  </si>
  <si>
    <t>CONSTRUIRE TERMINAL SOSIRI CURSE EXTERNE PASAGERI</t>
  </si>
  <si>
    <t>24/18.12.2018</t>
  </si>
  <si>
    <t>SOCIETATEA NAŢIONALĂ "AEROPORTUL INTERNAŢIONAL TIMIŞOARA-TRAIAN VUIA-" SA</t>
  </si>
  <si>
    <t>Obiectivul general al proiectului este dezvoltarea infrastructurii de transport a Aeroportului Internațional Traian Vuia Timișoara prin construirea unui nou terminal sosiri curse externe pasageri, în vederea asigurării unui trafic aerian extins, în condiții de maximă siguranță şi a unui grad de securitate adecvat, în acord cu reglementările europene şi naționale în domeniul transportului aerian. Proiectul “Construire Terminal Sosiri Curse Externe pasageri” la Aeroportul Internațional Traian Vuia Timișoara contribuie la realizarea Obiectivului specific OS 2.3 al POIM (Programul operational Infrastructură Mare) - Creşterea gradului de utilizare sustenabilă a aeroporturilor întrucât vizează dezvoltarea și îmbunătățirea sistemului de transport aerian al unuia dintre cele 21 de aeroporturi din România, facilitând atingerea fluxului de pasageri preconizat în 2023 în România de 20 milioane pasageri, respectiv creșterea volumului pasagerilor tranzitați prin aeroporturile românești. Proiectul se încadrează în tipul A de acțiuni finanțabile, conform POIM – Proiecte noi de investiții în infrastructura aeroportuară, având ca obiectiv construcția de terminale, însoțite de măsuri de protecție a mediului.</t>
  </si>
  <si>
    <t>Regiunea Vest</t>
  </si>
  <si>
    <t>Concept modern integrat pentru managementul situațiilor de urgență - VIZIUNE 2020 - I</t>
  </si>
  <si>
    <t>Necompetitiv (cu depunere continuă, pe bază de liste de proiecte preidentificate)/19.04.2016/01.02.2018</t>
  </si>
  <si>
    <t>085, 089</t>
  </si>
  <si>
    <t>233/14.12.2018</t>
  </si>
  <si>
    <t>Dezvoltarea sistemului național de monitorizare și avertizare a fenomenelor meteorologice periculoase pentru asigurarea protecției vieții și a bunurilor materiale</t>
  </si>
  <si>
    <t>Administrația Națională de Meteorologie RA</t>
  </si>
  <si>
    <t>Alba; Arad; Arges; Bacau; Bihor; Bistrita Nasaud; Botosani; Braila; Brasov; Bucuresti; Buzau; Calarasi; Caras Severin; Cluj; Constanta; Covasna; Dambovita; Dolj; Galati; Giurgiu; Gorj; Harghita; Hunedoara; Ialomita; Iasi; Ilfov; Maramures; Mehedinti; Mures; Neamt; Olt; Prahova; Salaj; Satu Mare; Sibiu; Suceava; Teleorman; Timis; Tulcea; Valcea; Vaslui; </t>
  </si>
  <si>
    <t>234/21.12.2018</t>
  </si>
  <si>
    <t>08.08.2017(CF semnat in 21.12.2018)</t>
  </si>
  <si>
    <t>Studiu de sustenabilitate si eficientizare a retelei feroviare din Romania</t>
  </si>
  <si>
    <t>26/16.01.2019</t>
  </si>
  <si>
    <t>ARF</t>
  </si>
  <si>
    <t>Autoritatea pentru Reforma Feroviara propune elaborarea unui studiu de sustenabilitate si eficientizare a retelei feroviare din Romania, stabilind ca obiectiv general o analiza cuprinzatoare de eficientizare a retelei feroviare din Romania, inclusiv analize cost - beneficiu pentru liniile de cale ferata. La baza stabilirii retelei secundare (neinteroperabile), Autoritatea pentru Reforma Feroviara a primit asistenta tehnica din partea expertilor BEI Passa De asemenea, in cadrul procedurii de achiziti de material rulant, ca parte a pachetului de reforma feroviara, se vor realiza analize cost-beneficiu ale retelei feroviare primare (interoperabile) din Romania, asa cum este ea prezentata de MGPT si care vor sta la baza identificarii principalelor nevoi ale pietei de material rulant din Romania, cerintelor tehnice ale viitoarei achizitii de material rulant in functie de costurile ciclului de viata si de intretinere, organizarii licitatiilor pentru contracte de servicii publice si procurarii materialului rulant. Analizele efectuate pentru liniile interoperabile, alaturi de cele efectuate pentru liniile neinteroperabile, vor sta la baza elaborarii analizei de sustenabilitate la nivelul intregii retele de cale ferata din Romania in vederea restructurarii retelei de transport feroviar, in sensul concentarii pe o retea de transport eficienta.</t>
  </si>
  <si>
    <t>01.09.2018 (contract semnat 16.01.2019)</t>
  </si>
  <si>
    <t xml:space="preserve">18.05.2014 </t>
  </si>
  <si>
    <t>31.12.2018-  - contract finalizat</t>
  </si>
  <si>
    <t>09.12.2017 -contract finalizat</t>
  </si>
  <si>
    <t>31.12.2018  -contract finalizat</t>
  </si>
  <si>
    <t>20/12/2018 contract finalizat</t>
  </si>
  <si>
    <t>12/31/2017 - contract finalizat</t>
  </si>
  <si>
    <t>31.08.2021</t>
  </si>
  <si>
    <t>31.03.2021</t>
  </si>
  <si>
    <t>30.11.2020</t>
  </si>
  <si>
    <t>01.03.2023</t>
  </si>
  <si>
    <t>31.01.2021</t>
  </si>
  <si>
    <t>01.09.2020</t>
  </si>
  <si>
    <t>15.01.2022</t>
  </si>
  <si>
    <t>06.07.2020</t>
  </si>
  <si>
    <t>07.03.2023</t>
  </si>
  <si>
    <t>01.03.2021</t>
  </si>
  <si>
    <t>31.12.2021</t>
  </si>
  <si>
    <t>31.05.2017 -contract finalizat</t>
  </si>
  <si>
    <t>„Elaborare Studiu de Fezabilitate și Proiect Tehnic pentru „Drum de mare viteză Bacău-Pașcani””</t>
  </si>
  <si>
    <t>27/14.02.2019</t>
  </si>
  <si>
    <t>Obiectivul general al proiectului, ca parte din TEN-T, este imbunatatirea competitivitatii economice a României prin dezvoltarea infrastructurii de transport care faciliteaza integrarea economica in UE, contribuind astfel la dezvoltarea pietii interne cu scopul de a creea conditiile pentru cresterea volumului investitiilor, promovarea transportului durabil si a coeziunii in reteaua de drumuri europene.
 Realizarea prezentului proiect - faza Studiu de Fezabilitate si Proiect Tehnic al tronsonului de drum de mare viteza cuprins intre Bacau - Pascani contribuie la indicatorul de rezultat 2S81 – Cerere de finanțare transmisă, spre analiză și aprobare la Organismul Independent pentru Evaluare.</t>
  </si>
  <si>
    <t>Nord-Est</t>
  </si>
  <si>
    <t>Bacău, Iaşi, Neamţ</t>
  </si>
  <si>
    <t>Varianta de ocolire Ștei”</t>
  </si>
  <si>
    <t>28/14.02.2019</t>
  </si>
  <si>
    <t>Obiectivul general al acestui proiect îl reprezintă extinderea infrastructurii de transport rutier de interes național în vederea asigurării conexiunii la rețeaua TEN-T a zonelor deficitare din punct de vedere a oportunităților de transport în vederea asigurării accesibilității la oportunități de muncă prin construirea variantei de ocolire  Ștei.
Obiectivul principal al proiectului este de a crea un traseu modern de comunicare, cu implicații în dezvoltarea regională a zonei Stei - Beius, respectiv construirea unei variante de  ocolire cu o lungime de 27,23 km, cu 13 poduri, 5 pasaje, 2 viaducte, 2 parcari si 37 podete (24 de podețe aflate pe varianta de ocolire si 13 podete aflate pe bretelele nodurilor de pe varianta de ocolire).
Obiectivele specifice ale proiectului sunt:
• Creșterea accesibilității relative cu 7%, în primul an de operare (2021);
• construirea a 27,23 km de drum nou.
Principalele obiective socio-economice ale proiectelor sunt:
- îmbunătățirea eficienței traficului prin reducerea timpului de călătorie;
- îmbunătățirea eficienței transportului prin reducerea costurilor de operare și de întreținere (atât pentru utilizatori, cât și pentru operatorii de infrastructură);
- îmbunătățirea siguranței traficului;
- reducerea impactului asupra mediului;
- accesibilitate îmbunătățita</t>
  </si>
  <si>
    <t>Completarea nivelului de cunoaștere a biodiversității prin implementarea sistemului de monitorizare a stării de conservare a speciilor și habitatelor de interes comunitar din România și raportarea în baza articolului 17 al Directivei Habitate 92/43/CEE</t>
  </si>
  <si>
    <t>238/11.03.2019</t>
  </si>
  <si>
    <t>017, 018, 021, 041</t>
  </si>
  <si>
    <t>Sprijin pentru pregătirea aplicației de finanțare și a documentațiilor de atribuire pentru proiectul regional de dezvoltare a infrastructurii de apă și apă uzată în județul Mehedinți în perioada 2014-2020</t>
  </si>
  <si>
    <t>SECOM S.A.</t>
  </si>
  <si>
    <t>239/11.03.2019</t>
  </si>
  <si>
    <t>01.01.2016 (CF a fost semnat in 11.03.2019)</t>
  </si>
  <si>
    <t>Proiectul regional de dezvoltare a infrastructurii de apă și apă uzată din județul Timiș, în perioada 2014-2020</t>
  </si>
  <si>
    <t>243/18.03.2019</t>
  </si>
  <si>
    <t>Remorcher multifuncțional cu clasă de gheață, având zona de navigație 3 - căi navigabile interioare (2 buc.) și Remorcher multifuncțional cu clasă de gheață, având zona de navigație maritim costieră (2 buc.)</t>
  </si>
  <si>
    <t>29/22.03.2019</t>
  </si>
  <si>
    <t>REGIA AUTONOMA ADMINISTRATIA FLUVIALA A DUNARII DE JOS GALATI RA/SERVICIUL IPFE</t>
  </si>
  <si>
    <t>Obiectiv General: Creşterea gradului de siguranta si securitate a navigatiei pe întreg sectorul românesc al Dunării și reducerea impactului acesteia asupra mediului. Obiective Specifice:  
Achizitionarea a două remorchere remorchere maritime multifuncționale și două remorchere fluviale multifuncționale cu clasă de gheață, moderne, vor da posibilitatea Adminstrației de a interveni cu promptitudine în punctele critice, în cazul producerii fenomenului de gheață, pentru asigurarea fluenței navigației pe sectorul românesc al Dunării. De asemenea cu aceste nave se va putea interveni pentru dezeşuarea navelor maritime şi a convoaielor fluviale, se va putea participa la acţiuni de stins incendiul la bordul navelor și la instalațiile de cheu. Remorcherele cu clasă de gheață, deținute în prezent de AFDJ-RA Galați, au o vechime cuprinsă între 26 și 37 de ani, motiv pentru care sunt uzate atât din punct de vedere fizic cât și moral, Ca urmare a vechimii lor și a depășirii duratei normale de funcționare, remorcherele sunt menținute la standarde de funcționare prin reparații periodice costisitoare, atât din punct de vedere al timpului efectuării lor, cât și financiar, una din principalele probleme fiind dispariția pieselor de schimb, aspect ce duce la dificultăți mari în exploatare. Acestea au un randament diminuat, consumuri de combustibil foarte ridicate și emisii de noxe ce depășesc limitele admise. 
Crearea de 48 noi locuri de muncă în vederea operării celor patru remorchere, la finalul implementării proiectului.</t>
  </si>
  <si>
    <t>Sud-Est</t>
  </si>
  <si>
    <t>Obiectivul proiectului este corelat cu O.S. 8.2 şi este reprezentat de creşterea gradului de interconectare a SNT cu alte state vecine, respectiv cu R. Moldova şi îmbunătăţirea aprovizionării cu gaze naturale a regiunii de Nord-Est a României. Prin construirea conductelor şi a staţiilor de comprimare la standarde ridicate de calitate se asigură: • capacităţi crescute de schimb transfrontalier prin asigurarea fluxului de gaze la debite şi presiuni optime în regim bidirectional • creşterea calităţii serviciilor furnizate • eficienţă energetică sporită a SNT • cresterea flexibilitatii echilibrarii SNT in zona de Nord-Est a Romaniei • creşterea securităţii în transportul gazelor naturale • protecţia mediului şi a populaţiei Proiectul crează premizele apariţiei unei noi pieţe de desfacere pentru resursele de gaze naturale actuale şi viitoare din exploatările conventionale din România şi pentru rezervele off-shore din Marea Neagra şi contribuie prin adaptarea cerinţelor de debit pentru asigurarea fluxului de gaze în ambele sensuri cu R. Moldova la rezultatul final al O.S. 8.2: dezvoltarea unei pieţe comune a energiei în Europa</t>
  </si>
  <si>
    <t>Elaborare Studiu de Fezabilitate si Proiect Tehnic pentru “Drum de mare viteza Focsani - Bacau”</t>
  </si>
  <si>
    <t>30/26.03.2019</t>
  </si>
  <si>
    <t>APARARI DE MALURI PE CANALUL SULINA-ETAPA FINALA</t>
  </si>
  <si>
    <t>Necompetitv cu depunerea continua 11.01.2018-31.12.2022</t>
  </si>
  <si>
    <t>024, 027, 028, 039, 041, 043, 087</t>
  </si>
  <si>
    <t>REGIUNEA Nord-Vest</t>
  </si>
  <si>
    <t>31/12.04.2019</t>
  </si>
  <si>
    <t>27.07.2017</t>
  </si>
  <si>
    <t xml:space="preserve">Obiectivul general al proiectului consta in  optimizarea resurselor Inspectoratului General pentru Situaþii de Urgenta pentru consolidarea rezilienþei la dezastre, prin îmbunatatirea capabilitatii de raspuns la situatiile de urgenta generate de urmatoarele tipuri de risc: cutremure, alunecari de teren, esecul utilitatilor publice, accidente tehnologice, inundatii si incendii.
 Proiectul are ca scop consolidarea capacitaþii de reactie la dezastre prin îmbunatatirea nivelul de dotare al Inspectoratului General pentru Situatii de Urgenta     atât prin achizitii de mijloace tehnice pentru asigurarea suportului logistic cât si a achizitiei de echipamente, mijloace
 tehnice si autospeciale pentru intervenþie. Echipamentele ce urmeaza a fi achiziþionate vor contribui la reducerea timpului de raspuns la
intervenþie al echipajelor pentru situaþii de urgenþa diminuând astfel pierderile umane si materiale.
</t>
  </si>
  <si>
    <t>Obiectivul general al proiectului consta in  îmbunatatirea sistemului national de monitorizare si avertizare a fenomenelor meteorologice periculoase pentru
asigurarea protectiei vietii si a bunurilor materiale.
Obiective specifice:
1. Optimizarea detectiei si monitorizarii sistemelor noroase atmosferice prin imbunatatirea performantelor tehnice a 3 radare meteorologice.
2. Imbunatatirea comunicarii in cadrul retelei meteorologice prin upgrade-ul unui numar de 45 de statii din cadrul retelei nationale de statii meteorologice automate
3. Imbunatatirea modalitatii de gestionare a datelor prin implementarea unui sistem CDMS modernizat, folosind standarde de reprezentare geospatiala.
4. Cresterea calitatii activitatilor operationale, de prognoza si avertizare a fenomenelor meteorologice de vreme severa prin modernizarea sistemelor de vizualizare-diseminare, comunicatii si securitate.
5. Optimizarea prognozelor de scurta si foarte scurta durata prin modernizarea sistemului de de asimilare de date si aplicatiilor operationale in prognoza de tip nowcasting.</t>
  </si>
  <si>
    <t>Obiectivul general: Monitorizarea starii de conservare a speciilor si habitatelor de interes comunitar din România, întocmirea raportului de tara în baza prevederilor Articolului 17 al Directivei Habitate 92/43/CEE si actualizarea sistemului national de monitoring a speciilor si habitatelor de interes comunitar. Obiectivul specific 1: Evaluarea starii de conservare a speciilor si habitatelor de interes comunitar din România în baza noului format de raportare catre CE prin implementarea unor metodologii unitare de monitorizare a starii de conservare a speciilor si habitatelor de interes comunitar în vederea elaborarii raportului de þara conform asumarii obligaþiilor de raportare de catre autoritatea publica centrala pentru protectia mediului. Obiectivul specific 2: Actualizarea sistemului national de monitoring a speciilor si habitatelor de interes comunitar conform noului format de raportare, pentru îndeplinirea obligatilor asumate privind raportarea catre Comisia Europeana, de catre autoritatea publica centrala pentru protectia mediului si realizarea metadatelor aferente seturilor de date produse în cadrul proiectului si a serviciilor asociate metadatelor, în conformitate cu prevederile Directivei INSPIRE pentru hartile de distributie a speciilor si habitatelor de interes comunitar. Obiectivul specific 3: Întarirea capacitaþii administrative a autoritatilor de mediu la
nivel naþional si local (MM-DB, ANANP, ANPM, APM) cu privire la implementarea masurilor / metodologiilor de monitorizare/raportare a starii de conservare a speciilor si habitatelor de interes comunitar. Obiectivul specific 4.: Informarea si constientizarea factorilor interesati cu privire la importanþa Retelei Natura 2000 în contextul raportarii solicitate de catre Directiva Habitate si fundamentarea elementelor necesare implementarii Strategiei Nationale pentru Conservarea Biodiversitatii.
85</t>
  </si>
  <si>
    <t>Obiectivul general este continuarea procesului de elaborare a documentatiilor necesare in vederea obtinerii finantarii proiectului de investitii din fondurile europene destinate perioadei de programare 2014-2020, asigurandu-se asfel, continuarea strategiei locale pentru dezvoltarea sectorului de apa si apa uzata si indeplinirea obligatiilor Tratatului de Aderare a Romaniei la Uniunea Europeana, precum si a legislatiei specifice nationale si europene in sectorul de apa/apa uzata.Prin intermediul acestui proiect se contribuie la realizarea obiectivului principal al POIM prin asigurarea unei calitati ridicate ale aplicatiei de finantare si a proiectului in sine, care va duce la dezvoltarea unei infrastructuri de mediu la standardele europene in vederea unei cresteri economice sustenabile, in conditii de siguranta si utilizare eficienta a resurselor naturale.</t>
  </si>
  <si>
    <t>Proiectul regional de dezvoltare a infrastructurii de apă și apă uzată în județul Dolj, în perioada 2014-2020</t>
  </si>
  <si>
    <t>COMPANIA DE APA OLTENIA S.A.</t>
  </si>
  <si>
    <t>dolj</t>
  </si>
  <si>
    <t>248/14.05.2019</t>
  </si>
  <si>
    <t>Măsuri active de protecţie şi conservare a biodiversităţii şi peisajului din arealul Parcului Natural Porţile de Fier</t>
  </si>
  <si>
    <t>R.N.P. ROMSILVA - ADMINISTRAŢIA PARCULUI NATURAL PORŢILE DE FIER R.A.</t>
  </si>
  <si>
    <t>Regiunea 4 Sud-Vest; Regiunea 5 Vest</t>
  </si>
  <si>
    <t>Caras Severin; Mehedinti</t>
  </si>
  <si>
    <t>017, 018, 021, 042</t>
  </si>
  <si>
    <t>Retehnologizarea sistemului centralizat de termoficare din Municipiul Timișoara în vederea conformării la normele de protecția mediului privind emisiile poluante în aer și pentru creșterea eficienței în alimentarea cu căldură urban Etapa II</t>
  </si>
  <si>
    <t>Municipiul Timișoara</t>
  </si>
  <si>
    <t>timis</t>
  </si>
  <si>
    <t>014</t>
  </si>
  <si>
    <t>247/09.05.2019</t>
  </si>
  <si>
    <t>01.01.2017(CF semnat 09.05.2019)</t>
  </si>
  <si>
    <t>249/14.05.2019</t>
  </si>
  <si>
    <t>01.06.2016 (CF semnat in 14.05.2019)</t>
  </si>
  <si>
    <t>Total OS 2.4</t>
  </si>
  <si>
    <t>Axa Prioritară 2. Dezvoltarea unui sistem de transport multimodal, de calitate, durabil şi eficient, Obiectivul Specific 2.4 (OS)Creșterea volumului de mărfuri tranzitate prin terminale intermodale și porturi/4/Creșterea volumului de mărfuri tranzitate prin terminale intermodale și porturi</t>
  </si>
  <si>
    <t>Modernizarea Portului Tulcea - de la Mm 38+1530 - la Mm 38+800</t>
  </si>
  <si>
    <t>32/14.05.2019</t>
  </si>
  <si>
    <t>UAT JUDEŢUL TULCEA</t>
  </si>
  <si>
    <t>Obiectivul general al proiectului/Scopul proiectului In conformitate cu: 􀀀 obiectivele strategice la nivel european si national in ceea ce priveste dezvoltarea sustenabila a transporturilor,􀀀 tendintele inregistrate in evolutia cererii de transport naval de marfuri si pasageri la nivelul Portului Tulcea (luand in considerare si potentialul local), 􀀀 obligatiile ce revin UAT Judetul Tulcea, in calitate de proprietar al infrastructurii portuare, obiectivul proiectului consta in modernizarea si dezvoltarea infrastructurii portuare care deserveste traficul cu nave de marfuri si traficul cu nave de pasageri, conform volumului actual si previzionat al cererii, in scopul cresterii eficientei si sigurantei operatiunilor portuare. Indirect, modernizarea infrastructurii portuare creeaza premisele pentru dezvoltarea serviciilor de transport naval de pasageri, prin cresterea numarului de curse zilnice si, dupa caz, a capacitatii navelor. Conform POIM, proiectul este relevant intrucat contributie la cresterea utilizarii infrastructurii portuare de catre pasageri, in contextul in care, in aria de implementare a proiectului, transportul naval este singurul mod de dplasare.</t>
  </si>
  <si>
    <t>12/31/2022</t>
  </si>
  <si>
    <t>Conservarea pădurii CARAORMAN</t>
  </si>
  <si>
    <t>Administrația Rezervației Biosferei Delta Dunării Tulcea</t>
  </si>
  <si>
    <t>017, 018, 021, 043</t>
  </si>
  <si>
    <t>Varianta de ocolire Barlad</t>
  </si>
  <si>
    <t>Autostrada Bucuresti - Brasov, tronson Comarnic - Brasov, Lot 2: sector Predeal - Cristian, km 162+300 - km 168+600 si drum de legatura</t>
  </si>
  <si>
    <t>Pod suspendat peste Dunare in zona Braila</t>
  </si>
  <si>
    <t>Actualizarea documentației tehnico - economice pentru proiectul de Electrificare a liniei de cale ferată Cluj-Napoca - Episcopia Bihor (TENT Comprehensive)</t>
  </si>
  <si>
    <t>Obiectivul general al proiectului este orientat pe implementarea pachetului integrat de reformă a sectorului de transport feroviar identificat în cadrul MPGT, în deplină corelare cu obiectivele europene de promovare durabilă a modurilor prietenoase de transport, cuprinzând o serie de măsuri de reformă și investiţii orientate spre eficientizarea, comercializarea și competitivizarea transportului feroviar. Prezentul proiect este selectat a fi finantat in cadrul POIM, Axa Prioritară 2 - Dezvoltarea unui sistem de transport multimodal, de calitate, durabil şi eficient Obiectivul Specific 2.7 - Creşterea sustenabilităţii şi calităţii transportului feroviar. Pricipalul obiectiv in concordanta cu programul operational este indeplinirea cerintelor tehnice pentru infrastructura feroviara stabilita in Regulamentul nr. 1315/2013 al Parlamentului European si al Comisiei CAPITOLUL III Articolul 39. Cerințe de infrastructură: 1. electrificarea completă a firelor de cale ferată și, în măsura în care acest lucru este necesar pentru operațiunile trenurilor electrice, a liniilor secundare; Urmare a implementarii acestui proiect, va rezulta un studiu actualizat de fezabilitate care va duce la lucrări de electrificare şi modernizare a liniilor cale ferată existente, pentru a permite viteze maxime 80 km/h (pentru trenurile de marfă) şi 120 km/h (pentru trenurile de călători), în conformitate cu previziunile cererii de trafic de călători şi de marfă naţional şi internaţional. De asemenea, implementarea ulterioara a lucrarilor va permite un grad ridicat de utilizare a retelei feroviare precum si o sustenabilitate crescuta a acesteia.</t>
  </si>
  <si>
    <t>Nord - Vest</t>
  </si>
  <si>
    <t>Salaj, 
Cluj
Bihor</t>
  </si>
  <si>
    <t>Modernizarea şi dezvoltarea infrastructurii de transport aerian la Aeroportul Internaţional “George Enescu” Bacău</t>
  </si>
  <si>
    <t>34/20.05.2019</t>
  </si>
  <si>
    <t>Proiectul propus pentru modernizarea si dezvoltarea infrastructurii de la Aeroportul International "George Enescu" Bacau are ca obiectiv asigurarea conditiilor de siguranta, securitate si un nivel de confort adecvat pentru traficul actual de pasageri. Obiectivul strategic al proiectului este cresterea conectivitatii si mobilitatii zonei printr-un volum crescut al pasagerilor care vor tranzita aeroportul. Trecerea certificatului de exploatare a aeroportului pe legislatia europeana, a obligat aeroportul se rezolve o serie de neconformitati. Mentinerea acestor neconformitati ar fi putut scadea categoria de referinta a Aeroportului, prin limitatea numarului de pasageri, astfel incat traficul acestuia nesustinand nici macar cheltuielile curente, determinand inchiderea acestuia.</t>
  </si>
  <si>
    <t>Nord - Est</t>
  </si>
  <si>
    <t>contract finalizat</t>
  </si>
  <si>
    <t>Sistem de contorizare avansată pentru reducerea consumurilor energetice la CELCO SA – Fabrica de var</t>
  </si>
  <si>
    <t>CELCO SA</t>
  </si>
  <si>
    <t>251/07.06.2019</t>
  </si>
  <si>
    <t>Optimizarea consumurilor de energie primară în cadrul CEMACON SA prin instalarea unei centrale de cogenerare de înaltă eficiență</t>
  </si>
  <si>
    <t>CEMACON - S.A.</t>
  </si>
  <si>
    <t>252/07.06.2019</t>
  </si>
  <si>
    <t>02.08.2017-30.06.2021 (CF semnat in 07 iunie 2019)</t>
  </si>
  <si>
    <t>01.08.2018(CF semnat in 07.06.2019)</t>
  </si>
  <si>
    <t>Revizuirea planului de management și a regulamentului RBDD</t>
  </si>
  <si>
    <t>253/18.06.2019</t>
  </si>
  <si>
    <t>30.06.2022</t>
  </si>
  <si>
    <t>01.07.2016 ( CF semnta in 18.06.2019)</t>
  </si>
  <si>
    <t>33/20.05.2019</t>
  </si>
  <si>
    <t>37/29.05.2019</t>
  </si>
  <si>
    <t>Sud-Est
Nord-Est</t>
  </si>
  <si>
    <t>Vrancea
Bacau</t>
  </si>
  <si>
    <t>Sud -Est</t>
  </si>
  <si>
    <t>Tulcea
Braila</t>
  </si>
  <si>
    <t>Obiectivul general al proiectului este imbunatatirea competitivitatii economice a României prin dezvoltarea infrastructurii de transport care faciliteaza integrarea economica in UE, contribuind astfel la dezvoltarea pietii interne cu scopul de a creea conditiile pentru cresterea volumului investitiilor, promovarea transportului durabil si a coeziunii in reteaua de drumuri europene. Realizarea prezentului proiect - faza Studiu de Fezabilitate si Proiect Tehnic al tronsonului de drum de mare viteza cuprins intre Focsani - Bacau contribuie la indicatorul de rezultat 2S81 – Cerere de finanțare transmisă, spre analiză și aprobare la Organismul Independent pentru Evaluare.</t>
  </si>
  <si>
    <t xml:space="preserve">Obiectivul general al proiectului de constructie a variantei de ocolire Barlad este acela de a realiza o conexiune intre infrastructura existenta la profil de drum national, cu devierea traficului de tranzit in exteriorul localitatii. In mod direct, implementarea va conduce la Imbunatatirea competitivitatii economice a României prin dezvoltarea infrastructurii de transport care faciliteaza integrarea economica in UE, contribuind astfel la dezvoltarea pietii interne cu scopul de a creea conditiile pentru cresterea volumului investitiilor, promovarea transportului durabil si a coeziunii in reteaua de drumuri europene. Realizarea prezentului proiect de construire a variantei de ocolire Barlad contribuie la atingerea indicatorului de rezultat 2S11 – Timpul mediu de călătorie pe rețeaua rutieră TEN-T.
1	Constructia variantei ocolitoare a municipiului Barlad cu o lungime de 11,281 km (Varianta de Est)
2	4 poduri
3	3 pasaje
4	2 intersectii
5	2 parcari 
</t>
  </si>
  <si>
    <t>Principalul obiectiv al proiectului „Autostrada Bucuresti - Brasov, tronson Comarnic - Brasov, Lot 2: sector Predeal - Cristian, km 162+300 - km 168+600 si drum de legatura” îl reprezintă realizarea unei legături rapide și în siguranță între DN73 (Rasnov) si DN73 (Brasov) ocolind astfel Orasul Rasnov si Comuna Cristian, prin transonul de Autostrada Rasnov - Cristian, parte a sectuini Predeal - Cristian.
1	construirea a 6,3 km de autostrada ;
2	3,56 km drum de legatura;
3	2 Pasaje peste autostrada, 1 Pod pe drum de legatura; 3 Pasaje peste autostrada.
4	reducerea timpului de călătorie între Râșnov și Cristian de la 11 minute la 4 minute;
5	reducerea costurilor de operare a vehiculelor cu aproximativ 15%;
6	reducerea numărului de accidente, urmare a evitării traversării zonelor urbane;
7	îmbunătățirea condițiilor de mediu, urmare a reducerii cantitățiilor de emisii poluante, zgomot și a poluări locale a aerului.</t>
  </si>
  <si>
    <t>The general objective of the project, part of the Moldova-Dobrogea inter-corridor, as defined in the GTMP, is to contribute to the regional development of Dobrogea by providing a modern link to the national connectivity corridor 3 (Bucharest-Moldova) as well as improved transit conditions for international traffic towards Bulgaria and Turkey. The new link will reduce travel times, vehicle operating costs, and exposure of inhabitants to air and noise pollutants and improve the quality of life for local residents along the access routes to Danube crossing points in Braila and Galati. The project is part of the Sustainable Development Strategy for Braila ( 2008 -2013). Total length of new build road = 23,461 km The specific objectives of the project are: - The building of a bridge over the Danube in the Braila area with a length of 1,974.30 m - 2 access viaducts of 90m = 180m - 16,940 km of new road between Braila and Jijila (5,746 km - 2x2 lanes; 11,155 km - 2x1 lane) - 4,366 km of 2x1 lanes link road to Macin - Construction of 1 overpass, 12 bridges, 1 interchange, 7 intersections (5 roundabouts and 2 T intersections),1 maintenance and coordination centre, and 1 tolling station. The project contributes to the achievement of the Specific Objective2.1 by reducing the travel time with 81.99 minutes. The completion of the project will achieve the following general objectives, which are typical for projects of this kind and are consistent with EU, national, regional and local objectives: • Improvement of infrastructure, which is an essential condition for improving quality of life, physical and living environment; • Contribution to establishment of appropriate conditions for sustainable economic growth in the region; • Support for regional and social development and cohesion; • Integration of the national transport system into the transport network of the EU by providing access to key TEN-T core network; • Improvement of performance of the national and TEN-T road network by increasing travel speeds and reducing travel time and operating costs; • Provision of sufficient capacity to cater for the predicted increase in transport of passengers and goods, international and local; • Ensuring safe and comfortable travel as a result of improved infrastructure and removing transit traffic from the urban areas.</t>
  </si>
  <si>
    <t>Obiectivul general al proiectului vizează cresterea atractivitatii transportului naval pe reteaua TEN-T prin imbunatatirea conditiilor de navigatie pe Canalul Sulina şi prevenirea riscurilor, în vederea creşterea calităţii serviciilor oferite operatorilor de transport naval si manipularii unui volum crescut de marfa in acord cu potentialul existent. Scopul investiţiei este acela de stopare a fenomenelor de eroziune a albiei fluviului Dunărea în vederea menţinerii nivelului actual al debitelor şi îmbunătăţirii siguranţei navigaţiei pe Canalul Sulina, corelat cu asigurarea protecţiei mediului şi a localităţilor, cu dinamizarea dezvoltării economice, conform prevederilor din Master Planul General de Transport al României, a obligatiilor care ii revin conform Acordului de Parteneriat 2014-2020 si legislatiei nationale specifice. Proiectul se refera la realizarea de construcții hidrotehnice pe Canalul Sulina pe sectoare de maluri afectate de eroziune din lungul Canalului Sulina, în completarea lucrărilor deja executate începând cu anul 1982, de la mila marină Mm 34+705 – până la Sulina la mila marină Mm 0 și de la mila marină Mm 0 până la Hm 80. Construcțiile hidrotehnice includ pe lângă apărările de maluri, reabilitarea a 5 estacadelor existente si execuția a 6 estacade noi, precum si lucrările de consolidare a molurilor de dirijare de la Ceatal Sfântu Gheoghe si pentru protecția accesului la lacul Fortuna, precum si consolidarea jetelelor de nord si sud existente pentru direcționarea șenalului navigabil in Marea Neagra.</t>
  </si>
  <si>
    <t>35/21.05.2019</t>
  </si>
  <si>
    <t>250/27.05.2019</t>
  </si>
  <si>
    <t>Giurgiu; Ialomita; Ilfov</t>
  </si>
  <si>
    <t>Cluj, Salaj</t>
  </si>
  <si>
    <t>Brasov si Sibiu</t>
  </si>
  <si>
    <t>Studiu de fezabilitate pentru modernizarea liniei de cale ferată București Nord – Jilava – Giurgiu Nord – Giurgiu Nord Frontieră</t>
  </si>
  <si>
    <t>38/15.07.2019</t>
  </si>
  <si>
    <t>Obiectivele specifice ale proiectului sunt: 1. Elaborarea studiului de fezabilitate în conformitate cu legislația în vigoare și cu cerințele caietului de sarcini. 2. Asistența acordată beneficiarului în procesul de avizare, conform legislației în vigoare, pentru obținerea indicatorilor tehnico-economici sau a reaprobării acestora, dacă este cazul. 3. Pregătirea documentației de atribuire pentru contractul de lucrări, precum și asigurarea asistenței beneficiarului pe durata procedurii de achiziție publică. 4. Cerere de finanțare transmisă, spre analiză și aprobare.</t>
  </si>
  <si>
    <t>10.10.2017(CF semnat 15.07.2019)</t>
  </si>
  <si>
    <t>Bucuresti - Ilfov
Sud - Muntenia</t>
  </si>
  <si>
    <t>Bucuresti, Ilfov, Giurgiu</t>
  </si>
  <si>
    <t>Implementarea unor sisteme de monitorizare a consumurilor de energie la consumatorii industriali</t>
  </si>
  <si>
    <t>HEINEKEN ROMANIA SA</t>
  </si>
  <si>
    <t>260/15.07.2019</t>
  </si>
  <si>
    <t>Sprijin pentru pregătirea aplicației de finanțare și a documentațiilor de atribuire pentru proiectul regional de dezvoltare a infrastructurii de apă și apă uzată din județul Botosani, în perioada 2014-2020</t>
  </si>
  <si>
    <t>261/30.07.2019</t>
  </si>
  <si>
    <t>SC NOVA APASERV SA</t>
  </si>
  <si>
    <t>27.02.2019  ( CF SEMNAT IN 14.05.2019)</t>
  </si>
  <si>
    <t>01.09.2019  ( CF SEMNAT IN 30.07.2019)</t>
  </si>
  <si>
    <t>Organisme publice cf legii 64/2011</t>
  </si>
  <si>
    <t>„Revizuirea Studiului de Fezabilitate pentru modernizarea liniei de cale ferata București Nord – Aeroport International Henri Coandă București”</t>
  </si>
  <si>
    <t>39/25.07.2019</t>
  </si>
  <si>
    <t xml:space="preserve">Obiectivul proiectului este reactualizarea studiului de fezabilitate pentru modernizarea liniei de cale ferată Bucuresti Nord – Aeroport Internațional Henri Coandă București.
•Scopul acestui studiu  de fezabilitate este de a evalua caracteristicile tehnice şi operaţionale ale liniei de cale ferată existente şi de a propune investiţiile necesare, de a analiza mediul socio-economic, instituţional şi juridic şi de a prezenta scenariile de dezvoltare pentru modernizarea liniei de cale ferată Bucuresti Nord – Aeroport Internațional Henri Coandă București.
•Urmare acestei realizări se vor îmbunătăţi condiţiile de circulaţie feroviară, va creşte viteza de circulaţie, atât pentru trenurile de călători cât şi pentru cele de marfă, asigurându-se totodată o siguranţă sporită în transportul feroviar şi  protejarea mediului.
In acelasi timp, proiectul va avea ca indicator de realizare imediată 2S82 – 1 set respectiv - Documentații suport pentru elaborarea aplicației de finanțare, prin aceasta înțelegându-se că, Consultantul va livra toata documentația suport pentru depunerea aplicației de finanțare (Studiu de fezabilitate, Analiza cost – beneficiu, evaluarea impactului asupra mediului, etc.); 
•Totodată real acestui proiect va conduce la atingerea ind de rezultat 2S81 respectiv – Cerere de finanțare transmisă, spre analiză și aprobare, la Comisia Europeană  / Organismsmul Independent pentru Evaluare elaborată pentru lucrările de investiții.
•Astfel, obiectivele specifice proiectului sunt:
1.Elabor St de Fez in conf  cu legislatia in vigoare si cu cerintele caietului de sarcini.
2. Elab doc pentru ach serv aferent et următ, resp Specifi teh pentru PTh + Ex lucr (aferentă proiectantului).
3. Studii si doc cadastrale 
4. Doc suport ptr elab aplicației de fin (SF, Analiza Cost Beneficiu, Evaluarea imp asupra med)
</t>
  </si>
  <si>
    <t>1.08.2018 (CF semnat 25.07.2019)</t>
  </si>
  <si>
    <t>Bucuresti - Ilfov</t>
  </si>
  <si>
    <t>01.03.2019 -   contract finalizat</t>
  </si>
  <si>
    <t>31.05.2019 - contract finalizat</t>
  </si>
  <si>
    <t xml:space="preserve">31.01.2017( CF semnat in data de 17.05.2018) - </t>
  </si>
  <si>
    <t xml:space="preserve">Modernizarea şi extinderea staţiei de epurare cu scopul de a elimina poluarea râului Bega Reabilitarea şi extinderea reţelei de canalizare pentru a opri poluarea suprafeţei solului şi contaminarea rezervei de apă subterană prin apele uzate infiltrat.
Obiective
Reabilitarea şi extinderea reţelelor de apă şi canalizare în Timişoara, Sânnicolau Mare, Jimbolia, Deta, Buziaş, Recaş, Făget, Ciacova, Gătaia şi Săcălaz Construcţia de staţii de tratare apă în Sânnicolau Mare, Gătaia şi Recaş;
 Construcţia de staţii de epurare în Sânnicolau Mare, Făget Buziaş, Recaş, Jimbolia, Deta şi Ciacova; Tratarea avansată a nămolului în staţia de epurare ape uzate din Timişoara; Asistenţa Tehnică de management al Proiectului şi Asistenţă de supervizare lucrări.
Rezultate: 
Staţia de epurare a apelor uzate Timişoara conformă cu prevederile Directivei 91/271/CEE 
Reabilitarea a 5,62 km reţea de canalizare existent şi extinderea reţelei de canalizare cu 9,12 km.
</t>
  </si>
  <si>
    <t>Obiectivul  general al proiectului:  consta in continuarea dezvoltării infrastructurii de apă şi apă uzată din judetul Dolj, prin creşterea nivelului de colectare şi epurare a apelor uzate urbane, precum şi a gradului de asigurare a alimentarii cu apă potabilă a populaţiei, în scopul  îndeplinirii cerinţelor aquis-ului de mediu al Uniunii Europene si a angajamentelor asumate prin sectorul de mediu,in contextul Axei Prioritare 3 POIM/Obiectiv Tematic 6ii.</t>
  </si>
  <si>
    <t>Sprijin pentru pregatirea aplicatiei de finantare si a documentatiilor de atribuire pentru proiectul regional de dezvoltare a infrastructurii de apa si apa uzata din judetul Botosani, in perioada 2014-2020</t>
  </si>
  <si>
    <t>a)Proiectul vizează îmbunătăţirea conservării, restaurării şi utilizării durabile a sistemelor biologice şi ecologice diversitatea peisagistică prin armonizarea mai eficientă a gestionării partajului natural patrimoniul, habitatele şi speciile, precum şi păstrarea şi promovarea în comun a valorilor naturale ale Carpaţi într-un cadru transnaţional. b)În scopul îmbunătăţirii armonizării planurilor de management, proiectul urmăreşte furnizarea de informaţii comune standarde şi la încurajarea şi sprijinirea acordurilor de cooperare. c)Pentru a sprijini dezvoltarea regională durabilă, proiectul promovează valoarea economică a zonelor cu un nivel ridicat biodiversitate, inclusiv turismul durabil şi alte forme de externalităţi pozitive şi are drept scop creşterea conştientizarea importanţei unui management integrat al Carpaţilor activele naturale ca factor de dezvoltare. d)Dezvoltarea şi promovarea inventarelor regionale ale speciilor şi habitatelor vor sprijini implementarea Natura 2000 în Carpaţi şi promovarea conectivităţii ecologice.
Rezultate:
)Managementul integrat al valorilor naturale şi al ariilor naturale protejate din Carpaţi, focusat pe zona de frontieră b) Creşterea gradului de conştientizare asupra importanţei unui management integrat al valorilor naturale ale Carpaţilor, ca un factor de dezvoltare. c) Implementarea unor măsuri comune de management integrat, prin intermediul zonelor pilot stabilite. În cazul PN Porţile de Fier au fost elaborate 3 studii: Studiu privind ameninţările asupra zonelor umede din zona tranfrontalieră – Parcul Natural Porţile de Fier şi Parcul Naţional Djerdap, Studiu privind dezvoltarea ecoturismului în zona transfrontalieră – Parcul Natural Porţile de Fier şi Parcul Naţional Djerdap, Metodologie de evaluare a peisajului în zona transfrontalieră  – Parcul Natural Porţile de Fier şi Parcul Naţional Djerdap. d) Întărirea conectivităţii ecologice în concordanţă cu cerinţele Natura2000 şi ale reţelei Ecologice Pan-Europene e)Elaborarea Listei Roşii a speciilor şi habitatelor naturale specifice Munţilor Carpaţi, precum şi elaborarea listei de specii invazive. f)Activităţi de comunicare, diseminare a rezultatelor.</t>
  </si>
  <si>
    <t>Obiective
Obiectivul general al proiectului este menţinerea echilibrului ecologic al biodiversităţii şi a patrimoniului natural, precum şi implementarea măsurilor de îmbunătăţire a stării de conservare a ecosistemelor din Rezervaţia Biosferei Deltei Dunării prin creşterea capacităţii instituţionale de gestionare a reţelei de arii naturale protejate, în conformitate cu Directivele Europene. Obiectivele specifice sunt creşterea capacităţii instituţionale a ARBDD de a iniţia şi implementa măsurile de păstrare a echilibrului ecologic, prin adoptarea unor proceduri simplificate de integrare, analiză, evaluare şi raportare ce vor asigura eficientizarea fluxurilor administrative interne şi optimizarea colaborării cu alte instituţii, precum şi îmbunătăţirea competenţelor profesionale şi a capacităţii de expertiză pentru 70 persoane din cadrul ARBDD în vederea implementării cu succes a măsurilor de conservare a diversitătii biologice, habitatelor naturale, speciilor de floră şi faună sălbatică şi asigurării unui management eficient al ariei naturale protejate (RBDD).
Principalele rezultate aşteptate sunt: timp scăzut de analiză, prelucrare, raportare a datelor referitoare la starea de conservare a speciilor şi habitatelor din Rezervaţia Biosferei Delta Dunării în cadrul ARBDD; posibilitatea de a face previziuni asupra situaţiei ecologice în RBDD pe baza statisticilor generate automat de sistem; eficientizarea modalităţilor de raportare ARBDD către Autorităţile competente (Garda de Mediu, Ministerul Mediului, Agenţia Naţională de Protecţia Mediului, Prefectura Tulcea, UNESCO şi Uniunea Europeană) cu privire la starea echilibrului ecologic a ecosistemelor din RBDD; un conţinut îmbogăţit al portalului ARBDD cu date actuale legate de starea şi necesitatea protecţiei ecosistemelor, cât şi lecţii virtuale pentru a face cunoscute efectele negative ale factorilor ce ameninţă echilibrul ecologic; eficienţă crescută a activităţii interne cu privire la evidenţa şi inventarul speciilor şi habitatelor din RBDD; proces decizional eficientizat şi diseminarea eficientă a cunoştinţelor, a procedurilor şi a bunelor practici în interiorul instituţiei prin optimizarea fluxurilor interne</t>
  </si>
  <si>
    <t>Obiective
Obiectivul general al proiectului este menţinerea echilibrului ecologic al biodiversităţii şi a patrimoniului natural, precum şi implementarea măsurilor de îmbunătăţire a stării de conservare a ecosistemelor din Rezervaţia Biosferei Deltei Dunării prin creşterea capacităţii instituţionale de gestionare a reţelei de arii naturale protejate, în conformitate cu Directivele Europene. Obiectivele specifice sunt creşterea capacităţii instituţionale a ARBDD de a iniţia şi implementa măsurile de păstrare a echilibrului ecologic, prin adoptarea unor proceduri simplificate de integrare, analiză, evaluare şi raportare ce vor asigura eficientizarea fluxurilor administrative interne şi optimizarea colaborării cu alte instituţii, precum şi îmbunătăţirea competenţelor profesionale şi a capacităţii de expertiză pentru 70 persoane din cadrul ARBDD în vederea implementării cu succes a măsurilor de conservare a diversitătii biologice, habitatelor naturale, speciilor de floră şi faună sălbatică şi asigurării unui management eficient al ariei naturale protejate (RBDD).
Rezultate:
Principalele rezultate aşteptate sunt: timp scăzut de analiză, prelucrare, raportare a datelor referitoare la starea de conservare a speciilor şi habitatelor din Rezervaţia Biosferei Delta Dunării în cadrul ARBDD; posibilitatea de a face previziuni asupra situaţiei ecologice în RBDD pe baza statisticilor generate automat de sistem; eficientizarea modalităţilor de raportare ARBDD către Autorităţile competente (Garda de Mediu, Ministerul Mediului, Agenţia Naţională de Protecţia Mediului, Prefectura Tulcea, UNESCO şi Uniunea Europeană) cu privire la starea echilibrului ecologic a ecosistemelor din RBDD; un conţinut îmbogăţit al portalului ARBDD cu date actuale legate de starea şi necesitatea protecţiei ecosistemelor, cât şi lecţii virtuale pentru a face cunoscute efectele negative ale factorilor ce ameninţă echilibrul ecologic; eficienţă crescută a activităţii interne cu privire la evidenţa şi inventarul speciilor şi habitatelor din RBDD; proces decizional eficientizat şi diseminarea eficientă a cunoştinţelor, a procedurilor şi a bunelor practici în interiorul instituţiei prin optimizarea fluxurilor interne</t>
  </si>
  <si>
    <t xml:space="preserve">Obiective
extinderea capavitatii de productie a varului a SC CELCO SA
Rezultate:
extinderea capavitatii de productie a varului a SC CELCO SA
</t>
  </si>
  <si>
    <t>Obiectivul general al proiectului/Scopul proiectului
Obiective proiect
Obiectivul general: IMPLEMENTAREA UNOR SISTEME DE MONITORIZARE A CONSUMURILOR DE ENERGIE LA CONSUMATORII INDUSTRIALI  la S.C. HEINEKEN ROMÂNIA S.A.. Obiectivul este amplasat în LOC. CRAIOVA, STR. SEVERINULUI, NR. 50, JUD. DOLJ., identificarea si implementarea de masuri de eficienta energetica în vederea înregistrarii de economii în consumul de energie si evitarea emsiilor de gaze cu efect de sera la nivelul societatii. Pentru Indicatorul suplimentar de realizare, Contributia proiectului la Intensitatea energetica in industrie (IEE), unitate de masura este kgep/1000 euro Valoare referinta este 29,500  kgep/1000 euro  iar valoarea tinta este 29,166  kgep/1000 euro Intensitatea energetica economisita de societate dupa implementarea proiectului va fi de 0,33 kgep/1000 Euro dupa implementarea proiectului. IEE dupa 5 ani se reduce cu 0,00033 tep/mii euro IEE dupa 5 ani  se reduce cu 0,33 kgep/mii euro.
Rezultate:
1. Implementare sistem de contorizare consumuri de utilitati
2. Diminuarea consumului de energie electrica cu 1,13% echivalent a 133,20 MWh  ca urmare a implementarii sistemului de contorizare consumuri de utilitati. 3. Efectele pozitive ale implementarii sistemului de masurare online duc la diminuarea emisiilor de CO2. Nivelul de emisii de CO2 pe care societatea il estimeaza ca îl va economisi in 5 ani de la punerea in functiune a sistemului este de  43,956 t</t>
  </si>
  <si>
    <t>Obiective proiect
Prin obiectivul propus, proiectul este in concordanta cu obiectivele liniei de finantare POIM 6.4 ce promoveaza utilizarea energiei curate si implementarea masurilor de eficienta energetice in vederea sustinerii unei economii cu emisii scazute de carbon deoarece propune o investitie in sectorul de energie curata si eficienta energetica in vederea asigurarii contributiei la obiectivele Strategiei Europa 2020 (20/20/20) privind consumul final de energie cresterea eficientei energetice.
Fiindca solicitantul nu detine in prezent o instalatie de cogenerare, proiectul promoveaza actiunile de reducere a emisiilor de carbon si de crestere a eficientei energetice prin instalarea unei unitati de cogenerare de inalta eficienta, contribuind la Obiectivul specific 6.4.: cresterea economiilor in consumul de energie primara produsa in sisteme de cogenerare de inalta eficienta, precum si la obiectivele de mediu ale organizatiei Cemacon.
Principalele rezultate ale proiectului de fata raspund obiectivelor de program, solicitantul asumandu-si o serie de indicatori in ceea ce priveste realizarea unor economii in consumul de combustibili / energie primara prin procese de cogenerare de inalta eficienta precum si evitarea emisiilor de carbon aferente combustibililor fosili (efect de cogenerare) detaliati la sectiunea „Indicatori prestabiliti”.
Asadar, rezultatul final al implementarii proiectului va fi, pe de o parte, cresterea puterii instalate la nivelul organizatiei Cemacon (companie incadarata in categoria de mari consumatori energetici ce inregistreaza un consum de peste 1000 tep/ an), iar pe de alta parte obtinerea unei economii anuale de energie primară, obiectiv in concordanta cu POIM 6.4.
Rezultate:
1. Rezultat 1:
O centrala de cogenerare de inalta eficienta instalata pana la finalul proiectului
Rezultatul este asociat OS1.
2. Rezultat 2:
Economie anuala de energie obtinuta ca urmare a instalarii centralei de cogenerare de 31.60% dupa implementarea proiectului.
Rezultatul este asociat OS2. 3. Rezultat 3:
Emisii de C02 reduse ca urmare a implementarii proiectului cu 2.771,90 tone/ an (contribuind la ţinta POIM cu 0,51%).
Rezultatul este asociat OS3. 4. Rezultat 4:
O investitie productiva realizata - companie sprijinita
Rezultatul este asociat OS4.</t>
  </si>
  <si>
    <t>Sprijin pentru pregatirea documentatiei tehnice aferente proiectului de infrastructura rutiera Autostrada Tg. Mures -Tg. Neamt</t>
  </si>
  <si>
    <t>40/09.08.2019</t>
  </si>
  <si>
    <t>Obiectivul general al proiectului, ca parte din reteaua TEN-T Centrala, este imbunatatirea competitivitatii economice a României prin dezvoltarea infrastructurii de transport care faciliteaza integrarea economica in UE, contribuind astfel la dezvoltarea pietii interne cu scopul de a crea conditiile pentru cresterea volumului investitiilor, promovarea transportului durabil si a coeziunii in reteaua de drumuri europene. Realizarea prezentului proiect - Completarea Studiului de Fezabilitate «Autostrada Târgu Mureș- Târgu Neamț», în conformitate cu reglementările tehnice și legislația în vigoare contribuie la indicatorul de rezultat 2S81 – Cerere de finanțare transmisă, spre analiză și aprobare, la AMPOIM/OIT.</t>
  </si>
  <si>
    <t>Centru
Nord-Est</t>
  </si>
  <si>
    <t>Harghita, Mures, Neamt</t>
  </si>
  <si>
    <t>Modernizare Ax LEA 20 kV Mofleşti - Melineşti şi axul derivaţiilor 20 kV Fratostita şi Pojaru, judeţul Dolj în vederea creşterii capacităţii de distribuţie pentru preluarea puterii debitate de Centralele Electrice Fotovoltaice</t>
  </si>
  <si>
    <t>Modernizare Ax LEA 20kV Parangu – Sadu 2B - Novaci si Ax LEA 20kV Carbunesti - Novaci, in vederea cresterii capacitatii de distributie pentru preluarea puterii debitate de Centralele Hidroelectrice de Mica Putere din zona de N-E a Judetului Gorj</t>
  </si>
  <si>
    <t>262/14.08.2019</t>
  </si>
  <si>
    <t>263/14.08.2019</t>
  </si>
  <si>
    <t>Obiectivul general al proiectului îl constituie modernizarea axului LEA 20 kV Moflești-Melinești și a axului Derivațiilor 20 kV Fratoștița și Pojaru în vederea creșterii capacității de distribuție pentru preluarea puterii debitate de centralele electrice fotovoltaice (CEF). Aceste instalații electrice de medie tensiune au ca funcțiune principală distribuția energiei electrice la consumatorii din zonă și evacuarea energiei electrice din centralele electrice fotovoltaice racordate în aceste linii.</t>
  </si>
  <si>
    <t xml:space="preserve">Obiectivul general al proiectului îl constituie modernizarea Axului LEA 20kV Parângu – Sadu 2B – Novaci si Ax LEA 20kV Cărbunești – Novaci în vederea creșterii capacitații de distribuție pentru preluarea puterii debitate de centralele electrice hidroelectrice de mică putere din zona de N – E a Județului Gorj. 
Aceste instalații electrice de medie tensiune au ca funcțiune principală distribuția energiei electrice la consumatorii din zona și evacuarea energiei electrice din centralele hidroelectrice racordate în aceste linii.
</t>
  </si>
  <si>
    <t>Regiunea 4 Sud VEST</t>
  </si>
  <si>
    <t>012</t>
  </si>
  <si>
    <t>Elaborare studiu de fezabilitate pentru obiectivul Autostrada Timisoara - Moravita</t>
  </si>
  <si>
    <t>41/20.08.2019</t>
  </si>
  <si>
    <t>Asigurarea de capacitatea de circulatie necesara si conditii corespuzatoare de circulatiei aferente retelei rutiere TEN-T Core cu efecte negative minime la nivelul mediului si ale ocuparii de terenuri. Imbunatatirea conditiilor de circulatie la nivel de retea rutiera nationala de transport inclusiv sub aspect de siguranta rutiera, reducerea emisiilor poluante, reducerea costurilor de operare, raspunzind astfel cerintelor de dezvoltarea economica concretizata prin adaptarea retelei rutiere nationale la cererea reala de transport. Obiectivul general al proiectului, ca parte din reteaua TEN-T Centrala este imbunatatirea competitivitatii economice a României prin dezvoltarea infrastructurii de transport care faciliteaza integrarea economica in UE, contribuind astfel la dezvoltarea pietii interne cu scopul de a crea conditiile pentru cresterea volumului investitiilor, promovarea transportului durabil si a coeziunii in reteaua de drumuri europene. Realizarea prezentului proiect - faza Studiu de fezabilitate - a Autostrazii Timisoara - Moravita contribuie la indicatorul de rezultat 2S81 – Cerere de finanțare transmisă, spre analiză și aprobare la Organismul Intermediar pentru Transport.
Descrierea obiectivelor specifice ale proiectului
1	Studiu de Fezabilitate elaborat</t>
  </si>
  <si>
    <t>Vest</t>
  </si>
  <si>
    <t>AA1/16.05.2019</t>
  </si>
  <si>
    <t>AA1 /28.03.2019</t>
  </si>
  <si>
    <t>AA1/29.08.2019</t>
  </si>
  <si>
    <t>AA2/08.08.2019</t>
  </si>
  <si>
    <t>AA1/23.04.2019</t>
  </si>
  <si>
    <t>AA5/27.06.2019</t>
  </si>
  <si>
    <t>Elaborare documentatie pentru obiectivul Autostrada Brasov - Bacau</t>
  </si>
  <si>
    <t>43/23.08.2019</t>
  </si>
  <si>
    <t>Obiectivul general al proiectului, ca parte din reteaua TEN-T Globala, este imbunatatirea competitivitatii economice a României prin dezvoltarea infrastructurii de transport care faciliteaza integrarea economica in UE, contribuind astfel la dezvoltarea pietii interne cu scopul de a crea conditiile pentru cresterea volumului investitiilor, promovarea transportului durabil si a coeziunii in reteaua de drumuri europene. Realizarea prezentului proiect - faza Studiu de Fezabilitate - a Autostrazii Brasov- Bacau contribuie la indicatorul de rezultat 2S81 – Cerere de finanțare transmisă, spre analiză și aprobare la Organismul Intermediar pentru Transport.
Descrierea obiectivelor specifice ale proiectului
1	Studiu de Fezabilitate elaborat
2	Proiect Tehnic elaborat</t>
  </si>
  <si>
    <t xml:space="preserve">Centru
Nord-Est
</t>
  </si>
  <si>
    <t>Brasov
Bacau
Covasna</t>
  </si>
  <si>
    <t>Revizuire / Actualizare Studiu de Fezabilitate si Elaborare Proiect Tehnic pentru "Drum de legătură între A1 şi DN7 (DJ 711A)"-Largire la 4 benzi de circulatie"</t>
  </si>
  <si>
    <t>42/20.08.2019</t>
  </si>
  <si>
    <t>Obiectivul general este de a sprijini cresterea economica in Romania prin imbunatatirea infrastructurii rutiere si implicit de a imbunatati viata si conditiile de mediu ale cetatenilor din localitatile adiacente drumului de legatura si a conditiilor traficului de marfuri ce va asigura acces rapid la autostrada A1 si DN7 (localitatea Titu), cu sprijinul financiar al Comisiei Europene din Fonduri Externe Nerambursabile. Realizarea prezentului proiect - faza revizuire/actualizare Studiu de Fezabilitate si elaborare Proiect Tehnic pentru “Drum de legătură între A1 şi DN 7 (DJ 711 A) - Largire la 4 benzi de circulatie” contribuie la indicatorul de rezultat 2S81 - Cerere de finanțare transmisă, spre analiză și aprobare la AMPOIM/OIT.
Descrierea obiectivelor specifice ale proiectului
1	Expertiza tehnica;
2	Revizuire/actualizare Studiu de Fezabilitate;
3	Elaborare Proiect  pentru autorizarea executarii lucrarilor de construire;
4	Elaborare Proiect Tehnic de executie pentru acest sector de drum;
5	Document suport aferent proiectului “A1 - Titu - Baldana - Targoviste - Sinaia ”, in vederea sustinerii cererii/cererilor de finantare a proiectului din FEDR, in conformitate cu structura de prezentare a informatiilor pentru proiecte majore ceruta de Ghidul Solicitantului POIM - Condiții specifice de accesare a fondurilor – Dezvoltarea infrastructurii rutiere (februarie 2017) si in conformitate cu legislatia europeana relevanta pentru finantarea proiectului, cu mentiunea ca acest document va trebui sa abordeze in mod unitar sectorul de drum “A1 - Titu - Baldana - Targoviste - Sinaia”, cu luarea in considerare a tuturor documentelor disponibile pentru fiecare dintre sectiunile acestui obiectiv. 
6	Acordarea de asistenta pentru Beneficiar atat pe parcursul procesului de pregatire a cererilor de finatare, cat si in perioada de evaluare a acestora de catre toate institutiile implicate in acest proces (MT-DGOIT si Comisia Europeana);
7	Pregatirea documentatiei de atribuire a contractului de executie lucrari si asigurarea asistentei tehnice Beneficiarului in perioada derularii procedurilor de licitatii pentru executie lucrari;
8	Asigurarea asistentei tehnice Beneficiarului pe parcursul executiei lucrarii pana la Receptia la terminarea lucrarilor.</t>
  </si>
  <si>
    <t>Sud - Muntenia</t>
  </si>
  <si>
    <t>Dambovita
Giurgiu</t>
  </si>
  <si>
    <t>AA1/02.07.2019</t>
  </si>
  <si>
    <t>Nr. 1/31.10.2017
AA2/06.08.2019</t>
  </si>
  <si>
    <t>AA2/06.08.2019</t>
  </si>
  <si>
    <t>AA2/15.042019</t>
  </si>
  <si>
    <t>AA2/04.07.2019</t>
  </si>
  <si>
    <t>AA1/26.06.2019</t>
  </si>
  <si>
    <t>AA1/15.04.2019</t>
  </si>
  <si>
    <t>AA1/16.01.2019</t>
  </si>
  <si>
    <t>AA1/02.05.2019</t>
  </si>
  <si>
    <t>AA2/16.04.2019</t>
  </si>
  <si>
    <t>AA2/01.07.2019</t>
  </si>
  <si>
    <t>AA3/16.04.2019</t>
  </si>
  <si>
    <t>AA5/20.05.2019</t>
  </si>
  <si>
    <t>AA3/12.04.2019</t>
  </si>
  <si>
    <t>AA2/15.04.2019</t>
  </si>
  <si>
    <t>AA1/12.04.2019</t>
  </si>
  <si>
    <t>AA2/02.07.2019</t>
  </si>
  <si>
    <t>AA2/09.08.2019</t>
  </si>
  <si>
    <t>AA3/23.08.2019</t>
  </si>
  <si>
    <t>Sprijin pentru pregatirea aplicatiei de finantare si a documentatiilor de atribuire pentru Proiectul regional de dezvoltare a infrastructurii de apa si apa uzata din judetul Covasna, în perioada 2014-2020</t>
  </si>
  <si>
    <t>GOSPODARIE COMUNALA SA SFÂNTU GHEORGHE</t>
  </si>
  <si>
    <t>COVASNA</t>
  </si>
  <si>
    <t>264/22.08.2019</t>
  </si>
  <si>
    <t>11.05.2019(( CF SEMNAT IN 22.08.2019)</t>
  </si>
  <si>
    <t>30.08.2021</t>
  </si>
  <si>
    <t>Organisme publice cf legii 64/2012</t>
  </si>
  <si>
    <t>Modernizarea infrastructurii hardware si software a Platformei Comune TETRA</t>
  </si>
  <si>
    <t>Serviciul de Telecomunicatii Speciale</t>
  </si>
  <si>
    <t>Necompetitiv (cu depunere continuă, pe bază de liste de proiecte preidentificate)/19.04.2016/01.02.2019</t>
  </si>
  <si>
    <t>085, 090</t>
  </si>
  <si>
    <t>265/23.08.2019</t>
  </si>
  <si>
    <t>26.09.2017  (CF semnat in 26 sept 2017)</t>
  </si>
  <si>
    <t>15.07.2019 (CF semnat in 23 aug 2019)</t>
  </si>
  <si>
    <t>30.07.2019</t>
  </si>
  <si>
    <t>01.01.2019(CF a fost semnat in 18.03.2019)</t>
  </si>
  <si>
    <t>15 mai 20198((CF semnat in 127.05.2019)</t>
  </si>
  <si>
    <t>02.12.2020</t>
  </si>
  <si>
    <t>31.07.2020</t>
  </si>
  <si>
    <t>30.12.2022</t>
  </si>
  <si>
    <t>30.05.2020</t>
  </si>
  <si>
    <t>Modernizare stații de transformare din gestiunea Delgaz Grid în scopul preluării energiei electrice produse din surse regenerabile în condiții de siguranță funcționării la SEN - stațiile Huși, Stănilești, Vetrișoaia, Fălciu, Murgeni</t>
  </si>
  <si>
    <t>VASLUI</t>
  </si>
  <si>
    <t>266/09/09/2019</t>
  </si>
  <si>
    <t>21.08.2018 (CF semnat in 09.09.2019</t>
  </si>
  <si>
    <t>1/7/2019 (CF semnat in 14.08.2019</t>
  </si>
  <si>
    <t>Îmbunătățirea condițiilor hidrologice în habitatele naturale acvatice din Rezervația Biosferei Delta Dunării pentru conservarea biodiversității și a resurselor halieutice - Complexele lacustre Gorgova-Uzlina, Roșu-Puiu</t>
  </si>
  <si>
    <t>ARBDD</t>
  </si>
  <si>
    <t>TULCEA</t>
  </si>
  <si>
    <t>273/27.09.2019</t>
  </si>
  <si>
    <t>01.01.2018 (CF semnat 27.09.2019)</t>
  </si>
  <si>
    <t>Îmbunătățirea condițiilor hidrologice în habitatele naturale acvatice din RBDD pentru conservarea biodiversității și a resurselor halieutice - Complexele lacustre Șontea-Furtuna, Matița-Merhei, Somova</t>
  </si>
  <si>
    <t>Îmbunătățirea condițiilor hidrologice în habitatele naturale acvatice din Rezervația Biosferei Delta Dunării pentru conservarea biodiversității și a resurselor halieutice - Complexele lacustre Dunăvăț-Dranov, Razim-Sinoie; Zona Sinoie-Istria-Nuntași</t>
  </si>
  <si>
    <t>274/27.09.2019</t>
  </si>
  <si>
    <t>275/27.09.2019</t>
  </si>
  <si>
    <t>01.01.2018</t>
  </si>
  <si>
    <t>Elaborare Studiu de fezabilitate si Proiect Tehnic de Executie pentru obiectivul Drum Expres Suceava - Siret</t>
  </si>
  <si>
    <t>Elaborare Studiu de Fezabilitate si Proiect Tehnic de Executie pentru Drum Expres Pașcani - Suceava</t>
  </si>
  <si>
    <t>44/25.09.2019</t>
  </si>
  <si>
    <t>45/25.09.2019</t>
  </si>
  <si>
    <t>Obiectivul general al proiectului, ca parte din TEN-T CORE, este imbunatatirea competitivitatii economice a României prin dezvoltarea infrastructurii de transport care faciliteaza integrarea economica in UE, contribuind astfel la dezvoltarea pietii interne cu scopul de a creea conditiile pentru cresterea volumului investitiilor, promovarea transportului durabil si a coeziunii in reteaua de drumuri europene. Realizarea prezentului proiect - faza Studiu de Fezabilitate si Proiect Tehnic al drumului expres Pascani - Suceava contribuie la indicatorul de rezultat 2S81 – Cerere de finanțare transmisă, spre analiză și aprobare la AM POIM / Organismul Intermediar pentru transport.
Descrierea obiectivelor specifice ale proiectului
1        Studiu de Fezabilitate elaborat
2        Proiect Tehnic elaborat</t>
  </si>
  <si>
    <t>Obiectivul general al proiectului, ca parte din TEN-T CORE, este imbunatatirea competitivitatii economice a României prin dezvoltarea infrastructurii de transport care faciliteaza integrarea economica in UE, contribuind astfel la dezvoltarea pietii interne cu scopul de a creea conditiile pentru cresterea volumului investitiilor, promovarea transportului durabil si a coeziunii in reteaua de drumuri europene. 
Realizarea prezentului proiect - faza Studiu de Fezabilitate si Proiect Tehnic al drumului expres Pascani - Suceava contribuie la indicatorul de rezultat 2S81 – Cerere de finanțare transmisă, spre analiză și aprobare la Organismul Independent pentru Evaluare.
Descrierea obiectivelor specifice ale proiectului
1	Studiu de Fezabilitate elaborat
2	Proiect Tehnic elaborat</t>
  </si>
  <si>
    <t>Suceava
Iasi</t>
  </si>
  <si>
    <t>Municipiul Iași</t>
  </si>
  <si>
    <t>36/21.05.2019</t>
  </si>
  <si>
    <t>Revizuire Studiu de Fezabilitate pentru Autostrada Sibiu - Fagaras</t>
  </si>
  <si>
    <t>46/03.10.2019</t>
  </si>
  <si>
    <t>Măsuri pentru asigurarea unui statut favorabil de protecție și conservare a habitatelor și a speciilor periclitate din RBDD în context internațional</t>
  </si>
  <si>
    <t>Constanta; Tulcea</t>
  </si>
  <si>
    <t>277/08.10.2019</t>
  </si>
  <si>
    <t>14.07.2016</t>
  </si>
  <si>
    <t>30.09.2023</t>
  </si>
  <si>
    <t>COMPANIA NATIONALA DE TRANSPORT AL ENERGIEI ELECTRICE "TRANSELECTRICA" SA</t>
  </si>
  <si>
    <t>276/03.10.2019</t>
  </si>
  <si>
    <t>22.11.2017( CF semant in 03.10.2019)</t>
  </si>
  <si>
    <t>LEA 400kV d.c. Gutinas-Smardan</t>
  </si>
  <si>
    <t>Regiunea 1 Nord-Est; Regiunea 2 Sud-Est</t>
  </si>
  <si>
    <t>Bacau; Galati; Vrancea</t>
  </si>
  <si>
    <t>30/06/2018-  contract finalizat</t>
  </si>
  <si>
    <t xml:space="preserve"> contract finalizat</t>
  </si>
  <si>
    <t>Obiectivul general al proiectului, ca parte din reteaua TEN-T Globala, este imbunatatirea competitivitatii economice a României prin dezvoltarea infrastructurii de transport care faciliteaza integrarea economica in UE, contribuind astfel la dezvoltarea pietii interne cu scopul de a crea conditiile pentru cresterea volumului investitiilor, promovarea transportului durabil si a coeziunii in reteaua de drumuri europene. Realizarea prezentului proiect - faza revizuire Studiu de Fezabilitate al Autostrazii Sibiu - Fagaras contribuie la indicatorul de rezultat 2S81 - Cerere de finanțare transmisă, spre analiză și aprobare la AMPOIM/OIT.
Descrierea obiectivelor specifice ale proiectului
1	Studiul de Fezabilitate revizuit.</t>
  </si>
  <si>
    <t>23.04.2018(CF semnat in 27.09.2019)</t>
  </si>
  <si>
    <t>Sprijin pentru pregatirea aplicatiei de finantare si a documentatiilor de atribuire pentru  Proiectul regional de dezvoltare a infrastructurii de apa si apa uzata din judetul Covasna, în perioada 2014-2020</t>
  </si>
  <si>
    <t>Obiectivul general al proiectului este menţinerea echilibrului ecologic al biodiversităţii şi a patrimoniului natural, precum şi implementarea măsurilor de îmbunătăţire a stării de conservare a ecosistemelor din Rezervaţia Biosferei Deltei Dunării prin creşterea capacităţii instituţionale de gestionare a reţelei de arii naturale protejate, în conformitate cu Directivele Europene. Obiectivele specifice sunt creşterea capacităţii instituţionale a ARBDD de a iniţia şi implementa măsurile de păstrare a echilibrului ecologic, prin adoptarea unor proceduri simplificate de integrare, analiză, evaluare şi raportare ce vor asigura eficientizarea fluxurilor administrative interne şi optimizarea colaborării cu alte instituţii, precum şi îmbunătăţirea competenţelor profesionale şi a capacităţii de expertiză pentru 70 persoane din cadrul ARBDD în vederea implementării cu succes a măsurilor de conservare a diversitătii biologice, habitatelor naturale, speciilor de floră şi faună sălbatică şi asigurării unui management eficient al ariei naturale protejate (RBDD).</t>
  </si>
  <si>
    <t>Obiectivul general al proiectului este menţinerea echilibrului ecologic al biodiversităţii şi a patrimoniului natural, precum şi implementarea măsurilor de îmbunătăţire a stării de conservare a ecosistemelor din Rezervaţia Biosferei Deltei Dunării prin creşterea capacităţii instituţionale de gestionare a reţelei de arii naturale protejate, în conformitate cu Directivele Europene. Obiectivele specifice sunt creşterea capacităţii instituţionale a ARBDD de a iniţia şi implementa măsurile de păstrare a echilibrului ecologic, prin adoptarea unor proceduri simplificate de integrare, analiză, evaluare şi raportare ce vor asigura eficientizarea fluxurilor administrative interne şi optimizarea colaborării cu alte instituţii, precum şi îmbunătăţirea competenţelor profesionale şi a capacităţii de expertiză pentru 70 persoane din cadrul ARBDD în vederea implementării cu succes a măsurilor de conservare a diversitătii biologice, habitatelor naturale, speciilor de floră şi faună sălbatică şi asigurării unui management eficient al ariei naturale protejate (RBDD)</t>
  </si>
  <si>
    <t xml:space="preserve"> Obiectivul proiectului: Creşterea capacităţii de răspuns şi a managementului informaţiei geospaţiale (alocare şi planificare resurse, zone de responsabilitate, informaţia de localizare a evenimentelor) a SNUAU, în ansamblul eforturilor naţionale la solicitările cetăţenilor aflaţi în situaţii de urgenţă în orice punct de pe teritoriul naţional. Obiectivul proiectului a fost atins prin îndeplinirea următoarelor obiective specifice: dezvoltarea serviciilor SNUAU 112 aflate la dispoziţia agenţiilor specializate de intervenţie; planificarea optimă a resurselor de intervenţie; partajarea accesului la resursele de intervenţie la nivelul agenţiilor specializate de intervenţie; optimizarea activităţiilor privind achiziţia şi actualizarea datelor; eficientizarea activităţii de generare de analize, statistici şi rapoarte bazate pe interogări inteligente de date; optimizarea proceselor de corectare a hărţilor; realizarea unui sistem expert pentru întocmirea unor planuri de intervenţie operativă în situaţii critice (inundaţii, alunecări de teren, cutremur, etc.) pe baza hărţilor de risc pentru zonele care prezintă hazard. Proiectul a asigurat accesul cetăţeanului la serviciile de urgenţă de către stat în condiţii mult mai eficiente dar şi o optimizare a activităţilor interne ale agenţiilor specialiozate de intervenţie prin utilizarea mijloacelor specifice TIC</t>
  </si>
  <si>
    <t>mbunatatirea infrastructurii de distributie a gazelor naturale operate de E.ON Gaz Distributie in vederea reducerii numarului de intreruperi, dezvoltarea unei infrastructuri energetice la nivelul standardelor europene si reducerea costurilor de mentenanta ale acesteia.</t>
  </si>
  <si>
    <t>Obiectiv general: Creşterea competitivităţii întreprinderii Yazaki Component Technology pe piaţa internaţională de componente electronice, în industria automotive. Obiectiv specific: Dezvoltarea unei noi linii automate de producţie SMT pentru realizarea subansamblelor electronice care cuprinde 6 categorii de echipamente.</t>
  </si>
  <si>
    <t>Total OS 8.1</t>
  </si>
  <si>
    <t>Obiectiv general: cresterea gradului de eficienta energetica si de siguranta in functionare a Sistemului de Transport al Energiei Electrice prin modernizarea statiei electrice de transformare si conexiuni de inalta tensiune 400/110 kV Brasov, in contextul combaterii schimbarilor climatice. Obiective specifice: marirea gradului de siguranta in exploatarea statiei 400/110 kV Brasov; reducerea cheltuielilor de exploatare a statiei 400/110 kV Brasov prin telecomandarea acesteia centralizat, de la nivelul Dispecerului Energetic National si minimizarea riscului de eroare umana; optimizarea mentenantei instalatiilor din statie prin reducerea cheltuielilor de mentenanta si cresterea perioadei intre doua actiuni de mentenanta a instalatiilor energetice; cresterea gradului de disponibilitate a instalatiilor energetice din aceasta statie.</t>
  </si>
  <si>
    <t>Axa prioritară 8 
Obiectiv specific 8.1 OS 8.1 Creşterea capacităţii Sistemului Energetic Naţional pentru preluarea energiei produse din resurse regenerabile - Transelectrica</t>
  </si>
  <si>
    <t>Sprijin pentru VO Bistrita</t>
  </si>
  <si>
    <t>47/11.10.2019</t>
  </si>
  <si>
    <t>Obiectivul general al proiectului este asigurarea unei capacitati de circulatie adecvate si conditii corespuzatoare in vederea sporirii gradului de accesibilitate a zonei Municipiului Bistrita la reteaua TEN-T globala, cu efecte negative minime la nivelul mediului si ale ocuparii de terenuri. Realizarea proiectului va duce la imbunatatirea conditiilor de circulatie la nivel de retea rutiera nationala de transport, inclusiv sub aspect de siguranta rutiera, reducerea emisiilor poluante, reducerea costurilor de operare, raspunzind astfel cerintelor de dezvoltarea economica concretizata prin adaptarea retelei rutiere nationale la cererea reala de transport. Obiectivul general al proiectului este imbunatatirea competitivitatii economice a României prin dezvoltarea infrastructurii de transport care faciliteaza integrarea economica in UE, contribuind astfel la dezvoltarea pietii interne cu scopul de a crea conditiile pentru cresterea volumului investitiilor, promovarea transportului durabil si a coeziunii in reteaua de drumuri europene. Realizarea prezentului proiect - faza Studiu de Fezabilitate a variantei de ocolire Bistrita contribuie la indicatorul de rezultat 2S81 – Cerere de finanțare transmisă, spre analiză și aprobare, la AMPOIM/OIT.
Descrierea obiectivelor specifice ale proiectului
1	Elaborare Studiu de fezabilitate, in conformitate cu HG 907/2016</t>
  </si>
  <si>
    <t>Bistrita-Nasaud</t>
  </si>
  <si>
    <t>Pregatirea proiectului de Autostrada Sibiu - Pitesti si constructia Sectiunilor 1, 4 si 5</t>
  </si>
  <si>
    <t>48/04.11.2019</t>
  </si>
  <si>
    <t>The general objective of Sibiu - Pitesti motorway as defined in the MPGT, is to improve the economic efficiency of the Romanian transport network by improving the traveling time between Sibiu and Pitesti and implicitly improving the connectivity at the regional level.
The specific objectives of the project are:
- the construction of 53.38 km of 2x2 new motorway section, including including 6 road junctions, 28 bridges and overpasses, 10 viaducts, 1 tunnel, 1 parking area, 2 service areas, 3 Coordination and Maintenance Center.
Descrierea obiectivelor specifice ale proiectului
1	Section 1, Sibiu - Boita: construction of 13.170 km of 2x2 new motorway section, including 2 road junctions, 4 bridges, 3 overpasses, 3 viaducts, 1 service area, 1 Coordination and Maintenance Center;
2	Section 4, Tigveni – Curtea de Arges: construction of 9,86 km of 2x2 new motorway section, including 1 road junction, 4 bridges, 2 overpasses, 6 viaducts, 1 tunnel;
3	Section 5, Curtea de Arges - Pitesti: construction of 30.351 km of 2x2 new motorway section, including 3 road junctions, 12 bridges, 3 overpasses, 1 viaduct, 1 parking area, 1 service area, 2 Coordination and Maintenance Center;</t>
  </si>
  <si>
    <t>Centru
Sud-Vest Oltenia
Sud - Muntenia</t>
  </si>
  <si>
    <t>Sibiu
Valcea
Arges</t>
  </si>
  <si>
    <t>oradea</t>
  </si>
  <si>
    <t>Proiectul regional de dezvoltare a infrastructurii de apă și apă uzată din județul Satu Mare/Regiunea Nord-Vest în perioada 2014-2020</t>
  </si>
  <si>
    <t>S.C. APASERV SATU MARE S.A.</t>
  </si>
  <si>
    <t>278/19.11.2019</t>
  </si>
  <si>
    <t>30.10.2019</t>
  </si>
  <si>
    <t>Satu MARE</t>
  </si>
  <si>
    <t>Organisme publice cf legii 64/2013</t>
  </si>
  <si>
    <t>Organisme publice cf legii 64/2014</t>
  </si>
  <si>
    <t>Dezvoltarea infrastructurii de apa si apa uzata in judetul Olt in perioada 2014-2020</t>
  </si>
  <si>
    <t>OLT</t>
  </si>
  <si>
    <t>Reabilitarea sistemului de termoficare urbană la nivelul Municipiului Oradea pentru perioada 2009 - 2028 în scopul conformării la legislația de mediu și creșterii eficienței energetice - Etapa III</t>
  </si>
  <si>
    <t>Municipiul Oradea</t>
  </si>
  <si>
    <t>282/26.11.2019</t>
  </si>
  <si>
    <t>24.11.2017</t>
  </si>
  <si>
    <t>Cu depunere continua, pe baza de liste proiecte preidentificate/09.06.2016/31.12.2018</t>
  </si>
  <si>
    <t>50/26.11.2019</t>
  </si>
  <si>
    <t>Obiectivul general al investitiei propuse este acela de a facilita traficul de tranzit pentru persoane si marfuri, in conditii
aliniate la standardele europene de siguranta, rapiditate si eficienta.
Ca obiective specifice, astfel concepute incat sa asigure maximizarea contributiei proiectului la atingerea obiectivelor
programului sectorial, proiectul vizeaza:
 reducerea degradarii structurii rutiere situate in interiorul localitatii, in special ca urmare a utilizarii variantei de
ocolire de catre camioane (acestea fiind cele care contribuie cel mai mult la deteriorarea infrastructurii rutiere);
 imbunatatirea calitatii mediului si a sanatatii populatiei, prin reducerea poluarii aerului si a nivelului de zgomot in
interiorul localitatii, precum si prin reducerea cantitatii de CO2 (care exercita o influenta negativa asupra
schimbarilor climatice);
 reducerea numarului de accidente in localitatea Bacau, pe sectorul reprezentat de drumul national care traverseaza
localitatea, prin devierea traficului de tranzit;
 reducerea duratei calatoriei pentru traficul de tranzit, prin furnizarea unei alternative de drum national care permite o
crestere a vitezei.</t>
  </si>
  <si>
    <t>Varianta de ocolire BACAU</t>
  </si>
  <si>
    <t>Elaborare Studiu de fezabilitate si Proiect Tehnic de Executie pentru obiectivul Drum Expres Braila (Jijila) - Tulcea (Cataloi)</t>
  </si>
  <si>
    <t>52/29.11.2019</t>
  </si>
  <si>
    <t>Avand in vedere ca transporturile reprezinta motorul economiei, la nivel national si european, se doreste sustinerea unei dezvoltari economice sustenabile plecand de la asigurarea unei infrastructuri corespunzatoare.
Obiectivul general al proiectului este imbunatatirea competitivitatii economice a României prin dezvoltarea infrastructurii de transport care faciliteaza integrarea economica in UE, contribuind astfel la dezvoltarea pietii interne cu scopul de a creea conditiile pentru cresterea volumului investitiilor, promovarea transportului durabil si a coeziunii in reteaua de drumuri europene. 
Realizarea prezentului proiect - faza Studiu de Fezabilitate si Proiect Tehnic al Drumului Expres Braila (Jijila) - Tulcea (Cataloi) contribuie la indicatorul de rezultat 2S81 – Cerere de finanțare transmisă, spre analiză și aprobare la AM POIM / Organismul Intermediar pentru Transport.
Descrierea obiectivelor specifice ale proiectului
1        Studiu de Fezabilitate elaborat
2        Proiect Tehnic de Executie elaborat</t>
  </si>
  <si>
    <t xml:space="preserve">Sud-Est
</t>
  </si>
  <si>
    <t>Amenajarea punctului internațional de trecere a frontierei de stat româno –ucrainiene pentru pasageri și marfă în regim de bac între localitățile Isaccea (România) și Orlivka (Ucraina)</t>
  </si>
  <si>
    <t>NAVROM BAC SRL</t>
  </si>
  <si>
    <t>Obiectivul general al proiectului este dezvoltarea portului Isaccea prin amenajarea punctului de trecere a frontierei pentru pasageri și marfă în regim bac între localitățile Isaccea (Romania) și Orlivka (Ucraina) pe terenul portuar aferent și facilitând creșterea volumului de mărfuri în porturile din România. Portul Isaccea este port a cărui importanță este recunoscută la nivel internațional și național, iar modernizarea lui este necesară și în contextul intensificării relațiilor româno-ucrainiene, aspect confirmat de adoptarea HG 184/2018. Dezvoltarea portului Isaccea este unul dintre proiectele incluse în lista proiectelor din Anexa 8 la Ghidul solicitantului, proiectul depus de NAVROM BAC SRL fiind complementar cu cel depus de CN APDM SA Galați. Prin acest obiectiv general proiectul contribuie la realizarea obiectivelor propuse prin POIM 2014-2020, Axa Prioritară 2 Dezvoltarea unui sistem de transport multimodal, de calitate, durabil şi eficient, Obiectivul specific 2.4 Creşterea volumului de mărfuri tranzitate prin terminale intermodale şi porturi. Proiectul contribuie la îndeplinirea indicatorului de program 2S19 Porturi non-TENT modernizate. De asemenea, ca urmare a accesului şi operării unor nave prin punctul vamal Isaccea, va creşte volumul de mărfuri transportate proiectul contribuind astfel la atingerea indicatorului derezultat în cadrul OS 2.4, 2S69 Mărfuri transportate pe căi navigabile interioare. Proiectul "Amenajarea punctului internațional de trecere a frontierei de stat Româno-Ucrainiene pentru pasageri și marfă, în regim de bac între localitățile Isaccea (România) și Orlivka (Ucraina)", contribuie la realizarea Priorității nr. 1 a SUERD: Interconectarea regiunii Dunării, îmbunătățirea mobilității și a multimodalității pentru conectarea regiunii Dunării cu Europa, atât din punct de vedere al conectării mediului de afaceri, protejării mediului (prin creșterea volumului de mărfuri tranzitate pe căi fluviale în detrimentul celor transportate pe căi rutiere), cât și din punct de vedere al oamenilor. Coeziunea teritorială este realizată prin conectivitate, mobilitate și valorificarea diversității oamenilor din regiune - COM(2010) 715 final. Mai mult decât atât, proiectul face posibilă asigurarea conectivității cu teritorii din afara granițelor actuale ale Uniunii Europene, deopotrivă oameni și mărfuri având posibilitatea să treacă în Ucraina și în teritorii mai îndepărtate, folosind punctul de trecere a frontierei de la Isaccea.</t>
  </si>
  <si>
    <t>05/31/2020</t>
  </si>
  <si>
    <t>Lucrări de reabilitare pentru poduri, podețe și tuneluri de cale ferată Sucursala Regională C.F. Cluj</t>
  </si>
  <si>
    <t>49/26.11.2019</t>
  </si>
  <si>
    <t>Proiectul de lucrari de reabilitare a podurilor, podetelor si tunelurilor (2 tuneluri, 2 poduri si 8 podete) administrate de SRCF Cluj este propus spre finantare în cadrul POIM 2014 – 2020. Obiectivul general al proiectului este stabilit în directa corelare cu OS 2.7. si cu actiunile selectate spre finantare. Obiectivul face referire la cresterea mobilitatii pe reteaua feroviara TEN-T sau la eficientizarea, comercializarea si competitivizarea transportului feroviar, dupa caz. 
Structurile de cale ferata care fac obiectul prezentului proiect sunt amplasate în judetele: Bihor ( 1 pod, 1 tunel, 1 podeț), Bistrița Năsăud (1 poduri si 2 podețe), Maramureș (1 tunel),  Sălaj ( 5 podețe). 
Județul Bihor 
1. Pod Km 651+564, CF 300, Bucuresti - Ep. Bihor, între statiile Oradea Est – Oradea –TEN-T Cuprinzător 0, 023 km 
2. Tunel km 598+930 - 599+201, CF 300, Bucuresti-Ep. Bihor, între staþiile Bratca-Suncuius –TEN-T Cuprinzător 0,271 km
3. Podeț Km 597+715, CF 300, Bucuresti - Ep. Bihor, între statiile Bratca-Suncuius ––TEN-T Cuprinzător  0,025 km
Județul Bistrița - Năsăud
4. Podeț Km 41+719, CF 416B, Beclean - Ilva Mica, între statiile Feldru - Ilva Mica –TEN-T Principal 0,014 km
5. Podeț Km 23+210, CF 422, Salva - Viseu de Jos, între statiile Telciu - Fiad – în afara rețelei TEN-T - 0,033 km
6. Pod Km 47+128, CF 418A, Beclean-Saratel, între statiile Magherus-Saratel- TEN-T Cuprinzător- lungime 0,108 km
Judetul Maramures
7.Tunel km 239+679 -239+731, CF 422A, Sighetul Marmatiei - Valea Viseului, între statiile Bocicoi -Valea Viseului –în afara rețelei TEN-T - lungime 0,052 km
Judetul Salaj
8. Podeț Km 544+080, CF 300, Bucuresti - Ep. Bihor, între statiile Stana – Huedin – TEN-T Cuprinzător 0,032 km
9. Podeț Km 544+677, CF 300, Bucuresti - Ep. Bihor, între statiile Stana – Huedin – TEN-T Cuprinzător 0,038 km
10. Podeț Km 544+976, CF 300, Bucuresti - Ep. Bihor, între statiile Stana – Huedin – TEN-T Cuprinzător 0,022 km
11. Podeț Km 545+100, CF 300, Bucuresti - Ep. Bihor, între statiile Stana – Huedin – TEN-T Cuprinzător 0,028 km 
12. Podeț Km 543+830, CF 300, Bucuresti - Ep. Bihor, între statiile Stana – Huedin – TEN-T Cuprinzător 0,032 km
Pentru valorile in metri liniari (ml) se vor avea ca referinta valorile din cadrul documentelor de aprobare a indicatorilor tehnico-economici a obiectivelor de investitii.
In ceea ce priveste valorile exacte ale indicatorilor prestabiliti de realizare si a indicatorilor suplimentari de realizare se vor avea in vedere valorile din cadrul Anexei 1.1 B.</t>
  </si>
  <si>
    <t>Maramures
Bihor
Salaj
Bistrita-Nasaud</t>
  </si>
  <si>
    <t>024, 026, 025</t>
  </si>
  <si>
    <t>Elaborarea planului de management pentru situl Natura 2000 ROSCI0201 Podișul Nord Dobrogean (partea care se suprapune cu ROSPA0073 Măcin-Niculitel și partea care nu se suprapune, situată la nord de ROSPA0091 Pădurea Babadag) și rezervațiile naturale IV.57</t>
  </si>
  <si>
    <t>R.N.P. ROMSILVA - ADMINISTRAȚIA PARCULUI NAȚIONAL MUNȚII MĂCINULUI RA</t>
  </si>
  <si>
    <t>283/28.11.2019</t>
  </si>
  <si>
    <t>01.12.2019</t>
  </si>
  <si>
    <t>30.11.2022</t>
  </si>
  <si>
    <t>284/28.11.2019</t>
  </si>
  <si>
    <t>14.06.2018</t>
  </si>
  <si>
    <t>Implementarea de măsuri active de conservare pe teritoriul Parcului Național Munții Măcinului pentru îmbunătățirea stării de conservare a habitatelor forestiere de cvercinee și a habitatelor de pajiște stepică și îmbunătățirea infrastructurii de management</t>
  </si>
  <si>
    <t>01.09.2018</t>
  </si>
  <si>
    <t>143/23.11.2017</t>
  </si>
  <si>
    <t>Autostrada Transilvania - Sectiunea 3C, Subsectiunea 3C3 Biharia - Bors, km 59+100 - km 64+450</t>
  </si>
  <si>
    <t>53/03.11.2019</t>
  </si>
  <si>
    <t>Proiectul vizeaza crearea unei retele moderne de transport rutier, în vederea dezvoltarii regionale a zonei, imbunatatirea fluxului de trafic,reducerea timpului de calatorie, reducerea poluarii si reducerea numarului de accidente rutiere din regiune. În acest fel, proiectul contribuie la promovarea unui sistem de transport durabil în România, care va facilita transportul sigur, rapid si eficient al persoanelor si marfurilor la standarde europene.
Descrierea obiectivelor specifice ale proiectului
1	Realizarea Autostrazii Transilvania - Sectiunea 3C, Subsectiunea 3C3 Biharia - Bors, km 59+100 - km 64+450 (lungime drum nou construit TEN-T: 5,35 km);
2	Pasaje: 5
3	Noduri rutiere: 1</t>
  </si>
  <si>
    <t>AA1
AA2/19.04.2019
AA3/19.11.2019
AA4/13.12.2019</t>
  </si>
  <si>
    <t>AA1/19.04.2019
AA2/18.11.2019</t>
  </si>
  <si>
    <t>AA1-27.11.2018
AA2/19.04.2019
AA3/04.11.2019</t>
  </si>
  <si>
    <t>Management și conservarea biodiversității în aria naturală protejată ROSCI 0325 Munții Metaliferi</t>
  </si>
  <si>
    <t>Asociația EDUCATIO</t>
  </si>
  <si>
    <t>285/04.12.2019</t>
  </si>
  <si>
    <t>31.11.2022</t>
  </si>
  <si>
    <t>01.06.2017 (data semnare CF 04.12.2019)</t>
  </si>
  <si>
    <t>Managementul conservativ şi durabil al biodiversităţii siturilor ROSCI0314 Lozna, ROSPA014 Cursul Mijlociu al Someşului şi ROSCI0435 Someşul între Rona şi Ţicău şi ariilor protejate care se suprapun cu acestea</t>
  </si>
  <si>
    <t>Universitatea Babes Bolyai</t>
  </si>
  <si>
    <t>Maramures; Salaj</t>
  </si>
  <si>
    <t>286/05.12.2019</t>
  </si>
  <si>
    <t>01.01.2019</t>
  </si>
  <si>
    <t>31.10.2022</t>
  </si>
  <si>
    <t>Elaborarea instrumentelor pentru managementul adaptativ al capitalului natural din ariile protejate Parcul Natural Apuseni, ROSCI0002 Apuseni, ROSPA0081 Munții Apuseni – Vlădeasa și ROSCI0016 Buteasa</t>
  </si>
  <si>
    <t>R.N.P. ROMSILVA – Administrația Parcului Natural Apuseni RA</t>
  </si>
  <si>
    <t>Regiunea 6 Nord-Vest; Regiunea 7 Centru</t>
  </si>
  <si>
    <t>Alba; Bihor; Cluj</t>
  </si>
  <si>
    <t>287/05.12.2019</t>
  </si>
  <si>
    <t>Proiectul Extinderea si reabilitarea sistemelor de apa si apa uzata in judetul Olt reprezinta o primă etapa a Planului de investitii pe termen lung pentru dezvoltarea sistemelor de apa si canalizare din judetul Olt. Obiectivul general al investitiei il constituie imbunatatirea infrastructurii in sectorul de apa in beneficiul populatiei si al mediului din judetul Olt in scopul indeplinirii obligatiilor din Tratatul de Aderare si al obiectivelor POS MED in ceea ce priveste apa potabila. Proiectul include componenete de investiţii privind tratarea si distributia apei potabile, precum si colectarea si tratarea apelor uzate pentru cinci orase situate in judetul Olt. Zona de proiect acopera urmatoarele aglomerari, toate acestea beneficiind de masuri de investitii in acest proiect: Slatina, Draganesti-Olt, Piatra-Olt, Scornicesti si Potcoava</t>
  </si>
  <si>
    <t>Obiectivul general al măsurii este îmbunătăţirea infrastructurii de mediu din Satu Mare, oraş situat în România, cu scopul de a îndeplini obligaţiile prevăzute ca stat membru al Uniunii Europene.
Obiective în domeniul sistemului de alimentare cu apă: • asigurarea pentru locuitorii oraşului Satu Mare, a unui serviciu de calitate în ceea ce priveşte furnizarea apei potabile, care să îndeplinească cerinţele Directivei UE pentru Apă Potabilă 98/83/EC; • furnizarea continuă şi la presiune constantă a apei şi evitarea contaminării reţelei de distribuţie a apei potabile; • reducerea folosirii ineficiente a apei şi a pierderilor de apă; • îmbunătăţirea sănătăţii populaţiei oraşului; • reducerea costurilor de exploatare, întreţinere şi reparare a sistemului de furnizare a apei potabil</t>
  </si>
  <si>
    <t>Proiectul va contribui la conservarea biodiversității, monitorizarea calității aerului și decontaminarea siturilor poluate istoric, vizând prioritatea de investiții 6d „Protejarea și refacerea biodiversității și a solurilor și promovarea unor servicii ecosistemice, inclusiv prin Natura 2000 și de infrastructură ecologică” și urmărind, prin asocierea cu Obiectivul Specific 4.1 “Creșterea gradului de protecție și conservare a biodiversității și refacerea ecosistemelor degradate”, promovarea măsurilor de conservare a biodiversității în conformitate cu Cadrul de Acțiuni Prioritare pentru Natura 2000, Strategia Europeană pentru Biodiversitate 2020 și cu Strategia Națională și Planul de Acțiune pentru Conservarea Biodiversității 2014 – 2020.</t>
  </si>
  <si>
    <t>Extinderea și reabilitarea infrastructurii de apă și apă uzată în zonele Ghidigeni, Olteniței, Cheile Turzii și Henri Coandă din Municipiul București</t>
  </si>
  <si>
    <t>Elaborarea planurilor de management pentru siturile Natura 2000 ROSCI0393 Someșul Mare, ROSCI0232 Someșul Mare Superior, ROSCI0400 Sieu – Budac, ROSCI0437 Someșul Mare între Mica și Beclean, ROSCI0095 La Sărătură, ROSCI0396 Dealul Pădurea Murei</t>
  </si>
  <si>
    <t>Implementarea unor măsuri de management conservativ în situl Ciomad-Balvanyos</t>
  </si>
  <si>
    <t>Managementul participativ al siturilor Natura 2000 Pricop-Huta-Certeze, Tisa Superioară și al ariei naturale protejate Pădurea Ronișoara</t>
  </si>
  <si>
    <t>Dezvoltarea infrastructurii de apă și apă uzată din Județul Suceava în perioada 2014 - 2020</t>
  </si>
  <si>
    <t>Elaborarea planurilor de management pentru siturile de importanță comunitară ROSCI 0042 Codru Moma, ROSCI 0055 Dealul Cetății Lempeș - Mlaștina Hărman, ROSCI 0170 Pădurea și mlaștinile eutrofe de la Prejmer, ROSCI 0195 Piatra Mare și ROSCI 0207 Postăvarul</t>
  </si>
  <si>
    <t>Proiectul regional de dezvoltare a infrastructurii de apa si apa uzata din judetul Buzau, in perioada 2014-2020</t>
  </si>
  <si>
    <t>S.C. Compannia de apa S.A. Buzau</t>
  </si>
  <si>
    <t>ACET S.A.</t>
  </si>
  <si>
    <t>295/16.12.2019</t>
  </si>
  <si>
    <t>Organisme publice cf legii 64/2015</t>
  </si>
  <si>
    <t>Organisme publice cf legii 64/2016</t>
  </si>
  <si>
    <t>Organisme publice cf legii 64/2017</t>
  </si>
  <si>
    <t>301/23.12.2019</t>
  </si>
  <si>
    <t>31.05.2023</t>
  </si>
  <si>
    <t>16.06.2016 (CF semnat in 23.12.2019)</t>
  </si>
  <si>
    <t>299/20.12.2019</t>
  </si>
  <si>
    <t>01.01.2014 (CF semnat in 20.12.2019)</t>
  </si>
  <si>
    <t>AGENȚIA PENTRU PROTECȚIA MEDIULUI BISTRIȚA-NĂSĂUD/APM BN</t>
  </si>
  <si>
    <t>Bistrita Nasaud; Cluj</t>
  </si>
  <si>
    <t>297/17.12.2019</t>
  </si>
  <si>
    <t>Asociația "Vinca Minor"</t>
  </si>
  <si>
    <t>298/19.12.2019</t>
  </si>
  <si>
    <t>01.11.2019(CF semnat in 19.12.2019)</t>
  </si>
  <si>
    <t>ASOCIATIA HEIDENROSLEIN</t>
  </si>
  <si>
    <t>Maramures; Satu Mare</t>
  </si>
  <si>
    <t>300/20.12.2019</t>
  </si>
  <si>
    <t>01.02.2020</t>
  </si>
  <si>
    <t>FUNDATIA CARPATI</t>
  </si>
  <si>
    <t>296/17.12.2019</t>
  </si>
  <si>
    <t>Varianta de ocolire Timisoara Sud</t>
  </si>
  <si>
    <t>54/17.12.2019</t>
  </si>
  <si>
    <t>Proiectul vizeaza crearea unei retele moderne de transport rutier, în vederea dezvoltarii regionale a zonei, imbunatatirea fluxului de trafic,reducerea timpului de calatorie, reducerea poluarii si
reducerea numarului de accidente rutiere din regiune. În acest fel, proiectul contribuie la promovarea unui sistem de transport durabil în România, care va facilita transportul sigur, rapid si
eficient al persoanelor si marfurilor la standarde europene.
Obiectivul general al proiectului este de a devia traficul greu din Timisoara pe o varianta de ocolire.
Realizarea prezentului proiect de construire a variantei de ocolire Timisoara Sud contribuie la atingerea indicatorului de rezultat 2S1 – Timpul mediu de calatorie pe reteaua rutiera TEN-T centrala.
Descrierea obiectivelor specifice ale proiectului
1        construirea a 25,69 km de drum national (varianta de ocolire), 4 intersectii la nivel , 2 noduri rutiere , 12 pasaje/poduri si 2 parcari utilate
2        reducerea timpului de calatorie cu aprox. 20% in primul an de operare - 2022.
3        cresterea confortului si siguranta traficului
4        dezvoltarea zonelor pe care varianta de ocolire le va deservi</t>
  </si>
  <si>
    <t>ELABORARE STUDIU DE FEZABILITATE , PROIECT TEHNIC , DETALII DE EXECUTIE SI D.T.A.C. PENTRU LUCRAREA „Alternativa Techirghiol "</t>
  </si>
  <si>
    <t>55/18.12.2019</t>
  </si>
  <si>
    <t xml:space="preserve">Scopul prezentului proiect este de proiectare la nivel de faza de proiectare Studiu de Fezabilitate, Proiect Tehnic, Detalii de executie si DTAC pentru "Alternativa Techirghiol", avand ca principal scop fluidizarea traficului spre sudul litoralului, in special in perioada sezonului estival, in conditiile unui trafic cu valori in crestere in ultimii ani.
Descrierea obiectivelor specifice ale proiectului
1	Studiu de Fezabilitate elaborat 
2	Proiect Tehnic elaborat
3	Detalii de executie elaborate </t>
  </si>
  <si>
    <t>Echipamente de detecție explozibil standard 3 de tip CTX</t>
  </si>
  <si>
    <t>57/20.12.2019</t>
  </si>
  <si>
    <t>AEROPORTUL INTERNAŢIONAL AVRAM IANCU CLUJ RA</t>
  </si>
  <si>
    <t xml:space="preserve">Obiectivul general al acestui proiect contribuie la cresterea conectivitatii si mobilitatii zonei, printr-un volum crescut al pasagerilor care vor tranzita aeroportul. Realizarea acestui proiect va contribui la imbunatatirea conditiilor de securitate si de siguranta atat pentru pasageri si insotitorii acestora, cat si pentru intreg personalul care isi desfasoara activitatea in perimetrul aeroportului. 
Pentru atingerea obiectivului general al proiectului, a fost stabilit urmatorul obiectiv tehnic: Conformarea la Reglementările UE în vigoare, Reg. 1998/2015, Art. 12.4.2.6., echipamentele EDS trebuie să corespundă Standardului 3 până cel târziu la 1 septembrie 2020. 
In vederea atingerii acestui obiectiv, vor fi  inlocuite echipamentele de control de securitate al bagajelor de cală EDS (Explosive Detection System) Standard 2, cu echipamente de detectie explozibil Standard 3 de tip CTX (computer tomograf cu radiații X), și sistemele auxiliare necesare funcționării lor, ca urmare a reglementărilor comunitare pentru a ne alinia normelor europene.
Descrierea obiectivelor specifice ale proiectului
1	Proiectul „Echipamente de detectie explozibil Standard 3 de tip CTX” contribuie la realizarea Obiectivului Specific 2.3 al POIM 2014-2020 - Cresterea gradului de utilizare sustenabila a aeroporturilor, intrucat contribuie la dezvoltarea si imbunatatirea sistemului de transport aerian al unuia dintre cele 21 de aeroporturi din Romania.
2	Indeplinirea cerintelor comunitare in domeniul aviatiei civile prevăzute în Regulamentul(CE)1998/2015, privind implementarea obligatorie a standardului 3 in ceea ce priveste utilizarea echipamentelor de detectie explozibili (EDS) pentru controlul de securitate al bagajelor de cala, pana la data de 1 septembrie 2020. 
3	Acest proiect se incadreaza in tipul de actiuni finantabile - proiecte noi de investitii in infrastructura aeroportuara care vizeaza activitati de natura non-economica din domeniul sigurantei si securitatii, care nu face obiectul ajutorului de stat avand ca obiectiv achizitionarea de echipamente de detectie explozibil Standard 3 de tip CTX, insotite de masuri de protectie a mediului. 
Proiectul contribuie la realizarea indicatorului stabilit prin Ghidul solicitantului, cel de program, 2S17 - modernizarea aeroportului, indicator care este reprezentat prin echipamentele de securitate care se vor achizitiona in cadrul proiectului.
</t>
  </si>
  <si>
    <t>Cale de rulare paralelă cu pista</t>
  </si>
  <si>
    <t>56/20.12.2019</t>
  </si>
  <si>
    <t>Obiectivul strategic al proiectului este cresterea conectivitatii si mobilitatii zonei deservite de Aeroportul International Avram Iancu Cluj RA printr-un numar mare al aeronavelor, aeroportul urmarind in acest fel sa-si pastreze pozitia de primul aeroport regional din Romania. Acest proiect contribuie la rezultatele pe care statut membru cauta sa le obtina prin sprijinul din partea Uniunii prin faptul ca Proiectul vizează modernizarea aeroportului situat pe reţeaua TEN-T, contribuind la obiectivele de creştere a accesibilităţii şi mobilităţii regionale, prin investiţii în infrastructura aeroportuară şi în infrastructura care asigură conexiunea acestora la reţeaua terestră rutieră, în condiţii de siguranţă şi în acord cu obiectivele de protecţie a mediului.
Descrierea obiectivelor specifice ale proiectului
1	Imbunatatirea nivelului de siguranta in desfasurarea activitatii operationale
2	Inchiderea Documentului de acceptare si de actiune privind abaterile DAAD-LRCL-07 aferent Certificatului de Aerodrom R0-07
3	Scaderea timpului de ocupare a pistei de decolare-aterizare 07-25 si a suprafetei de manevra a aeroportului
4	Cresterea suprafetelor de miscare aeroportuare cu PCN corespunzator rularii aeronavelor litera de cod ”C”, ”D” 
5	Realizare Obiectul 1: Cale de rulare paralela cu pista intre caile de rulare existente Foxtrot si Golf.
Obiectul 1 se realizeaza la distanta de 190m fata de axul pistei de decolare aterizare, in conformitate cu CS-ADR-DSN.D.260 – Tabel D-1 – aeronave categorie „D”. Calea de rulare paralela cu pista va avea o lungime de 1455m si o latime portanta de 23m, fiind incadrata de acostamente de 7.50m (conform CS.ADR.DSN.D.245, D.305).
6	Realizare Obiectul 2: Cale de rulare intre platforma Apron 1 si calea de rulare paralela cu pista
Obiectul 2 va avea lungimea de 361m. Calea de rulare va realiza accesul pe plaforma, pe latura estica a acesteia, ce asigura un PCN 65 si va avea dimensiuni similare cu calea de rulare paralela cu pista.</t>
  </si>
  <si>
    <t>Nord -Vest</t>
  </si>
  <si>
    <t>CONTRACT REZILIAT</t>
  </si>
  <si>
    <t>279/19.11.2019</t>
  </si>
  <si>
    <t>20.01.2020</t>
  </si>
  <si>
    <t>20.12.2023</t>
  </si>
  <si>
    <t>Investiþiile propuse formeaza un proiect integrat pe doua componente, alimentare cu apa si colectarea apelor uzate, proiect ce va contribui
la realizarea obiectivelor si rezultatelor specifice Programului Operaþional Infrastructura Mare – Axa Prioritara 3 Dezvoltarea infrastructurii
de mediu în condiþii de management eficient al resurselor/ Prioritatea de investiþii 6.ii - Investiþii în sectorul apei, pentru a îndeplini cerinþele
acquis-ului de mediu al Uniunii Europene si pentru a raspunde unor nevoi de investiþii identificate de statele membre care depasesc
aceste cerinþe/ Obiectiv Specific 3.2. Cresterea nivelului de colectare si epurare a apelor uzate urbane, precum si a gradului de asigurare
a alimentarii cu apa a populaþiei.</t>
  </si>
  <si>
    <t>imbunatatirea infrastructurii de mediu in municipiul Buzau, realizarea obligatiilor stabilite in parteneriatul de aderare.
- economii substantiale privind costurile de operare in gestionarea serviciilor de apa si apa uzata datorita modernizarii echipamentelor
electrice si mecanice pentru sistemele de alimentare cu apa si canalizare.
- Cresterea eficientei utilizarii apei prin reducerea pierderilor si imbunatatirea gestionarii resurselor, in concordanta cu cererea existenta;
- Concordanta cu standardele directivei 91/271/EEC privind epurarea apelor uzate urbane si descarcarea in cursurile de apa nesensibile;
- Reducerea riscurilor privind sanatatea in municipiul Buzau prin extinderea retelei de canalizare, astfel incat populatia sa fie conectata la
aceasta in proportie de 100%.</t>
  </si>
  <si>
    <t>31.03.2022</t>
  </si>
  <si>
    <t>01.07.2020</t>
  </si>
  <si>
    <t>20.09.2020</t>
  </si>
  <si>
    <t>01.08.2019</t>
  </si>
  <si>
    <t>31.08.2019</t>
  </si>
  <si>
    <t>30.11.2017</t>
  </si>
  <si>
    <t>01.04.2014</t>
  </si>
  <si>
    <t>Conservarea biodiversității în Situl Natura 2000 ROSPA0062, Lacurile de acumulare de pe Argeș–esență a Planului de management</t>
  </si>
  <si>
    <t>302/07.01.2020</t>
  </si>
  <si>
    <t>FUNDAȚIA ECO-MONTAN 2000</t>
  </si>
  <si>
    <t>01.01.2017 (CF semnat in 07.01.2020)</t>
  </si>
  <si>
    <t>31.10.2023</t>
  </si>
  <si>
    <t>Managementul biodiversității prin realizarea planului de management al ariei naturale protejate ROSPA0065 Lacurile Fundata Amara</t>
  </si>
  <si>
    <t>304/09.01.2020</t>
  </si>
  <si>
    <t>UAT AMARA</t>
  </si>
  <si>
    <t>01.04.2018( CF semnat in 09.01.2020)</t>
  </si>
  <si>
    <t>Dezvoltarea infrastructurii de apă și apă uzată în municipiul Onești în perioada 2014-2020</t>
  </si>
  <si>
    <t>303/09.01.2020</t>
  </si>
  <si>
    <t>01.05.2018 (Cf semnat 09.01.2020)</t>
  </si>
  <si>
    <t>Asistenta tehnica pentru pregatirea Aplicatiei de Finantare si a documentatiilor de atribuire pentru Proiectul INFRAMETEO</t>
  </si>
  <si>
    <t>305/14.01.2020</t>
  </si>
  <si>
    <t>ADMINISTRATIA NATIONALA DE METEOROLOGIE RA</t>
  </si>
  <si>
    <t>31.01.2023</t>
  </si>
  <si>
    <t>Bucuresti; Ilfov</t>
  </si>
  <si>
    <t>“Suplimentarea capacitatilor de operare pentru pista de decolare aterizare si platforma de stationare a aeronavelor de la Aeroportul Iasi”</t>
  </si>
  <si>
    <t>Echipamente scanare bagaje de mână standard C3 cu sistem integrat automat de management / returnare a tăvilor</t>
  </si>
  <si>
    <t>Cresterea sigurantei si securitatii pasagerilor pe Aeroportul ”Delta Dunarii” Tulcea - siguranta si cresterea sigurantei pasagerilor pe Aeroportul ”Delta Dunarii” Tulcea</t>
  </si>
  <si>
    <t>Implementarea unor masuri de management conservativ în ariile protejate din regiunea Sóvidék</t>
  </si>
  <si>
    <t>Asociaţia Microregională Sóvidék</t>
  </si>
  <si>
    <t>306/30.01.2020</t>
  </si>
  <si>
    <t>31.08.2022</t>
  </si>
  <si>
    <t>26.04.2018 (CF a fpst semnat 30.01.20200</t>
  </si>
  <si>
    <t>01.05.2018 (CF semnat 11.03.2019)</t>
  </si>
  <si>
    <t>59/30.01.2020</t>
  </si>
  <si>
    <t>Obiectivul general vizeaza modernizarea aeroportului International ,,Avram Iancu” Cluj, aeroport situat pe reteaua TEN-T, cresterea accesibilitatii si mobilitatii regionale, prin investitii in infrastructura aeroportuara, dar si cresterea conectivitatii si mobilitatii zonei deservite de Aeroportul International ,,Avram Iancu” Cluj RA printr-un volum crescut al pasagerilor care vor tranzita aeroportul. Realizarea acestui proiect va contribui la imbunatatirea conditiilor de siguranta si de Securitate nu numai pentru pasageri ci si pentru intreg personalul care isi desfasoara activitatea in perimetrul aeroportului.</t>
  </si>
  <si>
    <t>60/31.01.2020</t>
  </si>
  <si>
    <t xml:space="preserve">Obiectivul general al proiectului este atat cel de crestere a gradului de utilizare sustenabila a Aeroportului ”Delta Dunarii” Tulcea prin cresterea sigurantei pasagerilor si bagajelor în conformitate cu respectarea cerintelor Regulamentului (UE) nr.139 al Comisiei de stabilire a cerintelor tehnice si a procedurilor administrative referitoare la aerodromuri în temeiul Regulamentului (CE) nr. 216/2008 al Parlamentului European si al Consiliului si Annex to ED Decision 2016/027/R Certification Specifications and Guidance Material for Aerodromes Design CS-ADR-DSN Issue 4 din 8 decembrie 2017, cat si de conformare la prevederile politicilor de protectie a mediului, aspect primordial al dezvoltarii infrastructurii aeroportuare.
Indicatorii suplimentari de realizare ai proiectului sunt următorii:
-	Degivror aeronave – 1 buc; 
-	Echipament de deszăpezire compact și degivror de pistă – 1 buc;
-	Freză aeroportuară de zăpadă – 1 buc; </t>
  </si>
  <si>
    <t>31/11/2017</t>
  </si>
  <si>
    <t>Tiulcea</t>
  </si>
  <si>
    <t>SALAJ</t>
  </si>
  <si>
    <t>SUCEAVA</t>
  </si>
  <si>
    <t>Sprijin pentru pregatirea documentatiei tehnice aferente proiectului de infrastructura rutiera pentru Varianta de Ocolire Vaslui</t>
  </si>
  <si>
    <t>61/26.02.2020</t>
  </si>
  <si>
    <t>Obiectivul general al proiectului, este imbunatatirea competitivitatii economice a României prin dezvoltarea infrastructurii de transport care faciliteaza integrarea economica in UE, contribuind astfel la dezvoltarea pietii interne cu scopul de a crea conditiile pentru cresterea volumului investitiilor, promovarea transportului durabil si a coeziunii in reteaua de drumuri europene.
Descrierea obiectivelor specifice ale proiectului
1	Revizuirea Studiului de Fezabilitate (incluzând Studii de Evaluare a Impactului asupra Mediului (SEIM), Studii de Evaluare Adecvată, (SEA) și alte (S.SpM) necesare sau impuse de către Autoritățile competente pentru protecția mediului sau alte Autorități implicate). Se vor parcurge toate etapele procedurilor de avizare și se vor obține Acordurile de Mediu, precum și toate documentele de reglementare necesare. Se vor obtine toate avizele si acordurile necesare obtinerii Autorizatiei de construire.
2	Elaborarea Proiectului pentru Autorizarea Executării Lucrărilor si a Proiectului Tehnic (inclusiv Detaliile de Executie); se va realiza astfel corelarea cu legislatia in vigoarea privind autorizarea executarii lucrarilor de constructii prevazute de Legea nr.50/1991, actualizata, cu prevederile Legii nr.10/1995 privind calitatea in constructii si cu normativele tehnice specifice in vigoare la data elaborarii Proiectului Tehnic. 
Asistența tehnică acordată Beneficiarului în vederea promovarii Hotararii de Guvern privind aprobarea Indicatorilor Tehnico-Economici; in vederea emiterii Hotararii de Guvern cu celeritate, se va micsora timpul de obtinere a avizelor C.T.E. - C.N.A.I.R. S.A., C.T.E. - M.T., Consiliului Interministerial, pentru a raspunde prompt la observatiile acestora.
3	Asistenta acordata Beneficiarului privind Aplicatia de Finantare.</t>
  </si>
  <si>
    <t>32/17.03.2017</t>
  </si>
  <si>
    <t>AA3/20.12.2019</t>
  </si>
  <si>
    <t>AA1/04.11.2019</t>
  </si>
  <si>
    <t>AA1-20.11.2018
AA2/04.11.2019</t>
  </si>
  <si>
    <t>AA1/13.12.2019</t>
  </si>
  <si>
    <t>AA1/19.07.2019
AA2/26.11.2019
AA3/23.12.2019</t>
  </si>
  <si>
    <t>AA1/20.09.2019</t>
  </si>
  <si>
    <t>AA1/20.06.2019
AA2/05.02.2020</t>
  </si>
  <si>
    <t>AA2/20.06.2019
AA3/13.02.2020</t>
  </si>
  <si>
    <t>AA1/02.07.2019
AA2/05.02.2020</t>
  </si>
  <si>
    <t>AA2/23.04.2019
AA3/28.02.2020</t>
  </si>
  <si>
    <t>AA2/23.04.2019
AA3/13.02.2020</t>
  </si>
  <si>
    <t>AA1/23.04.2019
AA2/05.02.2020</t>
  </si>
  <si>
    <t>AA1
AA2/23.04.2019
AA3/28.02.2020</t>
  </si>
  <si>
    <t>AA1/04.12.2019</t>
  </si>
  <si>
    <t>AA1/12.04.2019
AA2/30.01.2020</t>
  </si>
  <si>
    <t>AA2/08.04.2019
AA3/25.09.2019</t>
  </si>
  <si>
    <t>AA1/28.12.2018
AA2/11.10.2019
AA3/17.12.2019</t>
  </si>
  <si>
    <t>AA1/21.12.2018
AA2/12.09.2019
AA3/31.12.2019</t>
  </si>
  <si>
    <t>AA1/19.09.2019</t>
  </si>
  <si>
    <t>CONTRACT FINALIZAT</t>
  </si>
  <si>
    <t>Sistem de monitorizare a consumurilor energetice din cadrul S.C Industrializarea Cărnii KOSAROM S.A.</t>
  </si>
  <si>
    <t>S.C Industrializarea Cărnii KOSAROM S.A.</t>
  </si>
  <si>
    <t>312/03.03.2020</t>
  </si>
  <si>
    <t>01.05.2019 (CF SEMNAT 03.03.2020)</t>
  </si>
  <si>
    <t>Implementarea Planului de Management pentru aria naturală protejată ROSPA 0075 Măgura Odobești</t>
  </si>
  <si>
    <t>313/09.03.2020</t>
  </si>
  <si>
    <t>INSTITUTUL NAȚIONAL DE CERCETARE-DEZVOLTARE ÎN SILVICULTURĂ "MARIN DRĂCEA"</t>
  </si>
  <si>
    <t>26.06.2016 (CF semnat in 09.03.2020)</t>
  </si>
  <si>
    <t>Proiectul regional de dezvoltare a infrastructurii de apă și apă uzată din județul Bistrița-Năsăud</t>
  </si>
  <si>
    <t>AQUABIS SA</t>
  </si>
  <si>
    <t>314/24.03.2020</t>
  </si>
  <si>
    <t>01.02.2020 (CF SEMNAT IN 24.03.20200</t>
  </si>
  <si>
    <t>VIZIUNE 2020</t>
  </si>
  <si>
    <t>315/25.03.2020</t>
  </si>
  <si>
    <t>01.10.2017(cf SEMNAT IN 25.03.2020)</t>
  </si>
  <si>
    <t>085, 091</t>
  </si>
  <si>
    <t>63/17.03.2020</t>
  </si>
  <si>
    <t>62/17.03.2020 </t>
  </si>
  <si>
    <t>Elaborare Studiu de fezabilitate și Proiect Tehnic de Execuție pentru Drum Expres Găești - Ploiești”</t>
  </si>
  <si>
    <t> 126809</t>
  </si>
  <si>
    <t xml:space="preserve"> Achiziția echipamentelor pentru verificarea calității lucrărilor de construcție, reabilitate și modernizare a infrastructurii rutiere in vederea asigurării viabilității și siguranței traficului</t>
  </si>
  <si>
    <t>Obiectivul general al proiectului este de a spori eficiența economică a rețelei de transport din România si de a aduce îmbunătățiri în ceea ce privește viteza de călătorie între Găești și Ploiești, îmbunătățind astfel și conectivitatea la nivel regional. Proiectul asigură de asemenea, un traseu de bună calitate pentru vehiculele de transport mărfuri între centrul industrial Craiova, Pitești și Ploiești și Galați – Brăila. Analiza fluxurilor de trafic din Modelul Național de Transport arată că standardul potrivit pentru acest proiect este cel de drum expres.
Descrierea obiectivelor specifice ale proiectului
1	Realizarea Studiului de Fezabilitate, tinand cont de aplicabilitatea in totalitate a legislatiei in vigoare (norme, normative, standarde, legi etc.);
2	Realizarea Proiectului pentru Autorizarea Executarii Lucrarilor de Construire (PAC) și asistență tehnică până la obținerea autorizației de construcție de către Beneficiar (CNAIR);
3	Proiectul Tehnic de Execuție (PTE), tinand cont de aplicabilitatea in totalitate a legislatiei in vigoare (norme, normative, standarde, legi etc.);
4	Pregatirea documentatiei de atribuire a contractului/lor de lucrari si a Rapoartelor financiare intermediare pentru asistenta tehnica acordata Beneficiarului in perioada derularii procedurii/lor de licitatii pentru lucrari; 
5	Intocmirea documentatiei suport si asistenta asistenta tehnica acordata Beneficiarului pentru depunerea si aprobarea aplicatiei de finantare.</t>
  </si>
  <si>
    <t>Sud-Muntenia</t>
  </si>
  <si>
    <t>Prahova
Dambovita</t>
  </si>
  <si>
    <t>Obiectivul general al acestui proiect îl reprezintă implementarea măsurilor care contribuie la îmbunătăţirea siguranţei traficului şi securităţii transporturilor, în conformitate cu strategiile naţionale în domeniu şi cu planurile de dezvoltare urbană: Obiectivele specifice ale proiectului sunt: • reducerea cu 20% până la sfârșitul anului 2020 a numărului de decese înregistrate în urma accidentelor rutiere la un milion de locuitori pe autostrăzi și drumuri naționale,a căror cauză o reprezintă înfrastructura, după implementarea măsurilor propuse de investigațiile realizate de către echipamentele achiziționate, astfel sa se obtina pentru indicatorul de rezultat specific POIM 2S15 - "Decese înregistrate în urma accidentelor rutiere la un milion de locuitori pe reteaua DN si Autostrazi" o valoare de 42 decese / 1 mil. locuitori. • eliminarea a 13 puncte negre de pe reteaua de DN-uri si autostrazi din Romania cu scopul indeplinirii indicatorului de program 2S20 - "Puncte negre rutiere eliminate din reteaua DN si Autostrazi" ; • Achiziționarea unui număr de 25 de echipamente pentru investigarea infrastructurii rutiere, pânăîn luna iunie anul 2019, după cum urmează: - echipament pentru masurarea planeitatii si rugozitatii suprafetei de rulare a drumurilor: 3 bucati; - echipament pentru determinarea planeitatii (longitudinal/ transversal), rugozitatii si a geometriei drumurilor: 2 bucati; - echipament pentru determinarea rugozitatii suprafetei de rulare a drumurilor prin masurarea coeficientului de frecare GRIP NUMBER: 8 bucati; - echipament pentru determinarea capacitatii portante tip Falling Weight Deflectometer: 3 bucati; - echipament pentru evaluarea starii de degradare cu sistem de prelucrare automata/ manuala a imaginilor: 2 bucati; - echipament pentru determinarea continua a coeficientului de luminanta retroreflectata RL a marcajelor rutiere: 2 bucati; - echipament pentru determinarea vizibilitatii pe timp de noapte pentru indicatoarele de semnalizare rutiera: 5 bucati.
Descrierea obiectivelor specifice ale proiectului
1	Achiziționarea unui număr de 25 de echipamente pentru investigarea infrastructurii rutiere, pâna în luna iunie 2019.</t>
  </si>
  <si>
    <t>01.09.2019</t>
  </si>
  <si>
    <t>Sud-Vest Oltenia
Centru
Vest
Sud-Est
Nord-Est
Nord-Vest</t>
  </si>
  <si>
    <t>Dolj
Brasov
Timis
Constanta
Iasi
Cluj</t>
  </si>
  <si>
    <t>Sistem inteligent de monitorizare a consumurilor energetice in cadrul CEMACON SA        </t>
  </si>
  <si>
    <t>01.06.2017</t>
  </si>
  <si>
    <t>CEMACON S.A</t>
  </si>
  <si>
    <t>316/31.03.2020</t>
  </si>
  <si>
    <t>N-V</t>
  </si>
  <si>
    <t>Necompetitiv (cu depunere continuă, pe bază de liste de proiecte preidentificate)/19.04.2016/01.02.2020</t>
  </si>
  <si>
    <t>31.12.2019
contract finalizat</t>
  </si>
  <si>
    <t>finalizat</t>
  </si>
  <si>
    <t>02.07.2023</t>
  </si>
  <si>
    <t>27.12.2020</t>
  </si>
  <si>
    <t>30.08.2020</t>
  </si>
  <si>
    <t>09.08.2020</t>
  </si>
  <si>
    <t>30.07.2020</t>
  </si>
  <si>
    <t>25.10.2020</t>
  </si>
  <si>
    <t>26.10.2021</t>
  </si>
  <si>
    <t>27.11.2020</t>
  </si>
  <si>
    <t>23.03.2021</t>
  </si>
  <si>
    <t>31.12.2021
AA3 in lucru</t>
  </si>
  <si>
    <t>14.03.2020
AA1 in lucru</t>
  </si>
  <si>
    <t xml:space="preserve">31.10.2021  </t>
  </si>
  <si>
    <t>30.09.2022</t>
  </si>
  <si>
    <t>17.05.2022</t>
  </si>
  <si>
    <t>31.03.2020
 AA2 in lucru</t>
  </si>
  <si>
    <t>30.04.2022</t>
  </si>
  <si>
    <t>31.11.2023</t>
  </si>
  <si>
    <t>07.08.2020</t>
  </si>
  <si>
    <t>23.12.2020</t>
  </si>
  <si>
    <t xml:space="preserve">31.08.2020 </t>
  </si>
  <si>
    <t xml:space="preserve">31.12.2019 
AA3 in lucru </t>
  </si>
  <si>
    <t>31.12.2018-
 contract finalizat</t>
  </si>
  <si>
    <t>30.11.2019-
 contract finalizat</t>
  </si>
  <si>
    <t>ELABORARE STUDIU DE FEZABILITATE SI PROIECT TEHNIC DE EXECUTIE PENTRU DRUM EXPRES BUZĂU – BRĂILA</t>
  </si>
  <si>
    <t>66/14.04.2020</t>
  </si>
  <si>
    <t>Asigurarea de capacitatea de circulatie necesara si conditii corespuzatoare de circulatiei aferente retelei rutiere TEN-T Comprehensive cu efecte negative minime la nivelul mediului si ale ocuparii de terenuri. Imbunatatirea conditiilor de circulatie la nivel de retea rutiera nationala de transport inclusiv sub aspect de siguranta rutiera, reducerea emisiilor poluante, reducerea costurilor de operare, raspunzind astfel cerintelor de dezvoltarea economica concretizata prin adaptarea retelei rutiere nationale la cererea reala de transport. Obiectivul general al proiectului, ca parte din reteaua TEN-T Globala, este imbunatatirea competitivitatii economice a României prin dezvoltarea infrastructurii de transport care faciliteaza integrarea economica in UE, contribuind astfel la dezvoltarea pietii interne cu scopul de a crea conditiile pentru cresterea volumului investitiilor, promovarea transportului durabil si a coeziunii in reteaua de drumuri europene. Realizarea prezentului proiect - faza Studiu de fezabilitate - a drumului exprex Buzau-Braila contribuie la indicatorul de rezultat 2S81 – Cerere de finanțare transmisă, spre analiză și aprobare la Organismul Independent pentru Evaluare.</t>
  </si>
  <si>
    <t>Buzau
Braila</t>
  </si>
  <si>
    <t>Elaborare Studiu de Fezabilitate si Proiect Tehnic de Executie pentru Drum expres Focsani - Braila</t>
  </si>
  <si>
    <t>64/01.04.2020</t>
  </si>
  <si>
    <t>Obiectivul general al proiectului, ca parte din reteaua TEN-T Globala, este imbunatatirea competitivitatii economice a României prin dezvoltarea infrastructurii de transport care faciliteaza integrarea economica in UE, contribuind astfel la dezvoltarea pietii interne cu scopul de a crea conditiile pentru cresterea volumului investitiilor, promovarea transportului durabil si a coeziunii in reteaua de drumuri europene. Realizarea prezentului proiect - faza ELABORAREA STUDIULUI DE FEZABILITATE SI A PROIECTULUI TEHNIC DE EXECUTIE PENTRU DRUM EXPRES FOCSANI - BRAILA contribuie la indicatorul de rezultat 2S81 – Cerere de finanare transmisa, spre analiza si aprobare la Organismul Independent pentru Evaluare.
Descrierea obiectivelor specifice ale proiectului
1	Elaborarea Studiului de Fezabilitate si a Proiectului tehnic de executie pentru obiectivul Drum Expres Focsani - Braila</t>
  </si>
  <si>
    <t>12/31/2019</t>
  </si>
  <si>
    <t>Vrancea
Braila</t>
  </si>
  <si>
    <t>Dezvoltare Port Isaccea - Reabilitare si modernizare infrastructura portuara</t>
  </si>
  <si>
    <t>65/14.04.2020</t>
  </si>
  <si>
    <t>Necompetitiv                             (cu depunere continuă, pe bază de liste de proiecte preidentificate)/ 29 august 2016/01.02.2019</t>
  </si>
  <si>
    <t>COMPANIA NAŢIONALĂ ADMINISTRAŢIA PORTURILOR DUNĂRII MARITIME SA</t>
  </si>
  <si>
    <t>Obiectivul general al proiectului este modernizarea portului Isaccea pana in anul 2023, prin reabilitarea si modernizarea infrastructurii existente si realizarea de lucrari de dragaj in vederea asigurarii adancimii minime de navigatie la danele de acostare. Proiectul reprezinta o solutie tehnica, functionala si organizatorica pentru eliminarea blocajelor existente in operarea si dezvoltarea portului.
Proiectul contribuie direct la indicatorul POIM ”2S6 Mărfuri transportate pe căi navigabile interioare”, prin cresterea volumului de marfuri transportate prin portul Isaccea, de la 0.2 milioane tone pe an la 0.4 milioane tone  pe an pana 2023. Scopul proiectului este astfel si in directa corelare cu scopul schemei de ajutor de stat, prin care se urmareste atingerea țintei de operare a 32,20 mil. tone/an de mărfuri pe căile navigabile interioare in Romania</t>
  </si>
  <si>
    <t>14.03.2018(contract semnat in 11.05.2018)</t>
  </si>
  <si>
    <t>01.02.2019</t>
  </si>
  <si>
    <t>28.02.2019</t>
  </si>
  <si>
    <t>01.06.2019</t>
  </si>
  <si>
    <t>01.11.2019</t>
  </si>
  <si>
    <t>31.07.2023</t>
  </si>
  <si>
    <t>22.12.2021</t>
  </si>
  <si>
    <t>31.06.2023</t>
  </si>
  <si>
    <t>05.12.2021</t>
  </si>
  <si>
    <t>31.12.2018</t>
  </si>
  <si>
    <t>28.12.2019</t>
  </si>
  <si>
    <t>28.02.2020
act aditional in lucru</t>
  </si>
  <si>
    <t xml:space="preserve">24.03.2020
act aditional in lucru
</t>
  </si>
  <si>
    <t>Elaborare Studiu de Fezabilitate pentru Drum Expres Caransebes - Resita - Voiteg</t>
  </si>
  <si>
    <t>67/28.04.2020</t>
  </si>
  <si>
    <t>Obiectivul general al proiectului este de a spori eficiența tehnico-economică a rețelei de transport din România si de a aduce îmbunatatiri în ceea ce privește viteza de călătorie, îmbunatatind de asemenea conectivitatea la nivel regional si conditiile traficului de marfuri ce va fi asigurat prin drumui expres Caransebes-Resita-Voiteg. Asigurarea de capacitate de circulatie necesara si conditii corespunzatoare de circulatie aferente retelei rutiere TEN – T cu efecte negative minime la nivelul mediului si ale ocuparii de terenuri. Imbunatatirea conditiilor de circulatie la nivel de retea rutiera nationala de transport inclusiv sub aspect de siguranta rutiera, reducerea emisiilor poluante, reducerea costurilor de operare, raspunzand astfel cerintelor de dezvoltare economica concretizata prin adaptarea retelei rutiere nationale la cererea reala de transport. Realizarea prezentului proiect - faza Studiu de Fezabilitate pentru Drum expres Caransebes – Resita)– Voiteg contribuie la indicatorul de rezultat 2S81 – Cerere de finantare transmisa, spre analiza si aprobare la AM POIM / Organismul Intermediar pentru Transport.</t>
  </si>
  <si>
    <t>Timis
Caras-Severin</t>
  </si>
  <si>
    <t xml:space="preserve">Obiectivul general al proiectului vizează dezvoltarea și consolidarea capacității de răspuns la dezastre și la evenimente HILP (High Impact Low Probability) a autorităților responsabile, prin dezvoltarea pilonilor strategici: terestru, maritim, aerian respectiv comandă și control.
Obiectivele specifice ale proiectului vizează:
1. Creșterea capacității de răspuns a IGSU, IGAv respectiv SABIF la situații de urgență generate de manifestarea tipurilor de risc și la eventimente HILP (High Impact Low Probability) - 3 direcții de acțiune:
1.1. Consolidarea capacității terestre de răspuns prin achiziția de mijloace tehnice și echipamente;
1.2. Consolidarea capacității maritime de răspuns prin achiziția de nave și șalupe multirol;
1.3. Consolidarea capacității aeriene de răspuns și de pregătire a piloților din cadrul IGAv prin achiziția de elicoptere special echipate pentru intervenții în situații de urgență.
2. Dezvoltarea capacității de conducere și coordonare operativă a acțiunilor de răspuns la dezastre și evenimente HILP.
</t>
  </si>
  <si>
    <t>Elaborare Studiu de fezabilitate si Proiect Tehnic de Executie pentru Drum Expres Pitesti - Brasov - Sector: Pitesti (A1 Centura Pitesti) - Mioveni (Centura Sud) - Etapa 1</t>
  </si>
  <si>
    <t>68/13.05.2020</t>
  </si>
  <si>
    <t>Obiectivul general al proiectului este imbunatatirea competitivitatii economice a României prin dezvoltarea infrastructurii de transport care faciliteaza integrarea economica in UE, contribuind astfel la dezvoltarea pietii interne cu scopul de a creea conditiile pentru cresterea volumului investitiilor, promovarea transportului durabil si a coeziunii in reteaua de drumuri europene. Realizarea prezentului proiect - faza Studiu de Fezabilitate si Proiect Tehnic de Executie al Drumului Expres Pitesti - Brasov - Sector: Pitesti (A1 Centura Pitesti) - Mioveni (Centura Sud) contribuie la indicatorul de rezultat 2S81 – Cerere de finanțare transmisă, spre analiză și aprobare la AM POIM / Organismul Intermediar pentru Transport.
Descrierea obiectivelor specifice ale proiectului
1	Studiu de Fezabilitate elaborat
2	Proiect Tehnic de Executie elaborat</t>
  </si>
  <si>
    <t>01/31/2020</t>
  </si>
  <si>
    <t>Măsuri adecvate de management pentru conservarea biodiversității, promovarea culturii tradiționale a comunităților locale și a ecoturismului în Parcul Național Cozia și în siturile Natura 2000 din zonă</t>
  </si>
  <si>
    <t>R.N.P. Romsilva - Administratia Parcului National COZIA R.A.</t>
  </si>
  <si>
    <t>317/13.05.2020</t>
  </si>
  <si>
    <t xml:space="preserve"> 31.10.2023</t>
  </si>
  <si>
    <t>01.09.2016 (CF semnat in 13.05.2020)</t>
  </si>
  <si>
    <t>VALCEA</t>
  </si>
  <si>
    <t>Regiunea 4 Sud-Vest;</t>
  </si>
  <si>
    <t>17.12.2019</t>
  </si>
  <si>
    <t>AQUACARAS</t>
  </si>
  <si>
    <t>318/22.05.2020</t>
  </si>
  <si>
    <t>Proiectul de investitii reprezinta o etapa semnificativa in cadrul extinderii si modernizarii
infrastructurii de alimentare cu apa si colectare si evacuare ape uzate din Onesti, care
apartine ariei de operare a Operatorului RAJA SA CONSTANTA, deoarece nu a
beneficiat de investitii prin programul POS Mediu.
Obiectivul general al Proiectului este continuarea strategiei locale pentru dezvoltarea infrastructurii de apa si apa uzata din municipiul
Onesti, judetul Bacau, ca parte a strategiei la nivel national dezvoltate de Romania pentru atingerea tintelor asumate prin Tratatul de
Aderare, precum si a gradului de asigurare a alimentarii cu apa potabilaa populaþiei, în scopul îndeplinirii cerinþelor aquis-ului de mediu al
Uniunii Europene si a angajamentelor asumate prin sectorul de mediu,in contextul Axei Prioritare 3 POIM/Obiectiv Tematic 6ii.</t>
  </si>
  <si>
    <t>Îmbunataþirea infrastructurii de apa si apa uzata din judeþul Bistriþa-Nasaud prin extinderea serviciului de alimentare cu apa potabila, controlata microbiologic, în condiþii de siguranþa si protecþie a sanataþii în localitaþi care au peste 50 de locuitori si asigurarea colectarii si epurarii apelor uzate pentru aglomerarile mai mari de 2000 l.e. pentru conformarea cu cerintele directivelor europene privind calitatea apei destinate consumului uman (Directiva 98/83/CE) si epurarea apelor uzate (Directiva 91/271/EEC).
Obiectivul general al Proiectului este acela de a contribui la îndeplinirea indicatorilor Axei Prioritare 3 - Dezvoltarea infrastructurii de mediu în condiþii de management eficient al resuselor din cadrul Programului Operaþional Infrastuctura Mare.</t>
  </si>
  <si>
    <t>Sprijin pentru pregatirea aplicatiei de finantare si a documentatiilor de atribuire pentru proiectul regional de dezvoltare a infrastructurii de apa si apa uzata din judetul Caras Severin/Regiunea Vest, in perioada 2014-2020</t>
  </si>
  <si>
    <t>Obiectivul general al proiectului îl reprezintă îmbunătățirea infrastructurii de apa si canalizare in localitățile din județul Suceava incluse in proiect, in vederea îndeplinirii obligațiilor stabilite prin Tratatul de Aderare si Directivele Europene relevante.</t>
  </si>
  <si>
    <t>Obiectivul general al proiectului consta în: Asigurarea starii de conservare favorabila a speciilor si habitatelor de interes comunitar din situl
Natura 2000 ROSCI0201 Podisul Nord Dobrogean (partea care se suprapune cu ROSPA0073 Macin Niculiþel si partea care nu se
suprapune, situata la nord de ROSPA0091 Padurea Babadag) si a speciilor de interes conservativ de pe teritoriul rezervaþiilor naturale IV.
57. Muntele Consul, IV.58. Dealul Sarica, IV.61. Carasan-Teke, IV.64. Edirlen, IV.71. Dealul Mândresti, IV. 72. Manastirea Cocos, în
cadrul unui proces consultativ, deschis, transparent si participativ vizând elaborarea planului de management si
informarea/constientizarea factorilor interesaþi cu privire la beneficiile conservarii sitului Natura 2000 si rezervaþiilor naturale.
Prin domeniul si tematica abordate (de întarire a managementului siturilor Natura 2000, de dezvoltare a Reþelei Natura 2000 în România
si de contribuþie la implementarea în România a Directivei 92/43/EEC privind conservarea habitatelor naturale si Directivei 2009/147/EC
privind protecþia pasarilor salbatice), prezentul proiect va contribui în mod direct la: realizarea Obiectivului Specific 4.1. al Axei Prioritare 4
a POIM 2014-2020, si anume la „Cresterea gradului de protecþie si conservare a biodiversitaþii prin masuri de management adecvate si
refacerea ecosistemelor degradate”.</t>
  </si>
  <si>
    <t>Obiectivul general al proiectului este: Imbunatatirea starii de conservare a habitatelor forestiere de cvercinee si a habitatelor de pajiste stepica din Parcul National Muntii Macinului si informarea/constientizarea factorilor interesati si dezvoltarea capacitatii Administratiei Parcului National Muntii Macinului RA.</t>
  </si>
  <si>
    <t>Obiectivul general al proiectului consta în managementul conservativ si durabil al biodiversitaþii realizat în vederea îmbunataþirii conservarii speciilor si habitatelor de interes comunitar si în cresterea gradului de constientizare privind conservarea si protejarea acestora.</t>
  </si>
  <si>
    <t>Menþinerea si îmbunataþirea starii de conservare favorabila a speciilor si habitatelor din siturile Natura 2000 ROSCI0002 Apuseni,ROSCI0016 Buteasa, ROSPA0081 Munþii Apuseni-Vladeasa si pentru Parcul Natural Apuseni, în cadrul unui proces participativ ce vizeaza elaborarea planului de management si informarea/constientizare factorilor interesaþi cu privire la beneficiile conservarii acestora. Proiectul propus are ca scop întarirea managementului unor situri Natura 2000 si implicit dezvoltarea Reþelei Natura 2000 în România si
implementarea Directivelor Habitate si Pasari, contribuind astfel, în mod direct la realizarea obiectivului specific 4.1. al Axei Prioritare 4 a POIM 2014-2020, si anume „Cresterea gradului de protecþie si conservare a biodiversitaþii prin masuri de management adecvate si refacerea ecosistemelor degradate.</t>
  </si>
  <si>
    <t>Prezentul proiect propus pentru finanþare urmareste implementarea unei acþiuni de tip A (elaborarea Planului de management) pentru siturile Natura 2000 ROSCI0393 Somesul Mare, ROSCI0232 Somesul Mare Superior, ROSCI0400 Sieu – Budac, ROSCI0437 Somesul Mare între Mica si Beclean, ROSCI0095 La Saratura, ROSCI0396 Dealul Padurea Murei – Sângeorzu Nou, ROSCI0441 Viile Tecii si ariilor protejate de interes naþional 2202 Masivul de sare de la Saraþel si 2208 La Saratura. Obiectivul general al acestui proiect consta in menþinerea si îmbunataþirea starii de conservare a speciilor si habitatelor din siturile Natura 2000 Natura 2000 ROSCI0393 Somesul
Mare, ROSCI0232 Somesul Mare Superior, ROSCI0400 Sieu – Budac, ROSCI0437 Somesul Mare între Mica si Beclean, ROSCI0095 La Saratura, ROSCI0396 Dealul Padurea Murei – Sângeorzu Nou, ROSCI0441 Viile Tecii,</t>
  </si>
  <si>
    <t>Obiectivul general al proiectului este protecþia si îmbunataþirea starii de conservare a biodiversitaþii si patrimoniului natural, prin dezvoltarea cadrului de management al siturilor ROSCI0251 Tisa Superioara, ROSPA0143 Tisa Superioara, RO04 Padurea Ronisoara si planul de management pentru ROSCI0358 Pricop - Huta - Certeze si constientizarea comunitaþilor si a autoritaþilor locale. Elaborarea studiilor necesare pentru completarea nivelului de cunoastere a biodiversitaþii: monitorizarea si evaluarea speciilor si habitatelor, cunoasterea factorilor de presiune asupra biodiversitaþii, cunoasterea speciilor invazive.
Proiectul vizeaza trei situri Natura 2000: ROSCI0358 Pricop Certeze, ROSCI0251 Tisa Superioara, ROSPA0143 Tisa Superioara, dar si o arie naturala protejata – Rezervaþia naturala RO04 Padurea Ronisoara.</t>
  </si>
  <si>
    <t>CRESTEREA GRADULUI DE PROTECTIE SI CONSERVARE A BIODIVERSITAÞII PRIN ELABORAREA SI APROBAREA A 5 PLANURI
DE MANAGEMENT PENTRU CELE 5 SITURI AFLATE ÎN CUSTODIA FUNDAÞIEI CARPAÞI SUPRAPUSE CU CELE 4 ARII NATURALE PROTEJATE DE INTERES NAÞIONAL: ROSCI0042 Codru Moma, ROSCI0055 Dealul Cetaþii Lempes-Mlastina Harman suprapus cuariile naturale protejate de interes naþional Dealu Cetaþii-Lempes (2.251.) si Mlastina Harman (2.252), ROSCI0170 Padurea si Mlastinile Eutrofe de la Prejmer suprapus cu aria naturala protejata de interes naþional Padurea si Mlastinile Eutrofe de la Prejmer (2.258.),
ROSCI0195 Piatra Mare, ROSCI0207 Postavaru suprapus cu aria naturala protejata de interes naþional Muntele Postavaru(2.253).Evoluþia politicii europene privind biodiversitatea si conservarea naturii, de la stricta protejare a speciilor, la desemnarea siturilor Natura 2000 necesita elaborarea unor masuri de management adecvate pentru a asigura conservarea optima a naturii, a speciilor si habitatelor.
Constientizând existenþa beneficiilor oferite de catre patrimoniul natural si þinând cont ca obiectivele privind conservarea naturii nu pot fi atinse decât prin implicarea activa a populaþiei locale, politicile privind conservarea naturii s-au reorientat de la protejarea speciilor la o conservarea participativa care face apel nu doar la proprietarii de terenuri, fermieri ci si la intreprinzatori economici care sunt încurajaþi sa dezvolte afaceri ecologice.</t>
  </si>
  <si>
    <t>Planurile de management al ariilor protejate prevad masuri de conservare, care vor contribui în mod direct la conservarea biodiversitaþii si în unele cazuri la eliminarea presiunilor. Protecþia biodiversitaþii nu înseamna numai menþinerea speciilor si habitatelor de interes comunitar, dar si conservarea a peisajului si a valorilor culturale.</t>
  </si>
  <si>
    <t xml:space="preserve">Obiectivul general al proiectului il constituie: Conservarea biodiversitatii in situl Natura 2000 ROSPA0075 Magura Odobesti prin implementarea planului de management al sitului.
- Obiectiv specific 1: Asigurarea starii de conservare a speciilor pentru care a fost declarata aria naturala protejata ROSPA0075 Magura Odobesti, in sensul mentinerii, imbunatatirii si imbunatatirii starii de conservare favorabile a acestora
- Obiectiv specific 2: Cresterea nivelului de constientizare pentru grupurile interesate, prin actiuni care au ca impact conservarea biodiversitatii din aria naturala protejata ROSPA0075 Magura Odobesti
Obiectiv specifi 3: Intarirea capacitatii administrative a custodelui ariei naturale protejate ROSPA0075 Magura Odobesti
</t>
  </si>
  <si>
    <t>Obiectivul general al proiectului îl reprezinta pregatirea aplicaþiei de finanþare si a documentaþiilor de atribuire pentru proiectul de investiþii INFRAMETEO („Modernizarea infrastructurii de monitorizare si avertizare a fenomenelor hidro-meteorologice severe în vederea asigurarii protecþiei vieþii si a bunurilor materiale”) în vederea obþinerii finanþarii din fondurile europene destinate perioadei de programare 2014-2020.</t>
  </si>
  <si>
    <t xml:space="preserve">Obiectivele specifice ale proiectului: </t>
  </si>
  <si>
    <t>1. Capacitate întărită a S.C. Industrializarea Cărnii Kosarom S.A. de a identifica şi implementa măsuri adecvate de eficienţă energetică și de reducere a emisiilor de CO2.</t>
  </si>
  <si>
    <t xml:space="preserve">2. Contorizarea avansata a consumului energetic (energie electrica, gaz metan, abur, apa rece, apa calda) pentru identificarea pierderilor de energie si a potentialului de economisire prin implementarea unui sistem integrat de management energetic (hardware si software). </t>
  </si>
  <si>
    <t xml:space="preserve">Obiectivul general al proiectului este: reducerea consumurilor de energie în cadrul S.C. Industrializarea Cărnii Kosarom S.A. prin implementarea unui sistem de monitorizare a consumurilor energetice.
Obiectivele specifice ale proiectului: 
1. Capacitate întărită a S.C. Industrializarea Cărnii Kosarom S.A. de a identifica şi implementa măsuri adecvate de eficienţă energetică și de reducere a emisiilor de CO2.
2. Contorizarea avansata a consumului energetic (energie electrica, gaz metan, abur, apa rece, apa calda) pentru identificarea pierderilor de energie si a potentialului de economisire prin implementarea unui sistem integrat de management energetic (hardware si software). 
</t>
  </si>
  <si>
    <t>Proiectul isi propune sa imbunateasca caracteristicile materialelor ceramice produse de catre compania Cemacon Zalau prin optimizarea tehnologiei de fabricatie existente, in vederea reducerii necesarului de energie in exploatare si implicit a energiei inglobate in cladiri.</t>
  </si>
  <si>
    <t>Îmbunataþirea calitaþii infrastructurii de educaþie, respectiv „Reabilitarea, Modernizarea, Extinderea si Dotarea Scolii cu clasele I-VIII „Avram Iancu” Oradea, corp B si Corp C”, pentru asigurarea unui proces educaþional la standarde europene, a cresterii participarii populaþiei scolare si a adulþilor la procesul educaþional, de nivelul ei depinzând nivelul de trai si de calificare al viitoarei forþe de munca.</t>
  </si>
  <si>
    <t>Obiectivul general al proiectului îl constituie îmbunataþirea infrastructurii publice urbane – artere de circulaþie rutiera - în municipiul Timisoara – nucleul Polului de crestere, în vederea stimularii dezvoltarii socio-economice durabile si a cresterii calitaþii vieþii locuitorilor din aceasta zona.</t>
  </si>
  <si>
    <t>30.05.2020
FINALIZAT</t>
  </si>
  <si>
    <t>FINALIZAT</t>
  </si>
  <si>
    <t>11.10.2020</t>
  </si>
  <si>
    <t>Sistem de management integrat al deșeurilor în județul Galați</t>
  </si>
  <si>
    <t>Judetul Galati</t>
  </si>
  <si>
    <t>319/18.06.2020</t>
  </si>
  <si>
    <t xml:space="preserve"> Galati</t>
  </si>
  <si>
    <t>Educație rutieră - modelarea factorului uman prin responsabilizarea participanților la trafic pentru creșterea gradului de siguranța rutieră</t>
  </si>
  <si>
    <t>69/23.06.2020</t>
  </si>
  <si>
    <t>INSPECTORATUL GENERAL AL POLITIEI ROMANE</t>
  </si>
  <si>
    <t xml:space="preserve">Obiectivul general al proiectului “Educație rutieră - modelarea factorului uman prin responsabilizarea participanților la trafic pentru creșterea gradului de siguranța rutieră” îl reprezintă creșterea gradului de siguranță rutieră prin modelarea factorului uman, pentru responsabilizarea sa în calitate de utilizator al drumului, indiferent de categoria de participant la trafic din care face parte. Proiectul va contribui in mod direct la Obiectivul Specific 2.5 (OS) din cadrul POIM, respectiv “Creșterea gradului de siguranță și securitate pe toate modurile de transport și reducerea impactului transporturilor asupra mediului”, activitatile incluse in cadrul acestuia vizand implementarea de măsuri de îmbunătăţire a siguranţei traficului şi securităţii pentru transportul rutier.
Descrierea obiectivelor specifice ale proiectului
1	Imbunătățirea nivelului de cunoaştere şi respectare a normelor rutiere, precum și  conştientizarea pericolelor la care se expun cei care încalcă regulile de circulație prin organizarea a  6 campanii de informare si a 135 activitati preventiv-educative
2	Creșterea capacității instituționale a Poliției Române de a desfășura activități preventiv-educative prin achizitia a 45 de autospeciale (laboratoare mobile) si a unei caravane educationale 
</t>
  </si>
  <si>
    <t>proiect national</t>
  </si>
  <si>
    <t>proiect national/toate judetele</t>
  </si>
  <si>
    <t>Alba; Arad; Arges; Bacau; Bihor; Bistrita Nasaud; Botosani; Braila; Brasov; Bucuresti; Buzau; Calarasi; Caras Severin; Cluj; Constanta; Covasna; Dambovita; Dolj; Galati; Giurgiu; Gorj; Harghita; Hunedoara; Ialomita; Iasi; Ilfov; Maramures; Mehedinti; Mures; Neamt; Olt; Prahova; Salaj; Satu Mare; Sibiu; Suceava; Teleorman; Timis; Tulcea; Valcea; Vrancea</t>
  </si>
  <si>
    <t>30.10.2020</t>
  </si>
  <si>
    <t>15.06.2021</t>
  </si>
  <si>
    <t>02.11.2020</t>
  </si>
  <si>
    <t>14.12.2020</t>
  </si>
  <si>
    <t> 04.11.2020</t>
  </si>
  <si>
    <t>19.01.2021</t>
  </si>
  <si>
    <t>01.10.2020</t>
  </si>
  <si>
    <t>6/30/2020, act aditional in lucru la beneficiar</t>
  </si>
  <si>
    <t>6/30/2020,  act aditional in lucru lasemnat la ministru</t>
  </si>
  <si>
    <t>30.06.2020,  act aditional in lucru la ministru</t>
  </si>
  <si>
    <t>15.07.2020</t>
  </si>
  <si>
    <t>Creșterea producției de energie termică pe baza de apă geotermală în municipiul Beiuș</t>
  </si>
  <si>
    <t>S.C. Transgex S.A.</t>
  </si>
  <si>
    <t>320/15.07.2020</t>
  </si>
  <si>
    <t>23.07.2017 ( CF SEMNAT 15.07.2020)</t>
  </si>
  <si>
    <t>Proiect regional de dezvoltare a infrastructurii de apa si apa uzata în regiunile Mediaș, Agnita și Dumbrăveni, județul Sibiu</t>
  </si>
  <si>
    <t>APA TÂRNAVEI MARI SA</t>
  </si>
  <si>
    <t>SIBIU</t>
  </si>
  <si>
    <t>321/15.07.2020</t>
  </si>
  <si>
    <t>15.05.2020 (CF SEMNAT IN 22.05.2020)</t>
  </si>
  <si>
    <t xml:space="preserve">·            Studiu de fezabilitate pentru obiectivul / proiectul de investiții Retehnologizare Ecluza Năvodari în vederea creșterii siguranței navigației, </t>
  </si>
  <si>
    <t>·            STUDIU DE FEZABILITATE pentru obiectivul/proiectul de investiții: MODERNIZAREA CANALELOR NAVIGABILE ALE DUNĂRII: CANAL DUNĂRE – MAREA NEAGRĂ ŞI CANAL POARTA ALBĂ-MIDIA, NĂVODARI ȊN VEDEREA CREŞTERII SIGURANŢEI NAVIGAŢIEI</t>
  </si>
  <si>
    <t>71/07.07.2020</t>
  </si>
  <si>
    <t>Necompetitv cu depunerea continua 11.01.2018-31.12.2023</t>
  </si>
  <si>
    <t>COMPANIA NAŢIONALĂ ADMINISTRAŢIA CANALELOR NAVIGABILE SA</t>
  </si>
  <si>
    <t>Obiectivul general al proiectului este sa asigure disponibilitatea si siguranta navigatiei pe Canalul Poarta Albă – Midia, Năvodari prin Ecluza Năvodari, furnizand o alternativa durabila la transportul rutier de-a lungul unei importante rute de transport national si international.
Obiectivul specific al proiectului este elaborarea documentatiilor tehnico-economice necesare pentru realizarea obiectivului/ proiectului mixt de investiţii „Retehnologizare Ecluza Năvodari în vederea creşterii siguranţei navigaţiei” 
Etapele de elaborare ale documentaţiilor tehnico-economice pentru realizarea obiectivului/proiectului mixt de investiţii „Retehnologizare Ecluza Năvodari în vederea creşterii siguranţei navigaţiei” sunt urmatoarele :
ETAPA I de proiectare : 
a) – Expertiză Tehnică la construcţia din beton a ecluzei (existentă)
b) – Expertiză Tehnică la echipamentele si instalatiile ecluzei existente
c) – Audit energetic;
d) – Evaluarea Impactului asupra Mediului;
e) – Studii de analiza si de evaluare a impactului calitatii aerului si apei din zona Ecluzei Năvodari;
f) – Studiu topografic, vizat de către Oficiul de Cadastru şi Publicitate Imobiliară;
g) – Studiu de trafic pentru o perioada de 30 ani pentru canalul navigabil.
ETAPA II de proiectare :
a) – Documentatia tehnica pentru Certificatul de Urbanism care se emite in vederea obtinerii Autorizatiei de Construire (DTCU);
b) – Documentatiile tehnice pentru obtinerea Avizelor/Acordurilor specificate in Certificatul de Urbanism, inclusiv acordul de mediu si documentatia necesara obtinerii avizului de Gospodarire a Apelor (DTAA);
c) – Studiu de Fezabilitate (cu respectarea conţinutului-cadru al studiului de fezabilitate pentru obiectiv mixt de investiţii cf H.G. nr. 907/2016 si documente suport elaborate conform cerintelor Ghidului Solicitantului;
d)– Documentaţie tehnica pentru avizarea Studiului de Fezabilitate si a indicatorilor tehnico-economici in CTE-MTIC.</t>
  </si>
  <si>
    <t>70/07.07.2020</t>
  </si>
  <si>
    <t>Necompetitv cu depunerea continua 11.01.2018-31.12.2024</t>
  </si>
  <si>
    <t xml:space="preserve">Obiectivul general  al proiectului este pregatirea documentelor tehnico-economice necesare pentru lucrarile de modernizare a  infrastructurii Canalului Dunare Marea Neagra si canalului Poarta Alba Midia Navodari in vederea asigurarii conditiilor de navigatie in siguranta pe intreaga cale navigabila. 
Obiectivul specific al proiectului este elaborarea documentatiilor necesare pentru atingerea urmatoarelor tinte:
- Modernizarea canalelor navigabile in vederea cresterii sigurantei navigatiei;  
 - Posibilitatea cresterii vitezei de navigatie pe canalele navigabile (fara a periclita malurile sectiunii udate, pereate cu piatra bruta).
 -  Asigurarea stabilitatii versantilor si malurilor canalelor pe sectoarele care fac obiectul temei de proiectare;
Astfel pentru atingerea tintelor precizate mai sus obiectivele specifice sunt:
aferente ETAPEI I de proiectare:
-	expertize tehnice
-	 studii topografice vizate OCPI
-	studii geotehnice,
-	studii batimetrice 
-	studii de analiza si de stabilitate a malurilor si taluzelor 
-	studii hidraulice
Aferente ETAPEI 2 de proiectare: 
-	Documentatia tehnica pentru Certificatul de Urbanism care se emite in vederea obtinerii Autorizatiei de Construire
-  Documentatii tehnice pentru obtinerea Avizelor/Acordurilor specificate in C.U. inclusiv  Acordul de mediu si avizul de Gospodarire Ape (DTAA)
-   Studiu de Fezabilitate (cu respectarea continutului - cadru S.F. obiectiv mixt - conf. H.G. nr. 907 din 2016)
-  Documentatii Tehnice pentru avizarea Studiului de Fezabilitate si a indicatorilor tehnico-economici </t>
  </si>
  <si>
    <t>Dezvoltare Port Tulcea Etapa 1</t>
  </si>
  <si>
    <t>72/10.07.2020</t>
  </si>
  <si>
    <t>Obiectivul general al proiectului îl constituie creșterea atractivității și accesibilitătii Portului Tulcea prin asigurarea unui transport navigabil bazat pe principiile durabilității, inovării și securității, capabil să asigure legături rapide și eficiente cu piețele internaționale, pentru fluidizarea maximă a circulației mărfurilor, asigurând totodată o infrastructură portuară la standarde europene în acord cu practicile și politicele UE și în contextul Obiectivului specific (OS) 2.4. 
Obiectivul general al proiectului contribuie la atingerea obiectivului strategic 2 al Strategiei Integrate de Dezvoltare Durabilă a Deltei Dunării, respectiv “Dezvoltarea unei economii locale verzi, incluzive, pe baza consumului și protecției durabile, eficientă din punct de vedere al resurselor, valorificând avantajele comparative ale zonei și beneficiind de sprijinul unor servicii publice îmbunătățite”, Pilon strategic III – Îmbunătățirea conectivității. Proiectul pentru Dezvoltarea Portului Tulcea – Etapa I este relevant pentru Strategia ITI Delta Dunării, investiția privind modernizarea și creșterea capacității operaționale a portului Tulcea fiind o intervenție cu prioritate ridicată, contribuind totodată la dezvoltarea economică a Regiunii Deltei Dunării.
Implementarea proiectului propus va contribui la îndeplinirea obiectivelor POIM privind "creșterea volumului de marfă transportată pe căile navigabile interioare cu 20% până în 2023 față de valoarea de referință din 2013 și la atingerea indicatorului de rezultat ai Axei prioritare 2: 2S3 Mărfuri transportate pe căi navigabile interioare. În prezent prin Portul Tulcea se derulează un trafic mediu anual de mărfuri de 1,56 Mil.tone/an. Ca urmare a implementării proiectului, se estimează că traficul de mărfuri va crește cu 54,10%, respectiv va ajunge la 2,1 Mil.tone/an contribuind astfel la a atingerea indicatorului de rezultat ai Axei prioritare 2: 2S3 Mărfuri transportate pe căi navigabile interioare.</t>
  </si>
  <si>
    <t>03/31/2023</t>
  </si>
  <si>
    <t>AP 9</t>
  </si>
  <si>
    <t>Total AP 9</t>
  </si>
  <si>
    <t>Sprijin pentru persoanele vulnerabile</t>
  </si>
  <si>
    <t>MUNICIPIUL BISTRIŢA</t>
  </si>
  <si>
    <t>322/21.07.2020</t>
  </si>
  <si>
    <t>MANAGEMENT EFICIENT ANTI-COVID LA NIVELUL DGASPC GIURGIU - MACOV</t>
  </si>
  <si>
    <t>JUDEŢUL GIURGIU</t>
  </si>
  <si>
    <t>GIURGIU</t>
  </si>
  <si>
    <t>323/21.07.2020</t>
  </si>
  <si>
    <t>01.03.2020(CFsemnat in 21.07.2020)</t>
  </si>
  <si>
    <t>12.03.2020 (CF semnat in 21.07.2020)</t>
  </si>
  <si>
    <t>Consolidarea capacitatii centrului medical din cadrul Serviciul de Protectie si Paza pentru gestionarea crizei sanitare COVID-19</t>
  </si>
  <si>
    <t>324/21.07.2020</t>
  </si>
  <si>
    <t>SERVICIUL DE PROTECŢIE ŞI PAZĂ - U.M. 0149 BUCUREŞTI</t>
  </si>
  <si>
    <t>Combaterea Virusului prin Dotarea Spitalului Clinic de Neuropsihiatrie Craiova</t>
  </si>
  <si>
    <t>325/21.07.2020</t>
  </si>
  <si>
    <t>SPITALUL CLINIC DE NEUROPSIHIATRIE</t>
  </si>
  <si>
    <t>Creşterea capacităţii de gestionare a crizei sanitare COVID-19 in municipiul Carei</t>
  </si>
  <si>
    <t>326/21.07.2020</t>
  </si>
  <si>
    <t>UAT MUNICIPIUL CAREI</t>
  </si>
  <si>
    <t>01.02.2020 (CF semnat in 21.07.2020)</t>
  </si>
  <si>
    <t>01.05.2020(CF semnat in 21.07.2020)</t>
  </si>
  <si>
    <t>37.03.2020(CF semnat in 21.07.2020)</t>
  </si>
  <si>
    <t>Combaterea raspandirii VIrusului prin Dotarea Spitalului Clinic Municipal Filantropia din municipiul Craiova</t>
  </si>
  <si>
    <t>SPITALUL CLINIC MUNICIPAL FILANTROPIA CRAIOVA</t>
  </si>
  <si>
    <t>327/21.07.2020</t>
  </si>
  <si>
    <t>Gestionarea în timp util şi eficient de către Institutul Clinic Fundeni a crizei sanitare COVID-19</t>
  </si>
  <si>
    <t>INSTITUTUL CLINIC FUNDENI</t>
  </si>
  <si>
    <t>328/21.07.2020</t>
  </si>
  <si>
    <t>01.08.2020</t>
  </si>
  <si>
    <t>Cresterea capacitatii de gestionare a crizei sanitare COVID-19 in Municipiul Oradea si Judetul Bihor</t>
  </si>
  <si>
    <t>329/21.07.2020</t>
  </si>
  <si>
    <t>SPITAL CLINIC JUDETEAN DE URGENTA ORADEA</t>
  </si>
  <si>
    <t>Dotarea Unităţii de Primire Urgenţe din cadrul Spitalului Clinic de Urgenţă pentru Copii Cluj-Napoca în contextul pandemiei COVID-19</t>
  </si>
  <si>
    <t>JUDETUL CLUJ</t>
  </si>
  <si>
    <t>330/21.07.2020</t>
  </si>
  <si>
    <t>Combaterea Virusului prin Dotarea Spitalului Clinic de Boli Infectioase si Pneumoftiziologie Victor Babes Craiova</t>
  </si>
  <si>
    <t>SPITALUL CLINIC DE BOLI INFECTIOASE SI PNEUMOFTIZIOLOGIE VICTOR BABES CRAIOVA</t>
  </si>
  <si>
    <t>331/21.07.2020</t>
  </si>
  <si>
    <t>01.05.2020</t>
  </si>
  <si>
    <t>Creșterea capacității de gestionare a crizei sanitare COVID-19 în cadrul Spitalului Clinic de Boli Infecțioase din Cluj- Napoca</t>
  </si>
  <si>
    <t>SPITALUL CLINIC BOLI INFECȚIOASE</t>
  </si>
  <si>
    <t>332/27.07.2020</t>
  </si>
  <si>
    <t>01.03.2020</t>
  </si>
  <si>
    <t>Sistem integrat pentru interventia la urgente, dezastre și crize</t>
  </si>
  <si>
    <t>Serviciul de Protectie si Paza</t>
  </si>
  <si>
    <t>333/31.07.2020</t>
  </si>
  <si>
    <t>Necompetitiv</t>
  </si>
  <si>
    <t>01.09.2019 (CF semnat 31.07.2020)</t>
  </si>
  <si>
    <t>085, 092</t>
  </si>
  <si>
    <t>Elaborare Studiu de Fezabilitate si Proiect Tehnic de Executie pentru Realizare Conexiune DN73C cu Autostrada Sibiu - Pitesti (Nod Tigveni) si Modernizare DN73C (km 44+800 - km 68+000)</t>
  </si>
  <si>
    <t>74/17.07.2020</t>
  </si>
  <si>
    <t>Avand in vedere ca transporturile reprezinta motorul economiei, la nivel national si european, se doreste sustinerea unei dezvoltari economice sustenabile plecand de la asigurarea unei infrastructuri corespunzatoare. Din pacate, la ora actuala pe cea mai mare parte din retea, drumurilor care deservesc coridoare Pan Europene de transport, inclusiv TEN-T CORE si Comprehensive, in solutia existenta nu le sunt asigurate capacitati de circulatie corespunzatoare si nici conditii optime de siguranta la nivelul desfasurarii circulatiei rutiere. Obiectivul general al proiectului este de a spori eficiența tehnico-economică a rețelei de transport din România si de a aduce îmbunatatiri în ceea ce privește viteza de călătorie, îmbunatatind de asemenea conectivitatea la nivel regional si conditiile traficului de marfuri ce va fi asigurat prin drumul national DN 73C, respectiv drumul de legatura ce asigura conexiunea cu Autostrada Sibiu – Pitesti, in zona Tigveni (mai exact a nodului rutier de la Tigveni).
Descrierea obiectivelor specifice ale proiectului
1	Studiul de Fezabilitate (SF) completat cu elemente specifice ale Documentatiei de avizare a lucrarilor de interventii (DALI), tinand cont de aplicabilitatea in totalitate a legislatiei in vigoare (norme, normative, standarde, legi etc.);
2	Expertiza Tehnica, pentru sectorul de drum national DN 73C (Km 44+800 – Km 68+000);
3	Documentatia suport si asistenta necesara pentru depunerea si sustinerea aplicatiei de finantare;
4	Proiectul pentru Autorizarea Executarii Lucrarilor de Construire (PAC) și asistență tehnică până la obținerea autorizației de construire de către Beneficiar (CNAIR SA);
5	Proiectul Tehnic de Execuție (PTE) tinand cont de aplicabilitatea in totalitate a legislatiei in vigoare (norme, normative, standarde, legi etc.);
6	Documentatia de atribuire a contractului de executie lucrari;
7	Asistenta tehnica acordata Beneficiarului in perioada derularii procedurilor de achizitie publica pentru executie lucrari.</t>
  </si>
  <si>
    <t>Sud Muntenia</t>
  </si>
  <si>
    <t>SPRIJIN PENTRU PREGĂTIREA DOCUMENTAȚIEI TEHNICO-ECONOMICE PENTRU PROIECTUL „LINIA DE METROU MAGISTRALA 5 (DRUMUL TABEREI – PANTELIMON) SECŢIUNEA EROILOR (PS OPERĂ) – PIAȚA IANCULUI - SERVICII DE PROIECTARE ȘI ASISTENȚĂ TEHNICĂ.</t>
  </si>
  <si>
    <t>73/17.07.2020</t>
  </si>
  <si>
    <t>Magistrala 5 de metrou realizează legătura V-E între cartierul Drumul Taberei, un areal cu caracter dominant de locuire și Pantelimon, zonă cu un caracter rezidențial pronunțat, în arealul căreia se găsește Stadionul Național. De asemenea, creează o conexiune directă dintre aceste două zone rezidențiale și centrul orașului. Actualmente cele două zone sunt deservite doar de transportul de suprafață. Pe traseul magistralei 5 de metrou în zona cuprinsă între Drumul Taberei și Foișorul de Foc, serviciul de transport public este realizat cu autobuze și troleibuze, în vreme ce pentru porțiunea de traseu dintre Foișorul de Foc și Vergului, oferta de transport public cuprinde transportul cu autobuzul și tramvaiul. Toate aceste linii alcătuiesc oferta de transport pentru deservirea relațiilor V-E între Drumul Taberei și Pantelimon, cu puncte de conexiune în rețeaua existentă de transport cu metrou la stațiile Eroilor, Universitate și Piața Iancului. După cum se poate constata, oferta de transport este compusă din mijloace de transport de capacitate redusă și este supusă congestiei urbane a traficului. Prin urmare se observă cu ușurință că deplasarea pe axa ce va fi deservită de Magistrala 5 este anevoioasă și presupune cel puțin 1 transfer între mijloacele de transport. Având în vedere necesitatea creşterii gradului de acoperire al reţelei de metrou se impune continuarea extinderii acesteia pentru acoperirea solicitării de transport tot mai mari, coroborat cu reducerea aglomerărilor din noduri esenţiale ale traficului de suprafaţă prin dirijarea spre transportul subteran a publicului călător din Bucureşti şi suburbiile acestuia.
Descrierea obiectivelor specifice ale proiectului
1	Prima secțiune a Magistralei 5 de metrou Râul Doamnei – Eroilor (PS Opera), inclusiv stația și depoul Valea Ialomiței se estimează a se finaliza și pune în funcțiune cu călători în anul 2020, astfel fiind necesară demararea acțiunilor pentru continuarea obiectivului de investiții pe următoarea secțiune Eroilor (PS Opera) – Universitate – Piața Iancului.
Achiziția este necesară pentru continuarea realizării obiectivului de investiții de interes național Magistrala 5 de metrou Drumul Taberei – Pantelimon, aprobat prin Hotărârea Guvernului nr. 1419/2008, Hotărârea Guvernului nr. 525/2008 pe secțiunea Eroilor – Universitate – Piața Iancului şi Hotărârea Guvernului nr. 374/2019 pentru reaprobarea indicatorilor tehnico - economici ai obiectivului de investiţii „Magistrala 5: Drumul Taberei – Pantelimon”.
În urma implementării proiectului, acesta va conduce la îndeplinirea obiectivelor specifice ale Programului – Axa Prioritară 1 (AP): Îmbunătăţirea mobilităţii prin dezvoltarea reţelei TEN-T şi a transportului cu metroul; Prioritatea de investiţii 7ii; Obiectivul specific OS 1.4: Creşterea gradului de utilizare a transportului cu metroul în Bucureşti – Ilfov, prin dezvoltarea infrastructurii şi a serviciilor.</t>
  </si>
  <si>
    <t>Regiunea 8 Bucuresti - Ilfov</t>
  </si>
  <si>
    <t>6/30/2019
CONTRACT FINALIZAT</t>
  </si>
  <si>
    <t>4/28/2019
CONTRACT FINALIZAT</t>
  </si>
  <si>
    <t>5/31/2019
CONTRACT FINALIZAT</t>
  </si>
  <si>
    <t>12/21/2018 
CONTRACT FINALIZAT</t>
  </si>
  <si>
    <t>3/30/2019
CONTRACT FINALIZAT</t>
  </si>
  <si>
    <t xml:space="preserve">102021
</t>
  </si>
  <si>
    <t xml:space="preserve">104101
</t>
  </si>
  <si>
    <t>Drum TransRegio (TR ISTER) Braila - Slobozia - Calarasi - Chiciu, Etapa I - Pasaj denivelat pe DN21, km 105+500</t>
  </si>
  <si>
    <t>75/06.08.2020</t>
  </si>
  <si>
    <t>Obiectivul general al proiectului, ca parte din reteaua TEN-T Globala, este imbunatatirea competitivitatii economice a României prin dezvoltarea infrastructurii de transport care faciliteaza integrarea economica in UE, contribuind astfel la dezvoltarea pietii interne cu scopul de a crea conditiile pentru cresterea volumului investitiilor, promovarea transportului durabil si a coeziunii in reteaua de drumuri europene.
Descrierea obiectivelor specifice ale proiectului
1	Studiu de Fezabilitate elaborat in conformitate cu legislatia in vigoare si cu cerintele caietului de sarcini</t>
  </si>
  <si>
    <t>11/31/2020</t>
  </si>
  <si>
    <t>Sud- Muntenia</t>
  </si>
  <si>
    <t>Total OS 6.1 distributie</t>
  </si>
  <si>
    <t>Total OS 6.1 productie</t>
  </si>
  <si>
    <t>Dotare medicală performantă pentru STOPare COVID 19 la nivelul județului Giurgiu - CO-STOP</t>
  </si>
  <si>
    <t>334/04.08.2020</t>
  </si>
  <si>
    <t>COVID19-CARE - Cresterea capacitatii de gestionare a crizei sanitare COVID-19 prin dotarea cu echipamente si aparatura medicala a Institutului National de Boli Infectioase “Prof. Dr. Matei Bals”</t>
  </si>
  <si>
    <t>INSTITUTUL NATIONAL DE BOLI INFECTIOASE ''PROF.DR.MATEI BALS''</t>
  </si>
  <si>
    <t>335/10.08.2020</t>
  </si>
  <si>
    <t>Gestionarea de catre Spitalul Universitar de Urgenþa Elias a crizei sanitare COVID-19</t>
  </si>
  <si>
    <t>336/10.08.2020</t>
  </si>
  <si>
    <t>SPITALUL UNIVERSITAR DE URGENTA ELIAS</t>
  </si>
  <si>
    <t>Cresterea capacitatii Spitalului Judetean de Urgenta Satu Mare de gestionare a crizei sanitare COVID-19</t>
  </si>
  <si>
    <t>SPITALUL JUDETEAN DE URGENTA SATU MARE</t>
  </si>
  <si>
    <t>Satui Mare</t>
  </si>
  <si>
    <t>337/11.08.2020</t>
  </si>
  <si>
    <t>Extindere si dotare A.T.I. Spital Municipal Lupeni (Spital suport pacienți COVID-19 pozitiv</t>
  </si>
  <si>
    <t>338/11.08.2020</t>
  </si>
  <si>
    <t>MUNICIPIUL LUPENI</t>
  </si>
  <si>
    <t>hunedoara</t>
  </si>
  <si>
    <t>Dotarea Unității de Primiri Urgențe și a Secției Anestezie Terapie Intensivă ale Spitalului Clinic de Urgență „Bagdasar - Arseni” București pentru gestionarea crizei COVID - 19</t>
  </si>
  <si>
    <t>339/11.08.2020</t>
  </si>
  <si>
    <t>SPITALUL CLINIC DE URGENȚĂ "BAGDASAR-ARSENI"</t>
  </si>
  <si>
    <t>Consolidarea capacității Județului Cluj în gestionarea crizei sanitare COVID-19</t>
  </si>
  <si>
    <t>JUDEȚUL CLUJ</t>
  </si>
  <si>
    <t>340/12.08.2020</t>
  </si>
  <si>
    <t>Gestionarea crizei sanitare COVID-19 la nivelul DGASPC Gorj</t>
  </si>
  <si>
    <t>JUDEȚUL GORJ</t>
  </si>
  <si>
    <t>341/13.08.2020</t>
  </si>
  <si>
    <t>24.02.2020</t>
  </si>
  <si>
    <t>Sistem Integrat Suport pentru Gestionarea Situațiilor de Urgentă COVID-19 la nivelul Spitalului Municipal de Urgență “Elena Beldiman” Bârlad</t>
  </si>
  <si>
    <t>SPITALUL MUNICIPAL DE URGENȚĂ "ELENA BELDIMAN"</t>
  </si>
  <si>
    <t>342/13.08.2020</t>
  </si>
  <si>
    <t>nr</t>
  </si>
  <si>
    <t>01.01.2014( semnat in 18.06.2020)</t>
  </si>
  <si>
    <t>Consolidarea capacitații de gestionare a crizei sanitare COVID -19 la Spitalul de Pneumoftizologie Sibiu</t>
  </si>
  <si>
    <t>Spitalul de Pneumoftiziologie Sibiu</t>
  </si>
  <si>
    <t>343/14.08.2020</t>
  </si>
  <si>
    <t>Consolidarea capacității de gestionare a crizei sanitare COVID-19 în cadrul Spitalului de Psihiatrie "Dr. Gheorghe Preda" Sibiu</t>
  </si>
  <si>
    <t>Spitalul de Psihiatrie "DR. GHEORGHE PREDA" Sibiu</t>
  </si>
  <si>
    <t>344/14.08.2020</t>
  </si>
  <si>
    <t>2.516.787,38</t>
  </si>
  <si>
    <t>Dotarea centrelor rezidenţiale din cadrul DAS Sibiu cu echipamente şi materiale de protecţie a personalului angajat, în contextul pandemiei cauzate de COVID-19</t>
  </si>
  <si>
    <t>345/14.08.2020</t>
  </si>
  <si>
    <t>Direcția de Asistență Socială Sibiu</t>
  </si>
  <si>
    <t>Consolidarea capacitatii de gestionare a crizei sanitare COVID-19 în cadrul Spitalului Clinic Judetean de Urgență Sibiu</t>
  </si>
  <si>
    <t>346/14.08.2020</t>
  </si>
  <si>
    <t>Spitalul Clinic Județean de Urgență Sibiu</t>
  </si>
  <si>
    <t>30.04.2020</t>
  </si>
  <si>
    <t>Consolidarea capacității de gestionare a crizei sanitare COVID 19 de către Spitalul Clinic de Pediatrie Sibiu</t>
  </si>
  <si>
    <t>Spitalul Clinic de Pediatrie Sibiu</t>
  </si>
  <si>
    <t>347/17.08.2020</t>
  </si>
  <si>
    <t>30.03.2021</t>
  </si>
  <si>
    <t>Consolidarea capacităţii de gestionare a crizei sanitare COVID-19 la nivelul Institutului Inimii de Urgenţă pentru Boli Cardiovasculare Niculae Stăncioiu</t>
  </si>
  <si>
    <t>Institutul Inimii de urgenta pentru boli cardiovasculare Cluj Napoca</t>
  </si>
  <si>
    <t>348/19.08.2020</t>
  </si>
  <si>
    <t>31.04.2021</t>
  </si>
  <si>
    <t>Dezvoltarea facilităţilor de pregătire şi a capabilităţilor de intervenţie necesare gestionării situaţiilor de urgenţă în domeniul CBRNe şi pirotehnic asociat, generate de acte de rea-voinţă</t>
  </si>
  <si>
    <t>Serviciul Român de Informații prin Unitatea Militară 0929 București</t>
  </si>
  <si>
    <t>349/19.08.2020</t>
  </si>
  <si>
    <t>Creșterea capacității de gestionare a crizei sanitare COVID-19 la Spitalul Clinic Județean de Urgență Arad</t>
  </si>
  <si>
    <t>Județul Arad</t>
  </si>
  <si>
    <t>350/20.08.2020</t>
  </si>
  <si>
    <t>01.06.2020</t>
  </si>
  <si>
    <t>Îmbunătățirea capacității unităților medicale din județul Arad în contextul pandemiei COVID-19</t>
  </si>
  <si>
    <t>351/20.08.2020</t>
  </si>
  <si>
    <t>Echipamente medicale de protecție pentru centrele sociale rezidențiale din judeţul Arad, în contextul pandemiei COVID-19</t>
  </si>
  <si>
    <t>352/20.08.2020</t>
  </si>
  <si>
    <t>Dotarea centrelor sociale ”INOCENÞIU M. KLEIN” si „SFANTUL FRANCISC” Timisoara in contextul crizei sanitare COVID19</t>
  </si>
  <si>
    <t>353/20.08.2020</t>
  </si>
  <si>
    <t>Creșterea capacității de reacție a Spitalului Clinic Municipal de Urgență Timișoara la criza de sănătate publică cauzată de răspândirea virusului SARS-CoV-2</t>
  </si>
  <si>
    <t>Spitalul Clinic Municipal de Urgență Timișoara</t>
  </si>
  <si>
    <t>354/20.08.2020</t>
  </si>
  <si>
    <t>SECURIZARE COMPLETA (OUTDOOR/INDOOR) A AEROPORTULUI INTERNATIONAL CRAIOVA</t>
  </si>
  <si>
    <t>76/26.08.2020</t>
  </si>
  <si>
    <t>REGIA AUTONOMA AEROPORTUL CRAIOVA</t>
  </si>
  <si>
    <t>Obiectivul general al proiectului este reprezentat de creșterea gradului de utilizare sustenabila a Aeroportului International Craiova, prin asigurarea securizării complete a Aeroportului Internațional Craiova.
Prin securizarea completă a infrastructurii aeroportuare a AIC  vor fi asigurate premisele necesare prevenirii / stopării / contracarării  actelor de intervenție ilicită, fapt ce va conduce la creșterea gradului de utilizare sustenabilă a aeroportului, definit ca și obiectiv specific al axei prioritare în cadrul căreia este depus spre finanțare proiectul.
Construirea facilitaților necesare pentru creșterea siguranței și securității activităților aeroportuare prin reabilitarea și extinderea gardului perimetral, realizarea unui sistem de detecție perimetrală cu sistem CCTV şi sistem control acces, care să asigure supravegherea totală a perimetrului, va asigura conformarea la cerințele H.G. 971/2009 privind condițiile pentru certificarea aeroporturilor civile internaționale.</t>
  </si>
  <si>
    <t>05/21/2018</t>
  </si>
  <si>
    <t>09/22/2022</t>
  </si>
  <si>
    <t>Constructia autostrazii Timisoara Lugoj si a variantei de ocolire Timisoara la standard de autostrada</t>
  </si>
  <si>
    <t>Constructia autostrazii Lugoj – Deva lot 2, lot 3 si lot 4 (sectorul Dumbrava – Deva) - FAZA 2</t>
  </si>
  <si>
    <t>Reabilitarea liniei de cale ferată Braşov – Simeria, componentă a coridorului Pan – European IV, pentru a asigura circulaţia trenurilor cu o viteză de 160 km/h, tronsonul Sighișoara – Coşlariu – FAZA II</t>
  </si>
  <si>
    <t>Reabilitarea liniei de cale ferată Braşov – Simeria, componentă a coridorului Pan – European IV, pentru a asigura circulaţia trenurilor cu o viteză de 160 km/h, tronsonul Simeria – Coşlariu – FAZA II</t>
  </si>
  <si>
    <t>Magistrala 4. Racordul 2. Sectiunea Parc Bazilescu (PS Zarea) - Straulesti _ Faza II</t>
  </si>
  <si>
    <t>Magistrala 5. SectiuneaRaul Doamnei-Eroilor (psOpera) inclusiv Valea IalomiteiFaza II</t>
  </si>
  <si>
    <t>Pasaj suprateran peste drumul de centură al municipiului Oradea în zona străzii Ciheiului, municipiul Oradea, județul Bihor- Faza II</t>
  </si>
  <si>
    <t>Reabilitare DN 6, Alexandria - Craiova (faza II)</t>
  </si>
  <si>
    <t xml:space="preserve">Reabilitare DN56, Craiova-Calafat, km 0+000 - km 84+020  – Faza II, 
</t>
  </si>
  <si>
    <t>Constructia variantei de ocolire a Municipiului Brasov, Tronson I (DN1-DN11), II (DN11-DN13) and III (DN 13-DN 1) Faza II</t>
  </si>
  <si>
    <t>Reabilitare pod Giurgiu, peste Dunăre, pe DN5 km 64+884 – Faza II</t>
  </si>
  <si>
    <t xml:space="preserve">Reabilitare DN66, Rovinari-Petrosani, km 48+900 - km 126+000  – Faza II, </t>
  </si>
  <si>
    <t>31.03.2020, act aditional in lucru la beneficiar</t>
  </si>
  <si>
    <t>31.05.2020, act aditional in lucru la beneficiar</t>
  </si>
  <si>
    <t>20.04.2020,  act aditional in lucru la beneficiar</t>
  </si>
  <si>
    <t>15.06.2020, act aditional in lucru la beneficiar</t>
  </si>
  <si>
    <t xml:space="preserve">Lucrări de reabilitare poduri, podețe și tuneluri de cale ferată –
Sucursala Regională de Căi Ferate București – Faza 2
</t>
  </si>
  <si>
    <t>Fazarea Proiectului  Sistem integrat de management al deșeurilor în județul Maramures</t>
  </si>
  <si>
    <t>Fazarea Proiectului  Sistem integrat de management al deșeurilor în județul Caras-Severin</t>
  </si>
  <si>
    <t>Fazarea Proiectului  Sistem integrat de management integrat al deșeurilor în județul Iasi</t>
  </si>
  <si>
    <t>Fazarea Proiectului  Sistem integrat de management al deșeurilor în județul Mehedinti</t>
  </si>
  <si>
    <t>Fazarea Proiectului  Sistem integrat de management al deșeurilor în județul Constanta</t>
  </si>
  <si>
    <t>Fazarea Proiectului  Sistem integrat de management al deșeurilor în județul Cluj</t>
  </si>
  <si>
    <t>Fazarea Proiectului  Sistem integrat de management al deșeurilor în județul Vaslui</t>
  </si>
  <si>
    <r>
      <t xml:space="preserve">Obiectiv general il reprezinta cresterea standardului de viata al populatiei si imbunatatirea calitatii mediului din judetul Galati, prin realizarea unui sistem durabil de gestionare al deseurilor municipale conform cu cerintele legislative nationale si europene din sector, cu prevederile pachetului economiei circulare si cu angajamente asumate prin sectorul de mediu.
</t>
    </r>
    <r>
      <rPr>
        <u/>
        <sz val="10"/>
        <color theme="1"/>
        <rFont val="Trebuchet MS"/>
        <family val="2"/>
      </rPr>
      <t>Obiectivele specifice ale proiectului</t>
    </r>
    <r>
      <rPr>
        <b/>
        <sz val="10"/>
        <color theme="1"/>
        <rFont val="Trebuchet MS"/>
        <family val="2"/>
      </rPr>
      <t xml:space="preserve">
1. Toata populatia judetului este conectata la serviciu de salubrizare – anul 2021
2. Cresterea gradului de pregatire pentru reutilizare si reciclare la: 50% din cantitatea de deseuri din hartie, metal, plastic, sticla si lemn din deseurile menajere si deseurile similare, inclusiv din servicii publice – anul 2021; 50%, 55%, 60% si respectiv 65% din cantitatea totala de deseuri municipale generate – în anii 2025, 2030, 2035 si respectiv 2040
3. Reducerea cantitatii depozitate de deseuri biodegradabile municipale la 35% din cantitatea totala, exprimata gravimetric, produsa in anul 1995 – anul 2023
4. Depozitarea deseurilor municipale este permisa numai daca acestea sunt supuse in prealabil unor operatii de tratare fezabile tehnic – anul 2023
5. Depozitarea a maxim 10% din deseurile municipale – anul 2040
6. Colectarea separata si tratarea corespunzatoare a deseurilor periculoase menajere si a deseurilor  voluminoase – anul 2021
7. Incurajarea utilizarii in agricultura a materialelor rezultate de la tratarea biodeseurilor (compostare si digestie anaeroba)
8. Colectarea separata si reciclarea la sursa a biodeseurilor – progresiv pana in 2025</t>
    </r>
  </si>
  <si>
    <t>3/11.10.2016
finalizat</t>
  </si>
  <si>
    <t>5/08.11.2016
finalizat</t>
  </si>
  <si>
    <t>11/20.12.2016
finalizat</t>
  </si>
  <si>
    <t>12/31/2019 
contract finalizat</t>
  </si>
  <si>
    <t xml:space="preserve">Proiectul cuprinde investiții pentru opt localități grupate în șase aglomerări în județul Maramureș (aglomerarea Baia Mare cu localitatile Baia Mare, Baia Sprie si Tautii Magheraus, aglomerarea Seini; aglomerarea Târgu Lăpuș; aglomerarea Viseu de Sus; aglomerarea Sighetu Marmatiei si aglomerarea Cavnic) pentru stația de tratare a apei și de alimentare (extindere rețele și construcție / reabilitare stații de tratare a apelor), precum și pentru colectarea și epurarea apelor uzate (inclusiv rețele noi de canalizare, construcție / reabilitare stații de tratare a apelor uzate). • Etapa a II-a/ POIM se va derula în perioada de programare 2014-2020, conform Contract de Finanțare_POIM nr.17/30.12.2016, având ca obiect acordarea finanțării nerambursabile de către AM POIM pentru implementarea proiectului nr.(cod SMIS 2014) 105327 „Fazarea proiectului Extinderea și reabilitarea infrastructurii de apă și apă uzată în județul Maramureș”. Finanțarea este asigurată prin POIM, axa prioritară 3, obiectivul specific 3.2, Fondul de Coeziune, precum și din sumele prevăzute a se aloca de la bugetul de stat și bugetele locale.
Perioada de implementare a Proiectului (faza II) este de 26 luni, respectiv între data de 01.01.2016 și data de 28.02.2018, la care se adaugă, dacă este cazul și perioada de desfășurare a activităților proiectului înainte de semnarea Contractului de Finanțare, conform regulilor de eligibilitate a cheltuielilor.
</t>
  </si>
  <si>
    <t>21/06.02.2017 - contract finalizat</t>
  </si>
  <si>
    <t>Sprijin pentru pregătirea aplicației de finanțare și a documentațiilor de atribuire pentru proiectul regional de dezvoltare a infrastructurii de apă și apă uzată aria de operare a SC RAJA SA , CONSTANȚA în perioada 2014 - 2020</t>
  </si>
  <si>
    <t>Fazarea Proiectului Reabilitarea și modernizarea sistemului de alimentare cu apă și canalizare în regiunea Constanța-Ialomița</t>
  </si>
  <si>
    <t>106573
finalizat</t>
  </si>
  <si>
    <t>Sprijin pentru pregatirea aplicatiei de finantare si a documentatiilor de atribuire pentru proiectul regional de dezvoltare a infrastructurii de apa si apa uzata din judetul Timis, în perioada 2014-2020 Restituit avizat de DJ 2.05.2017, asteptam beneficiar pt semnare contract</t>
  </si>
  <si>
    <t>Fazarea proiectului "Extinderea si modernizarea sistemelor de apa si apa uzata în judetul Covasna"</t>
  </si>
  <si>
    <t>Modernizarea infrastructurii de apa si apa uzata in judetul Hunedoara (Valea Jiului) 2014-2020</t>
  </si>
  <si>
    <t>Sprijin pentru pregatirea aplicatiei de finantare si a documentatiilor de atribuire pentru proiectul regional de dezvoltare a infrastructurii de apa si apa uzata din judetul Valcea, în perioada 2014-2020</t>
  </si>
  <si>
    <t>SPRIJIN PENTRU PREGATIREA APLICATIEI DE FINANTARE SI A
DOCUMENTATIILOR DE ATRIBUIRE PENTRU PROIECTUL REGIONAL DE
DEZVOLTARE A INFRASTRUCTURII DE APA SI APA UZATA DIN JUDETUL
BISTRITA- NASAUD IN PERIOADA 2014-2020</t>
  </si>
  <si>
    <t>Sprijin pentru pregatirea aplicatiei de finantare si a documentatiilor de atribuire pentru proiectul regional de dezvoltare a infrastructurii de apa si apa uzata din judetul Iasi, în perioada 2014-2020</t>
  </si>
  <si>
    <t>Sprijin pentru pregatirea aplicatiei de finantare si a documentatiilor de atribuire pentru proiectul regional de dezvoltare a infrastructurii de apa si apa uzata din judetul Gorj în perioada 2014-2020</t>
  </si>
  <si>
    <t>Sprijin pentru pregătirea aplicației de finanțare și a documentațiilor de atribuire pentru proiectul regional de dezvoltare a infrastructurii de apă și apă uzată din județul Brasov/Regiunea Centru, în perioada 2014 - 2020</t>
  </si>
  <si>
    <t xml:space="preserve">Fazarea Proiectului extinderea și reabilitarea infrastructurii de apă și apă uzată în județele Sibiu și Brașov       </t>
  </si>
  <si>
    <t>106454
finalizat</t>
  </si>
  <si>
    <t>Sprijin pentru pregătirea aplicației de finanțare și a documentațiilor de atribuire pentru proiectul regional de dezvoltare a infrastructurii de apă și apă uzată din județul Dâmbovița în perioada 2014-2020</t>
  </si>
  <si>
    <t>Sprijin pentru pregatirea aplicatiei de finantare si a documentatiilor de atribuire pentru proiectul regional de dezvoltare a infrastructurii de apa si apa uzata din judetul Prahova în perioada 2014-2020</t>
  </si>
  <si>
    <t>11/30/2017 finalizat cu acordul partilor</t>
  </si>
  <si>
    <t>119028
contract finalizat</t>
  </si>
  <si>
    <t>Planificarea managementului conservării biodiversității in 2 situri Natura 2000 ROSPA0024 Confluenta Olt-Dunare si  ROSCI0044 Corabia Turnu-Magurele, incluzand aria naturala protejata de interes national B 10 Ostrovul Mare</t>
  </si>
  <si>
    <t>Realizarea managementului adecvat în scopul conservării biodiversității în aria naturală protejată ROSCI0357 Porumbeni</t>
  </si>
  <si>
    <t>Realizarea managementului biodiversității în aria naturală protejată ROSCI0383 Râul Târnava Mare între Odorheiu Secuiesc și Vânători</t>
  </si>
  <si>
    <r>
      <rPr>
        <u/>
        <sz val="10"/>
        <color theme="1"/>
        <rFont val="Trebuchet MS"/>
        <family val="2"/>
      </rPr>
      <t>Obiective</t>
    </r>
    <r>
      <rPr>
        <b/>
        <sz val="10"/>
        <color theme="1"/>
        <rFont val="Trebuchet MS"/>
        <family val="2"/>
      </rPr>
      <t xml:space="preserve">
</t>
    </r>
    <r>
      <rPr>
        <b/>
        <u/>
        <sz val="10"/>
        <color theme="1"/>
        <rFont val="Trebuchet MS"/>
        <family val="2"/>
      </rPr>
      <t>Obiectivul general</t>
    </r>
    <r>
      <rPr>
        <b/>
        <sz val="10"/>
        <color theme="1"/>
        <rFont val="Trebuchet MS"/>
        <family val="2"/>
      </rPr>
      <t xml:space="preserve">
• asigurarea unei protecþii adecvate al sitului Natura 2000 Ciomad-Balvanyos în scopul conservarii habitatelor, specimenelor de
flora si fauna de importanþa comunitara.
Obiective specifice
• elaborarea Planului de management al sitului Natura 2000 Ciomad-Balvanyos
• îmbunataþirea gradului de informare si constientizare a localnicilor precum si a factorilor interesaþi, dezvoltarea educaþiei
ecologice a elevilor din localitaþiile din jurul sitului, precum si în tot judeþul</t>
    </r>
  </si>
  <si>
    <r>
      <t xml:space="preserve">Obiectivul General al proiectului Proiectul vizeaza protecþia biodiversitaþii prin managementul durabil al implementarii reþelei Natura 2000.
</t>
    </r>
    <r>
      <rPr>
        <b/>
        <u/>
        <sz val="10"/>
        <color theme="1"/>
        <rFont val="Trebuchet MS"/>
        <family val="2"/>
      </rPr>
      <t>Obiective specifice</t>
    </r>
    <r>
      <rPr>
        <b/>
        <sz val="10"/>
        <color theme="1"/>
        <rFont val="Trebuchet MS"/>
        <family val="2"/>
      </rPr>
      <t xml:space="preserve">
1. Dezvoltarea cadrului de management si monitorizare a Lacurile de acumulare de pe Arges;
2.Protejarea Sitului Natura 2000 RO SPA 0062 prin constientizare, informare, promovare a valorilor naturale</t>
    </r>
  </si>
  <si>
    <r>
      <t xml:space="preserve">Conservarea biodiversitaþii, protecþia naturii, constientizarea si educarea publicului privind importanþa conservarii
diversitaþii biologice în aria naturala protejata ROSPA0065 Lacurile Fundata Amara.
</t>
    </r>
    <r>
      <rPr>
        <b/>
        <u/>
        <sz val="10"/>
        <color theme="1"/>
        <rFont val="Trebuchet MS"/>
        <family val="2"/>
      </rPr>
      <t>Obiective specifice:</t>
    </r>
    <r>
      <rPr>
        <b/>
        <sz val="10"/>
        <color theme="1"/>
        <rFont val="Trebuchet MS"/>
        <family val="2"/>
      </rPr>
      <t xml:space="preserve">
1. Intocmirea Planului de management în vederea asigurarii starii de conservare favorabila a speciilor de interes national si
comunitar din aria naturala protejata ROSPA0065 Lacurile Fundata Amara
2. Cresterea gradului de constientizare a populaþiei asupra capitalului natural din aria naturala protejata ROSPA0065 Lacurile
Fundata Amara, prin acþiuni de informare si educaþie ecologica
3. Întarirea capacitaþii adminstrative a custodelui al ariei naturale protejate ROSPA0065 Lacurile Fundata Amara</t>
    </r>
  </si>
  <si>
    <r>
      <t xml:space="preserve">OBIECTIVUL GENERAL : Cercetarea si cunoasterea capitalului natural avifaunistic din Defileul Oltului pentru realizarea unei baze a elaborarii si implementarii Planului de Management si a reþelei Natura 2000 în Parcul Naþional Cozia
</t>
    </r>
    <r>
      <rPr>
        <b/>
        <u/>
        <sz val="10"/>
        <color theme="1"/>
        <rFont val="Trebuchet MS"/>
        <family val="2"/>
      </rPr>
      <t>Obiective Specifice:</t>
    </r>
    <r>
      <rPr>
        <b/>
        <sz val="10"/>
        <color theme="1"/>
        <rFont val="Trebuchet MS"/>
        <family val="2"/>
      </rPr>
      <t xml:space="preserve">
Obiectivul 1.
Perfecþionarea administraþiei parcului în realizarea unei baze de date despre capitalul avifaunistic din Defileul Oltului si concretizarea acestor rezultate în realizarea de materiale stinþifice scrise si cartografice
Obiectivul 2.
O campanie de informare si constientizare publica pentru eliminarea ameninþarilor si presiunilor antropice care pot afecta în mod negativ starea de conservare a speciilor de pasari salbatice din Defileul Oltului</t>
    </r>
  </si>
  <si>
    <t>Fazarea proiectului Reabilitarea sitului poluat istoric - depozit deseuri periculoase UCT - Posta Rât (Municipiul Turda)</t>
  </si>
  <si>
    <t>01/ 02.09.2016, contract finalizat</t>
  </si>
  <si>
    <t>12/30/2019
CONTRACT FINALIZAT</t>
  </si>
  <si>
    <t>31.12.2019 CONTRACT FINALIZAT</t>
  </si>
  <si>
    <t>38/11.04.2017
contract finalizat</t>
  </si>
  <si>
    <t>Stadiu proiect 
(în implementare/ reziliat/ finalizat)/Project stage (in implementation/terminated/completed</t>
  </si>
  <si>
    <t>MINISTERUL FONDURILOR EUROPENE-ROMANIA</t>
  </si>
  <si>
    <t>DIRECȚIA GENERALĂ PROGRAME EUROPENE INFRASTRUCTURĂ MARE</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</si>
</sst>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3" formatCode="_(* #,##0.00_);_(* \(#,##0.00\);_(* &quot;-&quot;??_);_(@_)"/>
    <numFmt numFmtId="164" formatCode="_-* #,##0.00\ _l_e_i_-;\-* #,##0.00\ _l_e_i_-;_-* &quot;-&quot;??\ _l_e_i_-;_-@_-"/>
    <numFmt numFmtId="165" formatCode="_-* #,##0\ _l_e_i_-;\-* #,##0\ _l_e_i_-;_-* &quot;-&quot;??\ _l_e_i_-;_-@_-"/>
    <numFmt numFmtId="166" formatCode="d\.m\.yyyy"/>
    <numFmt numFmtId="167" formatCode="dd\.mm\.yyyy"/>
    <numFmt numFmtId="168" formatCode="_(* #,##0.0000_);_(* \(#,##0.0000\);_(* &quot;-&quot;??_);_(@_)"/>
    <numFmt numFmtId="169" formatCode="mm/dd/yy;@"/>
    <numFmt numFmtId="170" formatCode="d\.m\.yy;@"/>
    <numFmt numFmtId="171" formatCode="d/m;@"/>
    <numFmt numFmtId="172" formatCode="dd/mm/yyyy"/>
  </numFmts>
  <fonts count="29" x14ac:knownFonts="1">
    <font>
      <sz val="11"/>
      <color theme="1"/>
      <name val="Calibri"/>
      <family val="2"/>
      <charset val="238"/>
      <scheme val="minor"/>
    </font>
    <font>
      <sz val="11"/>
      <color theme="1"/>
      <name val="Calibri"/>
      <family val="2"/>
      <scheme val="minor"/>
    </font>
    <font>
      <sz val="11"/>
      <color theme="1"/>
      <name val="Calibri"/>
      <family val="2"/>
      <scheme val="minor"/>
    </font>
    <font>
      <b/>
      <sz val="11"/>
      <color theme="1"/>
      <name val="Calibri"/>
      <family val="2"/>
      <charset val="238"/>
      <scheme val="minor"/>
    </font>
    <font>
      <sz val="10"/>
      <color theme="1"/>
      <name val="Calibri"/>
      <family val="2"/>
      <charset val="238"/>
      <scheme val="minor"/>
    </font>
    <font>
      <sz val="11"/>
      <color theme="1"/>
      <name val="Calibri"/>
      <family val="2"/>
      <charset val="238"/>
      <scheme val="minor"/>
    </font>
    <font>
      <sz val="11"/>
      <color theme="1"/>
      <name val="Calibri"/>
      <family val="2"/>
      <scheme val="minor"/>
    </font>
    <font>
      <b/>
      <sz val="10"/>
      <color theme="1"/>
      <name val="Calibri"/>
      <family val="2"/>
      <scheme val="minor"/>
    </font>
    <font>
      <sz val="11"/>
      <color theme="1"/>
      <name val="Calibri"/>
      <family val="2"/>
      <charset val="238"/>
      <scheme val="minor"/>
    </font>
    <font>
      <u/>
      <sz val="10.5"/>
      <color rgb="FF50514B"/>
      <name val="Segoe UI"/>
      <family val="2"/>
      <charset val="238"/>
    </font>
    <font>
      <sz val="9"/>
      <color rgb="FF000000"/>
      <name val="Segoe UI"/>
      <family val="2"/>
      <charset val="238"/>
    </font>
    <font>
      <b/>
      <u/>
      <sz val="10.5"/>
      <color rgb="FF50514B"/>
      <name val="Segoe UI"/>
      <family val="2"/>
    </font>
    <font>
      <b/>
      <sz val="9"/>
      <color rgb="FF000000"/>
      <name val="Segoe UI"/>
      <family val="2"/>
    </font>
    <font>
      <b/>
      <sz val="11"/>
      <color theme="1"/>
      <name val="Calibri"/>
      <family val="2"/>
      <scheme val="minor"/>
    </font>
    <font>
      <b/>
      <sz val="10"/>
      <color theme="1"/>
      <name val="Trebuchet MS"/>
      <family val="2"/>
    </font>
    <font>
      <sz val="10"/>
      <color theme="1"/>
      <name val="Trebuchet MS"/>
      <family val="2"/>
    </font>
    <font>
      <sz val="10"/>
      <name val="Arial"/>
      <family val="2"/>
      <charset val="238"/>
    </font>
    <font>
      <sz val="11"/>
      <color theme="1"/>
      <name val="Calibri"/>
      <family val="2"/>
      <charset val="238"/>
    </font>
    <font>
      <b/>
      <sz val="10"/>
      <color theme="1"/>
      <name val="Calibri"/>
      <family val="2"/>
      <charset val="238"/>
      <scheme val="minor"/>
    </font>
    <font>
      <b/>
      <sz val="14"/>
      <color theme="1"/>
      <name val="Calibri"/>
      <family val="2"/>
      <charset val="238"/>
      <scheme val="minor"/>
    </font>
    <font>
      <b/>
      <sz val="12"/>
      <color theme="1"/>
      <name val="Calibri"/>
      <family val="2"/>
      <charset val="238"/>
      <scheme val="minor"/>
    </font>
    <font>
      <b/>
      <sz val="9"/>
      <color theme="1"/>
      <name val="Segoe UI"/>
      <family val="2"/>
    </font>
    <font>
      <b/>
      <sz val="10"/>
      <color theme="1"/>
      <name val="Calibri"/>
      <family val="2"/>
    </font>
    <font>
      <b/>
      <sz val="11"/>
      <color theme="1"/>
      <name val="Calibri"/>
      <family val="2"/>
    </font>
    <font>
      <sz val="11"/>
      <color theme="1"/>
      <name val="Trebuchet MS"/>
      <family val="2"/>
    </font>
    <font>
      <u/>
      <sz val="10"/>
      <color theme="1"/>
      <name val="Trebuchet MS"/>
      <family val="2"/>
    </font>
    <font>
      <b/>
      <sz val="10"/>
      <color theme="1"/>
      <name val="Segoe UI"/>
      <family val="2"/>
    </font>
    <font>
      <sz val="10"/>
      <color theme="1"/>
      <name val="Segoe UI"/>
      <family val="2"/>
    </font>
    <font>
      <b/>
      <u/>
      <sz val="10"/>
      <color theme="1"/>
      <name val="Trebuchet MS"/>
      <family val="2"/>
    </font>
  </fonts>
  <fills count="18">
    <fill>
      <patternFill patternType="none"/>
    </fill>
    <fill>
      <patternFill patternType="gray125"/>
    </fill>
    <fill>
      <patternFill patternType="solid">
        <fgColor theme="0"/>
        <bgColor indexed="64"/>
      </patternFill>
    </fill>
    <fill>
      <patternFill patternType="solid">
        <fgColor theme="7" tint="0.59999389629810485"/>
        <bgColor indexed="64"/>
      </patternFill>
    </fill>
    <fill>
      <patternFill patternType="solid">
        <fgColor theme="8" tint="0.59999389629810485"/>
        <bgColor indexed="64"/>
      </patternFill>
    </fill>
    <fill>
      <patternFill patternType="solid">
        <fgColor theme="5" tint="0.39997558519241921"/>
        <bgColor indexed="64"/>
      </patternFill>
    </fill>
    <fill>
      <patternFill patternType="solid">
        <fgColor theme="3" tint="0.39997558519241921"/>
        <bgColor indexed="64"/>
      </patternFill>
    </fill>
    <fill>
      <patternFill patternType="solid">
        <fgColor theme="6" tint="0.59999389629810485"/>
        <bgColor indexed="64"/>
      </patternFill>
    </fill>
    <fill>
      <patternFill patternType="solid">
        <fgColor theme="9"/>
        <bgColor indexed="64"/>
      </patternFill>
    </fill>
    <fill>
      <patternFill patternType="solid">
        <fgColor rgb="FF00BFFF"/>
        <bgColor rgb="FF00BFFF"/>
      </patternFill>
    </fill>
    <fill>
      <patternFill patternType="solid">
        <fgColor rgb="FFFFFFFF"/>
        <bgColor rgb="FFFFFFFF"/>
      </patternFill>
    </fill>
    <fill>
      <patternFill patternType="solid">
        <fgColor rgb="FF808080"/>
        <bgColor rgb="FF808080"/>
      </patternFill>
    </fill>
    <fill>
      <patternFill patternType="solid">
        <fgColor theme="5"/>
        <bgColor indexed="64"/>
      </patternFill>
    </fill>
    <fill>
      <patternFill patternType="solid">
        <fgColor theme="2"/>
        <bgColor indexed="64"/>
      </patternFill>
    </fill>
    <fill>
      <patternFill patternType="solid">
        <fgColor rgb="FFFFFF00"/>
        <bgColor indexed="64"/>
      </patternFill>
    </fill>
    <fill>
      <patternFill patternType="solid">
        <fgColor theme="0"/>
        <bgColor rgb="FFFFFFFF"/>
      </patternFill>
    </fill>
    <fill>
      <patternFill patternType="solid">
        <fgColor theme="0"/>
        <bgColor rgb="FF808080"/>
      </patternFill>
    </fill>
    <fill>
      <patternFill patternType="solid">
        <fgColor theme="0"/>
        <bgColor rgb="FFF4B083"/>
      </patternFill>
    </fill>
  </fills>
  <borders count="3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rgb="FFC4C7B6"/>
      </left>
      <right style="thin">
        <color rgb="FFC4C7B6"/>
      </right>
      <top style="thin">
        <color rgb="FFC4C7B6"/>
      </top>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E9ECE9"/>
      </left>
      <right style="thin">
        <color rgb="FFE9ECE9"/>
      </right>
      <top style="thin">
        <color rgb="FFE9ECE9"/>
      </top>
      <bottom style="thin">
        <color rgb="FFE9ECE9"/>
      </bottom>
      <diagonal/>
    </border>
    <border>
      <left/>
      <right style="thin">
        <color indexed="64"/>
      </right>
      <top/>
      <bottom style="thin">
        <color indexed="64"/>
      </bottom>
      <diagonal/>
    </border>
    <border>
      <left style="medium">
        <color indexed="64"/>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medium">
        <color indexed="64"/>
      </left>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bottom/>
      <diagonal/>
    </border>
    <border>
      <left style="thin">
        <color indexed="64"/>
      </left>
      <right/>
      <top style="medium">
        <color indexed="64"/>
      </top>
      <bottom/>
      <diagonal/>
    </border>
    <border>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top/>
      <bottom style="medium">
        <color indexed="64"/>
      </bottom>
      <diagonal/>
    </border>
  </borders>
  <cellStyleXfs count="10">
    <xf numFmtId="0" fontId="0" fillId="0" borderId="0"/>
    <xf numFmtId="164" fontId="5"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8" fillId="0" borderId="0"/>
    <xf numFmtId="164" fontId="2" fillId="0" borderId="0" applyFont="0" applyFill="0" applyBorder="0" applyAlignment="0" applyProtection="0"/>
    <xf numFmtId="0" fontId="16" fillId="0" borderId="0"/>
  </cellStyleXfs>
  <cellXfs count="338">
    <xf numFmtId="0" fontId="0" fillId="0" borderId="0" xfId="0"/>
    <xf numFmtId="0" fontId="3" fillId="0" borderId="0" xfId="0" applyFont="1"/>
    <xf numFmtId="0" fontId="0" fillId="0" borderId="0" xfId="0" applyFont="1" applyBorder="1"/>
    <xf numFmtId="0" fontId="0" fillId="0" borderId="0" xfId="0" applyFont="1"/>
    <xf numFmtId="0" fontId="4" fillId="0" borderId="0" xfId="0" applyFont="1"/>
    <xf numFmtId="164" fontId="3" fillId="0" borderId="0" xfId="1" applyFont="1"/>
    <xf numFmtId="4" fontId="0" fillId="0" borderId="0" xfId="0" applyNumberFormat="1" applyFont="1"/>
    <xf numFmtId="0" fontId="4" fillId="0" borderId="0" xfId="0" applyFont="1" applyBorder="1"/>
    <xf numFmtId="165" fontId="0" fillId="0" borderId="0" xfId="0" applyNumberFormat="1" applyFont="1"/>
    <xf numFmtId="0" fontId="0" fillId="0" borderId="0" xfId="0" applyFont="1" applyAlignment="1">
      <alignment horizontal="left"/>
    </xf>
    <xf numFmtId="164" fontId="0" fillId="0" borderId="0" xfId="0" applyNumberFormat="1" applyFont="1"/>
    <xf numFmtId="49" fontId="9" fillId="9" borderId="8" xfId="7" applyNumberFormat="1" applyFont="1" applyFill="1" applyBorder="1" applyAlignment="1">
      <alignment horizontal="center" vertical="center"/>
    </xf>
    <xf numFmtId="49" fontId="10" fillId="10" borderId="1" xfId="7" applyNumberFormat="1" applyFont="1" applyFill="1" applyBorder="1" applyAlignment="1">
      <alignment horizontal="left" vertical="center"/>
    </xf>
    <xf numFmtId="49" fontId="10" fillId="11" borderId="1" xfId="7" applyNumberFormat="1" applyFont="1" applyFill="1" applyBorder="1" applyAlignment="1">
      <alignment horizontal="left" vertical="center"/>
    </xf>
    <xf numFmtId="49" fontId="11" fillId="9" borderId="8" xfId="7" applyNumberFormat="1" applyFont="1" applyFill="1" applyBorder="1" applyAlignment="1">
      <alignment horizontal="center" vertical="center"/>
    </xf>
    <xf numFmtId="1" fontId="12" fillId="10" borderId="1" xfId="7" applyNumberFormat="1" applyFont="1" applyFill="1" applyBorder="1" applyAlignment="1">
      <alignment horizontal="right" vertical="center"/>
    </xf>
    <xf numFmtId="1" fontId="12" fillId="11" borderId="1" xfId="7" applyNumberFormat="1" applyFont="1" applyFill="1" applyBorder="1" applyAlignment="1">
      <alignment horizontal="right" vertical="center"/>
    </xf>
    <xf numFmtId="164" fontId="0" fillId="0" borderId="0" xfId="1" applyFont="1"/>
    <xf numFmtId="164" fontId="0" fillId="0" borderId="0" xfId="1" applyFont="1" applyBorder="1"/>
    <xf numFmtId="0" fontId="7" fillId="0" borderId="0" xfId="0" applyFont="1"/>
    <xf numFmtId="0" fontId="0" fillId="2" borderId="0" xfId="0" applyFont="1" applyFill="1"/>
    <xf numFmtId="164" fontId="13" fillId="0" borderId="0" xfId="1" applyFont="1"/>
    <xf numFmtId="4" fontId="0" fillId="0" borderId="0" xfId="0" applyNumberFormat="1" applyFont="1" applyBorder="1"/>
    <xf numFmtId="0" fontId="14" fillId="0" borderId="0" xfId="0" applyFont="1"/>
    <xf numFmtId="0" fontId="15" fillId="0" borderId="0" xfId="0" applyFont="1"/>
    <xf numFmtId="0" fontId="14" fillId="2" borderId="0" xfId="0" applyFont="1" applyFill="1"/>
    <xf numFmtId="165" fontId="14" fillId="0" borderId="0" xfId="0" applyNumberFormat="1" applyFont="1"/>
    <xf numFmtId="4" fontId="14" fillId="0" borderId="0" xfId="0" applyNumberFormat="1" applyFont="1"/>
    <xf numFmtId="0" fontId="14" fillId="0" borderId="1" xfId="0" applyFont="1" applyBorder="1" applyAlignment="1">
      <alignment horizontal="left" vertical="top" wrapText="1"/>
    </xf>
    <xf numFmtId="0" fontId="14" fillId="3" borderId="1" xfId="0" applyFont="1" applyFill="1" applyBorder="1"/>
    <xf numFmtId="0" fontId="14" fillId="3" borderId="1" xfId="0" applyFont="1" applyFill="1" applyBorder="1" applyAlignment="1">
      <alignment horizontal="center" vertical="center"/>
    </xf>
    <xf numFmtId="0" fontId="14" fillId="3" borderId="16" xfId="0" applyFont="1" applyFill="1" applyBorder="1"/>
    <xf numFmtId="0" fontId="14" fillId="3" borderId="16" xfId="0" applyFont="1" applyFill="1" applyBorder="1" applyAlignment="1">
      <alignment horizontal="left" vertical="top"/>
    </xf>
    <xf numFmtId="4" fontId="14" fillId="3" borderId="16" xfId="1" applyNumberFormat="1" applyFont="1" applyFill="1" applyBorder="1" applyAlignment="1">
      <alignment horizontal="center" vertical="center"/>
    </xf>
    <xf numFmtId="0" fontId="0" fillId="14" borderId="0" xfId="0" applyFont="1" applyFill="1"/>
    <xf numFmtId="164" fontId="7" fillId="0" borderId="0" xfId="1" applyFont="1"/>
    <xf numFmtId="4" fontId="13" fillId="0" borderId="0" xfId="0" applyNumberFormat="1" applyFont="1"/>
    <xf numFmtId="164" fontId="13" fillId="0" borderId="0" xfId="1" applyFont="1" applyBorder="1"/>
    <xf numFmtId="43" fontId="13" fillId="0" borderId="0" xfId="0" applyNumberFormat="1" applyFont="1" applyBorder="1"/>
    <xf numFmtId="0" fontId="0" fillId="0" borderId="22" xfId="0" applyFont="1" applyBorder="1"/>
    <xf numFmtId="4" fontId="14" fillId="3" borderId="30" xfId="1" applyNumberFormat="1" applyFont="1" applyFill="1" applyBorder="1" applyAlignment="1">
      <alignment horizontal="center" vertical="center"/>
    </xf>
    <xf numFmtId="164" fontId="14" fillId="0" borderId="1" xfId="1" applyFont="1" applyBorder="1" applyAlignment="1">
      <alignment vertical="center"/>
    </xf>
    <xf numFmtId="164" fontId="14" fillId="2" borderId="1" xfId="1" applyFont="1" applyFill="1" applyBorder="1" applyAlignment="1">
      <alignment vertical="center"/>
    </xf>
    <xf numFmtId="164" fontId="14" fillId="0" borderId="1" xfId="1" applyFont="1" applyBorder="1" applyAlignment="1"/>
    <xf numFmtId="164" fontId="14" fillId="3" borderId="30" xfId="1" applyFont="1" applyFill="1" applyBorder="1" applyAlignment="1">
      <alignment horizontal="center" vertical="center"/>
    </xf>
    <xf numFmtId="164" fontId="14" fillId="0" borderId="1" xfId="1" applyFont="1" applyBorder="1" applyAlignment="1">
      <alignment horizontal="center" vertical="center"/>
    </xf>
    <xf numFmtId="164" fontId="14" fillId="3" borderId="16" xfId="1" applyFont="1" applyFill="1" applyBorder="1" applyAlignment="1">
      <alignment horizontal="center" vertical="center"/>
    </xf>
    <xf numFmtId="164" fontId="14" fillId="0" borderId="25" xfId="1" applyFont="1" applyBorder="1" applyAlignment="1"/>
    <xf numFmtId="164" fontId="14" fillId="0" borderId="22" xfId="1" applyFont="1" applyBorder="1" applyAlignment="1">
      <alignment vertical="center"/>
    </xf>
    <xf numFmtId="0" fontId="14" fillId="0" borderId="1" xfId="0" applyFont="1" applyBorder="1" applyAlignment="1">
      <alignment horizontal="center" vertical="center" wrapText="1"/>
    </xf>
    <xf numFmtId="14" fontId="14" fillId="0" borderId="1" xfId="0" applyNumberFormat="1" applyFont="1" applyFill="1" applyBorder="1" applyAlignment="1">
      <alignment horizontal="center" vertical="center" wrapText="1"/>
    </xf>
    <xf numFmtId="0" fontId="0" fillId="0" borderId="0" xfId="0" applyFont="1" applyFill="1"/>
    <xf numFmtId="0" fontId="18" fillId="0" borderId="0" xfId="0" applyNumberFormat="1" applyFont="1" applyFill="1" applyBorder="1" applyAlignment="1">
      <alignment horizontal="center" vertical="center" wrapText="1"/>
    </xf>
    <xf numFmtId="4" fontId="18" fillId="0" borderId="0" xfId="0" applyNumberFormat="1" applyFont="1" applyFill="1" applyBorder="1" applyAlignment="1">
      <alignment horizontal="center" vertical="center" wrapText="1"/>
    </xf>
    <xf numFmtId="4" fontId="14" fillId="0" borderId="0" xfId="1" applyNumberFormat="1" applyFont="1" applyFill="1" applyBorder="1" applyAlignment="1">
      <alignment horizontal="center" vertical="center" wrapText="1"/>
    </xf>
    <xf numFmtId="0" fontId="20" fillId="0" borderId="0" xfId="0" applyNumberFormat="1" applyFont="1" applyFill="1" applyBorder="1" applyAlignment="1">
      <alignment horizontal="center" vertical="center" wrapText="1"/>
    </xf>
    <xf numFmtId="1" fontId="21" fillId="16" borderId="19" xfId="0" applyNumberFormat="1" applyFont="1" applyFill="1" applyBorder="1" applyAlignment="1">
      <alignment horizontal="center" vertical="center"/>
    </xf>
    <xf numFmtId="164" fontId="18" fillId="0" borderId="0" xfId="1" applyFont="1" applyFill="1" applyBorder="1" applyAlignment="1">
      <alignment horizontal="center" vertical="center" wrapText="1"/>
    </xf>
    <xf numFmtId="164" fontId="18" fillId="0" borderId="0" xfId="0" applyNumberFormat="1" applyFont="1" applyFill="1" applyBorder="1" applyAlignment="1">
      <alignment horizontal="center" vertical="center" wrapText="1"/>
    </xf>
    <xf numFmtId="0" fontId="19" fillId="0" borderId="0" xfId="0" applyNumberFormat="1" applyFont="1" applyFill="1" applyBorder="1" applyAlignment="1">
      <alignment horizontal="center" vertical="center" wrapText="1"/>
    </xf>
    <xf numFmtId="164" fontId="7" fillId="0" borderId="0" xfId="1" applyFont="1" applyFill="1" applyBorder="1" applyAlignment="1">
      <alignment horizontal="center" vertical="center" wrapText="1"/>
    </xf>
    <xf numFmtId="164" fontId="4" fillId="0" borderId="0" xfId="0" applyNumberFormat="1" applyFont="1"/>
    <xf numFmtId="0" fontId="7" fillId="0" borderId="0" xfId="0" applyNumberFormat="1" applyFont="1" applyFill="1" applyBorder="1" applyAlignment="1">
      <alignment horizontal="center" vertical="center" wrapText="1"/>
    </xf>
    <xf numFmtId="164" fontId="18" fillId="0" borderId="0" xfId="0" applyNumberFormat="1" applyFont="1"/>
    <xf numFmtId="0" fontId="14" fillId="0" borderId="0" xfId="0" applyNumberFormat="1" applyFont="1" applyFill="1" applyBorder="1" applyAlignment="1">
      <alignment vertical="center" wrapText="1"/>
    </xf>
    <xf numFmtId="0" fontId="14" fillId="12" borderId="0" xfId="0" applyNumberFormat="1" applyFont="1" applyFill="1" applyBorder="1" applyAlignment="1">
      <alignment vertical="center" wrapText="1"/>
    </xf>
    <xf numFmtId="0" fontId="18" fillId="12" borderId="0" xfId="0" applyFont="1" applyFill="1" applyAlignment="1">
      <alignment vertical="center"/>
    </xf>
    <xf numFmtId="0" fontId="14" fillId="0" borderId="0" xfId="0" applyNumberFormat="1" applyFont="1" applyFill="1" applyBorder="1" applyAlignment="1">
      <alignment horizontal="center" vertical="center" wrapText="1"/>
    </xf>
    <xf numFmtId="164" fontId="14" fillId="0" borderId="0" xfId="1" applyFont="1" applyFill="1" applyBorder="1" applyAlignment="1">
      <alignment horizontal="center" vertical="center" wrapText="1"/>
    </xf>
    <xf numFmtId="168" fontId="7" fillId="0" borderId="0" xfId="1" applyNumberFormat="1" applyFont="1" applyFill="1" applyBorder="1" applyAlignment="1">
      <alignment horizontal="center" vertical="center" wrapText="1"/>
    </xf>
    <xf numFmtId="4" fontId="14" fillId="0" borderId="0" xfId="0" applyNumberFormat="1" applyFont="1" applyFill="1" applyBorder="1" applyAlignment="1">
      <alignment horizontal="center" vertical="center" wrapText="1"/>
    </xf>
    <xf numFmtId="43" fontId="14" fillId="0" borderId="0" xfId="0" applyNumberFormat="1" applyFont="1" applyFill="1" applyBorder="1" applyAlignment="1">
      <alignment horizontal="center" vertical="center" wrapText="1"/>
    </xf>
    <xf numFmtId="4" fontId="14" fillId="0" borderId="0" xfId="0" applyNumberFormat="1" applyFont="1" applyFill="1" applyBorder="1" applyAlignment="1">
      <alignment horizontal="right" vertical="center" wrapText="1"/>
    </xf>
    <xf numFmtId="164" fontId="14" fillId="0" borderId="0" xfId="0" applyNumberFormat="1" applyFont="1"/>
    <xf numFmtId="4" fontId="14" fillId="0" borderId="16" xfId="0" applyNumberFormat="1" applyFont="1" applyFill="1" applyBorder="1" applyAlignment="1">
      <alignment horizontal="center" vertical="center" wrapText="1"/>
    </xf>
    <xf numFmtId="0" fontId="14" fillId="4" borderId="2" xfId="0" applyFont="1" applyFill="1" applyBorder="1" applyAlignment="1">
      <alignment horizontal="center" wrapText="1"/>
    </xf>
    <xf numFmtId="0" fontId="14" fillId="4" borderId="3" xfId="0" applyFont="1" applyFill="1" applyBorder="1" applyAlignment="1">
      <alignment horizontal="center" wrapText="1"/>
    </xf>
    <xf numFmtId="0" fontId="14" fillId="4" borderId="27" xfId="0" applyFont="1" applyFill="1" applyBorder="1" applyAlignment="1">
      <alignment horizontal="center" wrapText="1"/>
    </xf>
    <xf numFmtId="0" fontId="14" fillId="0" borderId="6" xfId="0" applyNumberFormat="1" applyFont="1" applyFill="1" applyBorder="1" applyAlignment="1">
      <alignment horizontal="center" vertical="center" wrapText="1"/>
    </xf>
    <xf numFmtId="0" fontId="14" fillId="0" borderId="1" xfId="0" applyFont="1" applyFill="1" applyBorder="1" applyAlignment="1">
      <alignment horizontal="center" vertical="center" wrapText="1"/>
    </xf>
    <xf numFmtId="14" fontId="14" fillId="2" borderId="1" xfId="0" applyNumberFormat="1" applyFont="1" applyFill="1" applyBorder="1" applyAlignment="1">
      <alignment horizontal="center" vertical="center" wrapText="1"/>
    </xf>
    <xf numFmtId="0" fontId="14" fillId="0" borderId="1" xfId="0" applyNumberFormat="1" applyFont="1" applyFill="1" applyBorder="1" applyAlignment="1">
      <alignment horizontal="center" vertical="center" wrapText="1"/>
    </xf>
    <xf numFmtId="0" fontId="14" fillId="0" borderId="1" xfId="0" applyNumberFormat="1" applyFont="1" applyFill="1" applyBorder="1" applyAlignment="1">
      <alignment horizontal="left" vertical="top" wrapText="1"/>
    </xf>
    <xf numFmtId="9" fontId="14" fillId="0" borderId="1" xfId="0" applyNumberFormat="1" applyFont="1" applyFill="1" applyBorder="1" applyAlignment="1">
      <alignment horizontal="center" vertical="center" wrapText="1"/>
    </xf>
    <xf numFmtId="0" fontId="14" fillId="2" borderId="1" xfId="0" applyNumberFormat="1" applyFont="1" applyFill="1" applyBorder="1" applyAlignment="1">
      <alignment horizontal="center" vertical="center" wrapText="1"/>
    </xf>
    <xf numFmtId="164" fontId="14" fillId="2" borderId="1" xfId="1" applyFont="1" applyFill="1" applyBorder="1" applyAlignment="1">
      <alignment horizontal="center" vertical="center" wrapText="1"/>
    </xf>
    <xf numFmtId="164" fontId="14" fillId="0" borderId="1" xfId="1" applyFont="1" applyFill="1" applyBorder="1" applyAlignment="1">
      <alignment horizontal="center" vertical="center" wrapText="1"/>
    </xf>
    <xf numFmtId="4" fontId="14" fillId="0" borderId="22" xfId="1" applyNumberFormat="1" applyFont="1" applyFill="1" applyBorder="1" applyAlignment="1">
      <alignment horizontal="center" vertical="center" wrapText="1"/>
    </xf>
    <xf numFmtId="4" fontId="22" fillId="0" borderId="22" xfId="0" applyNumberFormat="1" applyFont="1" applyBorder="1" applyAlignment="1">
      <alignment horizontal="center" vertical="center" wrapText="1"/>
    </xf>
    <xf numFmtId="0" fontId="14" fillId="2" borderId="6" xfId="0" applyNumberFormat="1" applyFont="1" applyFill="1" applyBorder="1" applyAlignment="1">
      <alignment horizontal="center" vertical="center" wrapText="1"/>
    </xf>
    <xf numFmtId="0" fontId="14" fillId="2" borderId="1" xfId="0" applyFont="1" applyFill="1" applyBorder="1" applyAlignment="1">
      <alignment horizontal="center" vertical="center" wrapText="1"/>
    </xf>
    <xf numFmtId="171" fontId="14" fillId="0" borderId="1" xfId="0" applyNumberFormat="1" applyFont="1" applyFill="1" applyBorder="1" applyAlignment="1">
      <alignment horizontal="center" vertical="center" wrapText="1"/>
    </xf>
    <xf numFmtId="0" fontId="14" fillId="2" borderId="1" xfId="0" applyNumberFormat="1" applyFont="1" applyFill="1" applyBorder="1" applyAlignment="1">
      <alignment horizontal="left" vertical="top" wrapText="1"/>
    </xf>
    <xf numFmtId="4" fontId="14" fillId="2" borderId="22" xfId="1" applyNumberFormat="1" applyFont="1" applyFill="1" applyBorder="1" applyAlignment="1">
      <alignment horizontal="center" vertical="center" wrapText="1"/>
    </xf>
    <xf numFmtId="0" fontId="14" fillId="2" borderId="2" xfId="0" applyFont="1" applyFill="1" applyBorder="1" applyAlignment="1">
      <alignment horizontal="center" vertical="center" wrapText="1"/>
    </xf>
    <xf numFmtId="14" fontId="14" fillId="10" borderId="17" xfId="0" applyNumberFormat="1" applyFont="1" applyFill="1" applyBorder="1" applyAlignment="1">
      <alignment horizontal="center" vertical="center" wrapText="1"/>
    </xf>
    <xf numFmtId="0" fontId="14" fillId="2" borderId="1" xfId="0" applyFont="1" applyFill="1" applyBorder="1" applyAlignment="1">
      <alignment horizontal="left" vertical="center" wrapText="1"/>
    </xf>
    <xf numFmtId="0" fontId="23" fillId="15" borderId="18" xfId="0" applyFont="1" applyFill="1" applyBorder="1" applyAlignment="1">
      <alignment horizontal="center" vertical="center"/>
    </xf>
    <xf numFmtId="0" fontId="23" fillId="15" borderId="18" xfId="0" applyFont="1" applyFill="1" applyBorder="1" applyAlignment="1">
      <alignment horizontal="center" vertical="center" wrapText="1"/>
    </xf>
    <xf numFmtId="0" fontId="14" fillId="2" borderId="4" xfId="0" applyFont="1" applyFill="1" applyBorder="1" applyAlignment="1">
      <alignment horizontal="center" vertical="center" wrapText="1"/>
    </xf>
    <xf numFmtId="0" fontId="14" fillId="2" borderId="4" xfId="0" applyNumberFormat="1" applyFont="1" applyFill="1" applyBorder="1" applyAlignment="1">
      <alignment horizontal="center" vertical="center" wrapText="1"/>
    </xf>
    <xf numFmtId="0" fontId="14" fillId="2" borderId="4" xfId="0" applyNumberFormat="1" applyFont="1" applyFill="1" applyBorder="1" applyAlignment="1">
      <alignment horizontal="left" vertical="top" wrapText="1"/>
    </xf>
    <xf numFmtId="14" fontId="23" fillId="15" borderId="18" xfId="0" applyNumberFormat="1" applyFont="1" applyFill="1" applyBorder="1" applyAlignment="1">
      <alignment horizontal="center" vertical="center"/>
    </xf>
    <xf numFmtId="164" fontId="23" fillId="15" borderId="18" xfId="1" applyFont="1" applyFill="1" applyBorder="1" applyAlignment="1">
      <alignment horizontal="center" vertical="center"/>
    </xf>
    <xf numFmtId="0" fontId="23" fillId="15" borderId="1" xfId="0" applyFont="1" applyFill="1" applyBorder="1" applyAlignment="1">
      <alignment horizontal="center" vertical="center"/>
    </xf>
    <xf numFmtId="0" fontId="23" fillId="15" borderId="1" xfId="0" applyFont="1" applyFill="1" applyBorder="1" applyAlignment="1">
      <alignment horizontal="center" vertical="center" wrapText="1"/>
    </xf>
    <xf numFmtId="14" fontId="23" fillId="15" borderId="1" xfId="0" applyNumberFormat="1" applyFont="1" applyFill="1" applyBorder="1" applyAlignment="1">
      <alignment horizontal="center" vertical="center"/>
    </xf>
    <xf numFmtId="164" fontId="23" fillId="15" borderId="1" xfId="1" applyFont="1" applyFill="1" applyBorder="1" applyAlignment="1">
      <alignment horizontal="center" vertical="center"/>
    </xf>
    <xf numFmtId="0" fontId="14" fillId="5" borderId="7" xfId="0" applyFont="1" applyFill="1" applyBorder="1" applyAlignment="1">
      <alignment horizontal="center" vertical="center" wrapText="1"/>
    </xf>
    <xf numFmtId="0" fontId="14"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164" fontId="14" fillId="5" borderId="1" xfId="1" applyFont="1" applyFill="1" applyBorder="1" applyAlignment="1">
      <alignment horizontal="center" vertical="center" wrapText="1"/>
    </xf>
    <xf numFmtId="164" fontId="14" fillId="5" borderId="22" xfId="1" applyFont="1" applyFill="1" applyBorder="1" applyAlignment="1">
      <alignment horizontal="center" vertical="center" wrapText="1"/>
    </xf>
    <xf numFmtId="164" fontId="14" fillId="0" borderId="3" xfId="1" applyFont="1" applyFill="1" applyBorder="1" applyAlignment="1">
      <alignment horizontal="center" vertical="center" wrapText="1"/>
    </xf>
    <xf numFmtId="14" fontId="14" fillId="0" borderId="1" xfId="0" applyNumberFormat="1" applyFont="1" applyBorder="1" applyAlignment="1">
      <alignment horizontal="center" vertical="center" wrapText="1"/>
    </xf>
    <xf numFmtId="4" fontId="14" fillId="5" borderId="22" xfId="1" applyNumberFormat="1" applyFont="1" applyFill="1" applyBorder="1" applyAlignment="1">
      <alignment horizontal="center" vertical="center" wrapText="1"/>
    </xf>
    <xf numFmtId="0" fontId="14" fillId="2" borderId="7" xfId="0" applyFont="1" applyFill="1" applyBorder="1" applyAlignment="1">
      <alignment horizontal="center" vertical="center" wrapText="1"/>
    </xf>
    <xf numFmtId="0" fontId="14" fillId="2" borderId="1" xfId="0" applyFont="1" applyFill="1" applyBorder="1" applyAlignment="1">
      <alignment horizontal="left" vertical="top" wrapText="1"/>
    </xf>
    <xf numFmtId="164" fontId="22" fillId="15" borderId="17" xfId="1" applyFont="1" applyFill="1" applyBorder="1" applyAlignment="1">
      <alignment horizontal="center" vertical="center" wrapText="1"/>
    </xf>
    <xf numFmtId="0" fontId="14" fillId="2" borderId="9" xfId="0" applyFont="1" applyFill="1" applyBorder="1" applyAlignment="1">
      <alignment horizontal="center" vertical="center" wrapText="1"/>
    </xf>
    <xf numFmtId="164" fontId="22" fillId="15" borderId="18" xfId="1" applyFont="1" applyFill="1" applyBorder="1" applyAlignment="1">
      <alignment horizontal="center" vertical="center" wrapText="1"/>
    </xf>
    <xf numFmtId="4" fontId="14" fillId="0" borderId="1" xfId="9" applyNumberFormat="1" applyFont="1" applyFill="1" applyBorder="1" applyAlignment="1">
      <alignment horizontal="center" vertical="center" wrapText="1"/>
    </xf>
    <xf numFmtId="164" fontId="22" fillId="15" borderId="1" xfId="1" applyFont="1" applyFill="1" applyBorder="1" applyAlignment="1">
      <alignment horizontal="center" vertical="center" wrapText="1"/>
    </xf>
    <xf numFmtId="4" fontId="14" fillId="2" borderId="1" xfId="1" applyNumberFormat="1" applyFont="1" applyFill="1" applyBorder="1" applyAlignment="1">
      <alignment horizontal="center" vertical="center" wrapText="1"/>
    </xf>
    <xf numFmtId="167" fontId="14" fillId="17" borderId="17" xfId="0" applyNumberFormat="1" applyFont="1" applyFill="1" applyBorder="1" applyAlignment="1">
      <alignment horizontal="center" vertical="center" wrapText="1"/>
    </xf>
    <xf numFmtId="167" fontId="14" fillId="17" borderId="0" xfId="0" applyNumberFormat="1" applyFont="1" applyFill="1" applyBorder="1" applyAlignment="1">
      <alignment horizontal="center" vertical="center" wrapText="1"/>
    </xf>
    <xf numFmtId="4" fontId="14" fillId="5" borderId="1" xfId="1" applyNumberFormat="1" applyFont="1" applyFill="1" applyBorder="1" applyAlignment="1">
      <alignment horizontal="center" vertical="center" wrapText="1"/>
    </xf>
    <xf numFmtId="164" fontId="14" fillId="5" borderId="22" xfId="1" applyFont="1" applyFill="1" applyBorder="1" applyAlignment="1">
      <alignment horizontal="center" wrapText="1"/>
    </xf>
    <xf numFmtId="0" fontId="14" fillId="6" borderId="7" xfId="0" applyFont="1" applyFill="1" applyBorder="1" applyAlignment="1">
      <alignment horizontal="center" vertical="center" wrapText="1"/>
    </xf>
    <xf numFmtId="0" fontId="14" fillId="6" borderId="1" xfId="0" applyFont="1" applyFill="1" applyBorder="1" applyAlignment="1">
      <alignment horizontal="center" vertical="center" wrapText="1"/>
    </xf>
    <xf numFmtId="0" fontId="14" fillId="6" borderId="1" xfId="0" applyFont="1" applyFill="1" applyBorder="1" applyAlignment="1">
      <alignment horizontal="left" vertical="top" wrapText="1"/>
    </xf>
    <xf numFmtId="164" fontId="14" fillId="6" borderId="1" xfId="1" applyFont="1" applyFill="1" applyBorder="1" applyAlignment="1">
      <alignment horizontal="center" vertical="center" wrapText="1"/>
    </xf>
    <xf numFmtId="4" fontId="14" fillId="6" borderId="22" xfId="1" applyNumberFormat="1" applyFont="1" applyFill="1" applyBorder="1" applyAlignment="1">
      <alignment horizontal="center" vertical="center" wrapText="1"/>
    </xf>
    <xf numFmtId="164" fontId="14" fillId="6" borderId="22" xfId="1" applyFont="1" applyFill="1" applyBorder="1" applyAlignment="1">
      <alignment horizontal="center" wrapText="1"/>
    </xf>
    <xf numFmtId="0" fontId="14" fillId="4" borderId="5" xfId="0" applyFont="1" applyFill="1" applyBorder="1" applyAlignment="1">
      <alignment horizontal="center" wrapText="1"/>
    </xf>
    <xf numFmtId="0" fontId="14" fillId="4" borderId="1" xfId="0" applyFont="1" applyFill="1" applyBorder="1" applyAlignment="1">
      <alignment horizontal="center" wrapText="1"/>
    </xf>
    <xf numFmtId="0" fontId="14" fillId="4" borderId="1" xfId="0" applyFont="1" applyFill="1" applyBorder="1" applyAlignment="1">
      <alignment horizontal="left" vertical="top" wrapText="1"/>
    </xf>
    <xf numFmtId="164" fontId="14" fillId="4" borderId="1" xfId="1" applyFont="1" applyFill="1" applyBorder="1" applyAlignment="1">
      <alignment horizontal="center" wrapText="1"/>
    </xf>
    <xf numFmtId="164" fontId="14" fillId="4" borderId="1" xfId="1" applyFont="1" applyFill="1" applyBorder="1" applyAlignment="1">
      <alignment horizontal="center" vertical="center" wrapText="1"/>
    </xf>
    <xf numFmtId="4" fontId="14" fillId="4" borderId="22" xfId="1" applyNumberFormat="1" applyFont="1" applyFill="1" applyBorder="1" applyAlignment="1">
      <alignment horizontal="center" vertical="center" wrapText="1"/>
    </xf>
    <xf numFmtId="164" fontId="14" fillId="4" borderId="22" xfId="1" applyFont="1" applyFill="1" applyBorder="1" applyAlignment="1">
      <alignment horizontal="center" wrapText="1"/>
    </xf>
    <xf numFmtId="0" fontId="14" fillId="0" borderId="7" xfId="0" applyNumberFormat="1" applyFont="1" applyFill="1" applyBorder="1" applyAlignment="1">
      <alignment horizontal="center" vertical="center" wrapText="1"/>
    </xf>
    <xf numFmtId="164" fontId="14" fillId="10" borderId="17" xfId="1" applyFont="1" applyFill="1" applyBorder="1" applyAlignment="1">
      <alignment horizontal="center" vertical="center" wrapText="1"/>
    </xf>
    <xf numFmtId="14" fontId="14" fillId="17" borderId="17" xfId="0" applyNumberFormat="1" applyFont="1" applyFill="1" applyBorder="1" applyAlignment="1">
      <alignment horizontal="center" vertical="center" wrapText="1"/>
    </xf>
    <xf numFmtId="164" fontId="14" fillId="15" borderId="17" xfId="1" applyFont="1" applyFill="1" applyBorder="1" applyAlignment="1">
      <alignment horizontal="center" vertical="center" wrapText="1"/>
    </xf>
    <xf numFmtId="164" fontId="14" fillId="0" borderId="17" xfId="1" applyFont="1" applyBorder="1" applyAlignment="1">
      <alignment horizontal="center" vertical="center" wrapText="1"/>
    </xf>
    <xf numFmtId="164" fontId="22" fillId="0" borderId="17" xfId="1" applyFont="1" applyBorder="1" applyAlignment="1">
      <alignment horizontal="center" vertical="center" wrapText="1"/>
    </xf>
    <xf numFmtId="164" fontId="14" fillId="2" borderId="17" xfId="1" applyFont="1" applyFill="1" applyBorder="1" applyAlignment="1">
      <alignment horizontal="center" vertical="center" wrapText="1"/>
    </xf>
    <xf numFmtId="0" fontId="22" fillId="10" borderId="22" xfId="0" applyFont="1" applyFill="1" applyBorder="1" applyAlignment="1">
      <alignment horizontal="center" vertical="center" wrapText="1"/>
    </xf>
    <xf numFmtId="164" fontId="14" fillId="15" borderId="18" xfId="1" applyFont="1" applyFill="1" applyBorder="1" applyAlignment="1">
      <alignment horizontal="center" vertical="center" wrapText="1"/>
    </xf>
    <xf numFmtId="164" fontId="14" fillId="10" borderId="18" xfId="1" applyFont="1" applyFill="1" applyBorder="1" applyAlignment="1">
      <alignment horizontal="center" vertical="center" wrapText="1"/>
    </xf>
    <xf numFmtId="4" fontId="14" fillId="2" borderId="23" xfId="1" applyNumberFormat="1" applyFont="1" applyFill="1" applyBorder="1" applyAlignment="1">
      <alignment horizontal="center" vertical="center" wrapText="1"/>
    </xf>
    <xf numFmtId="166" fontId="22" fillId="10" borderId="17" xfId="0" applyNumberFormat="1" applyFont="1" applyFill="1" applyBorder="1" applyAlignment="1">
      <alignment horizontal="center" vertical="center" wrapText="1"/>
    </xf>
    <xf numFmtId="0" fontId="22" fillId="10" borderId="17" xfId="0" applyFont="1" applyFill="1" applyBorder="1" applyAlignment="1">
      <alignment horizontal="center" vertical="center" wrapText="1"/>
    </xf>
    <xf numFmtId="1" fontId="22" fillId="10" borderId="17" xfId="0" applyNumberFormat="1" applyFont="1" applyFill="1" applyBorder="1" applyAlignment="1">
      <alignment horizontal="center" vertical="center" wrapText="1"/>
    </xf>
    <xf numFmtId="164" fontId="14" fillId="10" borderId="1" xfId="1" applyFont="1" applyFill="1" applyBorder="1" applyAlignment="1">
      <alignment horizontal="center" vertical="center" wrapText="1"/>
    </xf>
    <xf numFmtId="164" fontId="22" fillId="10" borderId="17" xfId="1" applyFont="1" applyFill="1" applyBorder="1" applyAlignment="1">
      <alignment horizontal="center" vertical="center" wrapText="1"/>
    </xf>
    <xf numFmtId="166" fontId="22" fillId="10" borderId="18" xfId="0" applyNumberFormat="1" applyFont="1" applyFill="1" applyBorder="1" applyAlignment="1">
      <alignment horizontal="center" vertical="center" wrapText="1"/>
    </xf>
    <xf numFmtId="0" fontId="22" fillId="10" borderId="18" xfId="0" applyFont="1" applyFill="1" applyBorder="1" applyAlignment="1">
      <alignment horizontal="center" vertical="center" wrapText="1"/>
    </xf>
    <xf numFmtId="1" fontId="22" fillId="10" borderId="18" xfId="0" applyNumberFormat="1" applyFont="1" applyFill="1" applyBorder="1" applyAlignment="1">
      <alignment horizontal="center" vertical="center" wrapText="1"/>
    </xf>
    <xf numFmtId="164" fontId="14" fillId="15" borderId="1" xfId="1" applyFont="1" applyFill="1" applyBorder="1" applyAlignment="1">
      <alignment horizontal="center" vertical="center" wrapText="1"/>
    </xf>
    <xf numFmtId="166" fontId="22" fillId="10" borderId="0" xfId="0" applyNumberFormat="1" applyFont="1" applyFill="1" applyBorder="1" applyAlignment="1">
      <alignment horizontal="center" vertical="center" wrapText="1"/>
    </xf>
    <xf numFmtId="166" fontId="22" fillId="10" borderId="1" xfId="0" applyNumberFormat="1" applyFont="1" applyFill="1" applyBorder="1" applyAlignment="1">
      <alignment horizontal="center" vertical="center" wrapText="1"/>
    </xf>
    <xf numFmtId="0" fontId="22" fillId="10" borderId="1" xfId="0" applyFont="1" applyFill="1" applyBorder="1" applyAlignment="1">
      <alignment horizontal="center" vertical="center" wrapText="1"/>
    </xf>
    <xf numFmtId="1" fontId="22" fillId="10" borderId="1" xfId="0" applyNumberFormat="1" applyFont="1" applyFill="1" applyBorder="1" applyAlignment="1">
      <alignment horizontal="center" vertical="center" wrapText="1"/>
    </xf>
    <xf numFmtId="164" fontId="14" fillId="10" borderId="4" xfId="1" applyFont="1" applyFill="1" applyBorder="1" applyAlignment="1">
      <alignment horizontal="center" vertical="center" wrapText="1"/>
    </xf>
    <xf numFmtId="0" fontId="22" fillId="0" borderId="18" xfId="0" applyFont="1" applyBorder="1" applyAlignment="1">
      <alignment horizontal="center" vertical="center" wrapText="1"/>
    </xf>
    <xf numFmtId="0" fontId="22" fillId="0" borderId="1" xfId="0" applyFont="1" applyBorder="1" applyAlignment="1">
      <alignment horizontal="center" vertical="center" wrapText="1"/>
    </xf>
    <xf numFmtId="166" fontId="22" fillId="15" borderId="1" xfId="0" applyNumberFormat="1" applyFont="1" applyFill="1" applyBorder="1" applyAlignment="1">
      <alignment horizontal="center" vertical="center" wrapText="1"/>
    </xf>
    <xf numFmtId="169" fontId="22" fillId="10" borderId="1" xfId="0" applyNumberFormat="1" applyFont="1" applyFill="1" applyBorder="1" applyAlignment="1">
      <alignment horizontal="center" vertical="center" wrapText="1"/>
    </xf>
    <xf numFmtId="169" fontId="22" fillId="15" borderId="1" xfId="0" applyNumberFormat="1" applyFont="1" applyFill="1" applyBorder="1" applyAlignment="1">
      <alignment horizontal="center" vertical="center" wrapText="1"/>
    </xf>
    <xf numFmtId="166" fontId="14" fillId="0" borderId="17" xfId="0" applyNumberFormat="1" applyFont="1" applyBorder="1" applyAlignment="1">
      <alignment horizontal="center" vertical="center" wrapText="1"/>
    </xf>
    <xf numFmtId="166" fontId="14" fillId="0" borderId="0" xfId="0" applyNumberFormat="1" applyFont="1" applyBorder="1" applyAlignment="1">
      <alignment horizontal="center" vertical="center" wrapText="1"/>
    </xf>
    <xf numFmtId="4" fontId="22" fillId="10" borderId="22" xfId="0" applyNumberFormat="1" applyFont="1" applyFill="1" applyBorder="1" applyAlignment="1">
      <alignment horizontal="center" vertical="center" wrapText="1"/>
    </xf>
    <xf numFmtId="0" fontId="22" fillId="17" borderId="17" xfId="0" applyFont="1" applyFill="1" applyBorder="1" applyAlignment="1">
      <alignment horizontal="center" vertical="center" wrapText="1"/>
    </xf>
    <xf numFmtId="0" fontId="14" fillId="0" borderId="2" xfId="0" applyFont="1" applyFill="1" applyBorder="1" applyAlignment="1">
      <alignment horizontal="center" vertical="center" wrapText="1"/>
    </xf>
    <xf numFmtId="14" fontId="14" fillId="2" borderId="4" xfId="0" applyNumberFormat="1" applyFont="1" applyFill="1" applyBorder="1" applyAlignment="1">
      <alignment horizontal="center" vertical="center" wrapText="1"/>
    </xf>
    <xf numFmtId="0" fontId="14" fillId="0" borderId="4" xfId="0" applyFont="1" applyBorder="1" applyAlignment="1">
      <alignment horizontal="center" vertical="center" wrapText="1"/>
    </xf>
    <xf numFmtId="0" fontId="22" fillId="10" borderId="0" xfId="0" applyFont="1" applyFill="1" applyBorder="1" applyAlignment="1">
      <alignment horizontal="center" vertical="center" wrapText="1"/>
    </xf>
    <xf numFmtId="172" fontId="22" fillId="10" borderId="18" xfId="0" applyNumberFormat="1" applyFont="1" applyFill="1" applyBorder="1" applyAlignment="1">
      <alignment horizontal="center" vertical="center" wrapText="1"/>
    </xf>
    <xf numFmtId="9" fontId="14" fillId="0" borderId="4" xfId="0" applyNumberFormat="1" applyFont="1" applyFill="1" applyBorder="1" applyAlignment="1">
      <alignment horizontal="center" vertical="center" wrapText="1"/>
    </xf>
    <xf numFmtId="172" fontId="22" fillId="10" borderId="1" xfId="0" applyNumberFormat="1" applyFont="1" applyFill="1" applyBorder="1" applyAlignment="1">
      <alignment horizontal="center" vertical="center" wrapText="1"/>
    </xf>
    <xf numFmtId="0" fontId="22" fillId="0" borderId="17" xfId="0" applyFont="1" applyBorder="1" applyAlignment="1">
      <alignment horizontal="center" vertical="center" wrapText="1"/>
    </xf>
    <xf numFmtId="0" fontId="22" fillId="0" borderId="17" xfId="0" applyFont="1" applyBorder="1" applyAlignment="1">
      <alignment horizontal="left" vertical="top" wrapText="1"/>
    </xf>
    <xf numFmtId="172" fontId="22" fillId="10" borderId="17" xfId="0" applyNumberFormat="1" applyFont="1" applyFill="1" applyBorder="1" applyAlignment="1">
      <alignment horizontal="center" vertical="center" wrapText="1"/>
    </xf>
    <xf numFmtId="9" fontId="22" fillId="10" borderId="17" xfId="0" applyNumberFormat="1" applyFont="1" applyFill="1" applyBorder="1" applyAlignment="1">
      <alignment horizontal="center" vertical="center" wrapText="1"/>
    </xf>
    <xf numFmtId="4" fontId="22" fillId="10" borderId="17" xfId="0" applyNumberFormat="1" applyFont="1" applyFill="1" applyBorder="1" applyAlignment="1">
      <alignment horizontal="center" vertical="center" wrapText="1"/>
    </xf>
    <xf numFmtId="9" fontId="14" fillId="5" borderId="1" xfId="0" applyNumberFormat="1" applyFont="1" applyFill="1" applyBorder="1" applyAlignment="1">
      <alignment horizontal="center" vertical="center" wrapText="1"/>
    </xf>
    <xf numFmtId="0" fontId="14" fillId="2" borderId="7" xfId="0" applyNumberFormat="1" applyFont="1" applyFill="1" applyBorder="1" applyAlignment="1">
      <alignment horizontal="center" vertical="center" wrapText="1"/>
    </xf>
    <xf numFmtId="9" fontId="14" fillId="2" borderId="1" xfId="0" applyNumberFormat="1" applyFont="1" applyFill="1" applyBorder="1" applyAlignment="1">
      <alignment horizontal="center" vertical="center" wrapText="1"/>
    </xf>
    <xf numFmtId="164" fontId="22" fillId="2" borderId="17" xfId="1" applyFont="1" applyFill="1" applyBorder="1" applyAlignment="1">
      <alignment horizontal="center" vertical="center" wrapText="1"/>
    </xf>
    <xf numFmtId="0" fontId="22" fillId="2" borderId="17" xfId="0" applyFont="1" applyFill="1" applyBorder="1" applyAlignment="1">
      <alignment horizontal="center" vertical="center" wrapText="1"/>
    </xf>
    <xf numFmtId="0" fontId="14" fillId="0" borderId="2" xfId="0" applyFont="1" applyBorder="1" applyAlignment="1">
      <alignment horizontal="center" vertical="center" wrapText="1"/>
    </xf>
    <xf numFmtId="0" fontId="22" fillId="2" borderId="0" xfId="0" applyFont="1" applyFill="1" applyBorder="1" applyAlignment="1">
      <alignment horizontal="center" vertical="center" wrapText="1"/>
    </xf>
    <xf numFmtId="164" fontId="14" fillId="2" borderId="9" xfId="1" applyFont="1" applyFill="1" applyBorder="1" applyAlignment="1">
      <alignment horizontal="center" vertical="center" wrapText="1"/>
    </xf>
    <xf numFmtId="4" fontId="14" fillId="0" borderId="1" xfId="1" applyNumberFormat="1" applyFont="1" applyFill="1" applyBorder="1" applyAlignment="1">
      <alignment horizontal="center" vertical="center" wrapText="1"/>
    </xf>
    <xf numFmtId="4" fontId="14" fillId="2" borderId="29" xfId="1" applyNumberFormat="1" applyFont="1" applyFill="1" applyBorder="1" applyAlignment="1">
      <alignment horizontal="center" vertical="center" wrapText="1"/>
    </xf>
    <xf numFmtId="4" fontId="14" fillId="0" borderId="9" xfId="1" applyNumberFormat="1" applyFont="1" applyFill="1" applyBorder="1" applyAlignment="1">
      <alignment horizontal="center" vertical="center" wrapText="1"/>
    </xf>
    <xf numFmtId="164" fontId="14" fillId="5" borderId="7" xfId="1" applyFont="1" applyFill="1" applyBorder="1" applyAlignment="1">
      <alignment horizontal="center" vertical="center" wrapText="1"/>
    </xf>
    <xf numFmtId="4" fontId="14" fillId="5" borderId="7" xfId="0" applyNumberFormat="1" applyFont="1" applyFill="1" applyBorder="1" applyAlignment="1">
      <alignment horizontal="center" vertical="center" wrapText="1"/>
    </xf>
    <xf numFmtId="4" fontId="14" fillId="5" borderId="24" xfId="0" applyNumberFormat="1" applyFont="1" applyFill="1" applyBorder="1" applyAlignment="1">
      <alignment horizontal="center" vertical="center" wrapText="1"/>
    </xf>
    <xf numFmtId="164" fontId="14" fillId="5" borderId="24" xfId="1" applyFont="1" applyFill="1" applyBorder="1" applyAlignment="1">
      <alignment horizontal="center" wrapText="1"/>
    </xf>
    <xf numFmtId="0" fontId="14" fillId="2" borderId="3" xfId="0" applyFont="1" applyFill="1" applyBorder="1" applyAlignment="1">
      <alignment horizontal="center" vertical="center" wrapText="1"/>
    </xf>
    <xf numFmtId="166" fontId="22" fillId="0" borderId="17" xfId="0" applyNumberFormat="1" applyFont="1" applyBorder="1" applyAlignment="1">
      <alignment horizontal="center" vertical="center" wrapText="1"/>
    </xf>
    <xf numFmtId="0" fontId="14" fillId="5" borderId="4" xfId="0" applyFont="1" applyFill="1" applyBorder="1" applyAlignment="1">
      <alignment horizontal="center" vertical="center" wrapText="1"/>
    </xf>
    <xf numFmtId="164" fontId="14" fillId="5" borderId="1" xfId="1" applyFont="1" applyFill="1" applyBorder="1" applyAlignment="1">
      <alignment horizontal="center" wrapText="1"/>
    </xf>
    <xf numFmtId="167" fontId="22" fillId="0" borderId="17" xfId="0" applyNumberFormat="1" applyFont="1" applyBorder="1" applyAlignment="1">
      <alignment horizontal="center" vertical="center" wrapText="1"/>
    </xf>
    <xf numFmtId="0" fontId="14" fillId="17" borderId="17" xfId="0" applyFont="1" applyFill="1" applyBorder="1" applyAlignment="1">
      <alignment horizontal="center" vertical="center" wrapText="1"/>
    </xf>
    <xf numFmtId="14" fontId="22" fillId="0" borderId="17" xfId="0" applyNumberFormat="1" applyFont="1" applyBorder="1" applyAlignment="1">
      <alignment horizontal="center" vertical="center" wrapText="1"/>
    </xf>
    <xf numFmtId="4" fontId="14" fillId="4" borderId="22" xfId="0" applyNumberFormat="1" applyFont="1" applyFill="1" applyBorder="1" applyAlignment="1">
      <alignment horizontal="center" wrapText="1"/>
    </xf>
    <xf numFmtId="14" fontId="24" fillId="0" borderId="4" xfId="0" applyNumberFormat="1" applyFont="1" applyFill="1" applyBorder="1" applyAlignment="1">
      <alignment horizontal="center" vertical="center" wrapText="1"/>
    </xf>
    <xf numFmtId="164" fontId="14" fillId="5" borderId="1" xfId="1" applyFont="1" applyFill="1" applyBorder="1" applyAlignment="1">
      <alignment horizontal="left" vertical="top" wrapText="1"/>
    </xf>
    <xf numFmtId="0" fontId="14" fillId="2" borderId="1" xfId="0" applyFont="1" applyFill="1" applyBorder="1" applyAlignment="1">
      <alignment vertical="center" wrapText="1"/>
    </xf>
    <xf numFmtId="14" fontId="17" fillId="0" borderId="1" xfId="0" applyNumberFormat="1" applyFont="1" applyFill="1" applyBorder="1" applyAlignment="1">
      <alignment horizontal="center" vertical="center" wrapText="1"/>
    </xf>
    <xf numFmtId="14" fontId="24" fillId="0" borderId="1" xfId="0" applyNumberFormat="1" applyFont="1" applyFill="1" applyBorder="1" applyAlignment="1">
      <alignment horizontal="center" vertical="center"/>
    </xf>
    <xf numFmtId="164" fontId="15" fillId="2" borderId="1" xfId="1" applyFont="1" applyFill="1" applyBorder="1" applyAlignment="1">
      <alignment horizontal="center" vertical="center" wrapText="1"/>
    </xf>
    <xf numFmtId="170" fontId="24" fillId="0" borderId="1" xfId="0" applyNumberFormat="1" applyFont="1" applyFill="1" applyBorder="1" applyAlignment="1">
      <alignment horizontal="center" vertical="center" wrapText="1"/>
    </xf>
    <xf numFmtId="14" fontId="17" fillId="0" borderId="4" xfId="0" applyNumberFormat="1" applyFont="1" applyFill="1" applyBorder="1" applyAlignment="1">
      <alignment horizontal="center" vertical="center" wrapText="1"/>
    </xf>
    <xf numFmtId="3" fontId="14" fillId="2" borderId="1" xfId="0" applyNumberFormat="1" applyFont="1" applyFill="1" applyBorder="1" applyAlignment="1">
      <alignment horizontal="center" vertical="center" wrapText="1"/>
    </xf>
    <xf numFmtId="14" fontId="17" fillId="0" borderId="4" xfId="0" applyNumberFormat="1" applyFont="1" applyFill="1" applyBorder="1" applyAlignment="1">
      <alignment horizontal="center" vertical="center"/>
    </xf>
    <xf numFmtId="0" fontId="24" fillId="0" borderId="4" xfId="0" applyFont="1" applyFill="1" applyBorder="1" applyAlignment="1">
      <alignment horizontal="center" vertical="center" wrapText="1"/>
    </xf>
    <xf numFmtId="164" fontId="14" fillId="2" borderId="3" xfId="1" applyFont="1" applyFill="1" applyBorder="1" applyAlignment="1">
      <alignment horizontal="center" vertical="center" wrapText="1"/>
    </xf>
    <xf numFmtId="43" fontId="14" fillId="2" borderId="2" xfId="0" applyNumberFormat="1" applyFont="1" applyFill="1" applyBorder="1" applyAlignment="1">
      <alignment horizontal="center" vertical="center" wrapText="1"/>
    </xf>
    <xf numFmtId="164" fontId="14" fillId="6" borderId="22" xfId="1" applyFont="1" applyFill="1" applyBorder="1" applyAlignment="1">
      <alignment horizontal="center" vertical="center" wrapText="1"/>
    </xf>
    <xf numFmtId="0" fontId="14" fillId="4" borderId="7" xfId="0" applyFont="1" applyFill="1" applyBorder="1" applyAlignment="1">
      <alignment horizontal="center" wrapText="1"/>
    </xf>
    <xf numFmtId="0" fontId="17" fillId="0" borderId="4" xfId="0" applyFont="1" applyFill="1" applyBorder="1" applyAlignment="1">
      <alignment horizontal="center" vertical="center" wrapText="1"/>
    </xf>
    <xf numFmtId="14" fontId="17" fillId="2" borderId="4" xfId="0" applyNumberFormat="1" applyFont="1" applyFill="1" applyBorder="1" applyAlignment="1">
      <alignment horizontal="center" vertical="center" wrapText="1"/>
    </xf>
    <xf numFmtId="14" fontId="24" fillId="2" borderId="4" xfId="0" applyNumberFormat="1" applyFont="1" applyFill="1" applyBorder="1" applyAlignment="1">
      <alignment horizontal="center" vertical="center" wrapText="1"/>
    </xf>
    <xf numFmtId="4" fontId="14" fillId="2" borderId="1" xfId="0" applyNumberFormat="1" applyFont="1" applyFill="1" applyBorder="1" applyAlignment="1">
      <alignment horizontal="left" vertical="top" wrapText="1"/>
    </xf>
    <xf numFmtId="0" fontId="14" fillId="0" borderId="2" xfId="0" applyNumberFormat="1" applyFont="1" applyFill="1" applyBorder="1" applyAlignment="1">
      <alignment horizontal="center" vertical="center" wrapText="1"/>
    </xf>
    <xf numFmtId="164" fontId="14" fillId="2" borderId="2" xfId="1" applyFont="1" applyFill="1" applyBorder="1" applyAlignment="1">
      <alignment horizontal="center" vertical="center" wrapText="1"/>
    </xf>
    <xf numFmtId="0" fontId="26" fillId="0" borderId="1" xfId="0" applyFont="1" applyBorder="1" applyAlignment="1">
      <alignment horizontal="center" vertical="center" wrapText="1"/>
    </xf>
    <xf numFmtId="0" fontId="27" fillId="0" borderId="1" xfId="0" applyFont="1" applyBorder="1" applyAlignment="1">
      <alignment vertical="top" wrapText="1"/>
    </xf>
    <xf numFmtId="0" fontId="26" fillId="0" borderId="0" xfId="0" applyFont="1" applyAlignment="1">
      <alignment horizontal="center" vertical="center" wrapText="1"/>
    </xf>
    <xf numFmtId="0" fontId="27" fillId="0" borderId="0" xfId="0" applyFont="1"/>
    <xf numFmtId="0" fontId="27" fillId="0" borderId="1" xfId="0" applyFont="1" applyBorder="1"/>
    <xf numFmtId="0" fontId="14" fillId="0" borderId="3" xfId="0" applyNumberFormat="1" applyFont="1" applyFill="1" applyBorder="1" applyAlignment="1">
      <alignment horizontal="center" vertical="center" wrapText="1"/>
    </xf>
    <xf numFmtId="164" fontId="14" fillId="0" borderId="4" xfId="1" applyFont="1" applyFill="1" applyBorder="1" applyAlignment="1">
      <alignment horizontal="center" vertical="center" wrapText="1"/>
    </xf>
    <xf numFmtId="164" fontId="14" fillId="2" borderId="4" xfId="1" applyFont="1" applyFill="1" applyBorder="1" applyAlignment="1">
      <alignment horizontal="center" vertical="center" wrapText="1"/>
    </xf>
    <xf numFmtId="164" fontId="14" fillId="0" borderId="2" xfId="1" applyFont="1" applyFill="1" applyBorder="1" applyAlignment="1">
      <alignment horizontal="center" vertical="center" wrapText="1"/>
    </xf>
    <xf numFmtId="4" fontId="14" fillId="2" borderId="1" xfId="0" applyNumberFormat="1" applyFont="1" applyFill="1" applyBorder="1" applyAlignment="1">
      <alignment horizontal="center" vertical="center" wrapText="1"/>
    </xf>
    <xf numFmtId="4" fontId="14" fillId="6" borderId="1" xfId="1" applyNumberFormat="1" applyFont="1" applyFill="1" applyBorder="1" applyAlignment="1">
      <alignment horizontal="center" vertical="center" wrapText="1"/>
    </xf>
    <xf numFmtId="4" fontId="14" fillId="4" borderId="1" xfId="0" applyNumberFormat="1" applyFont="1" applyFill="1" applyBorder="1" applyAlignment="1">
      <alignment horizontal="center" wrapText="1"/>
    </xf>
    <xf numFmtId="0" fontId="14" fillId="2" borderId="1" xfId="0" applyFont="1" applyFill="1" applyBorder="1" applyAlignment="1">
      <alignment horizontal="center" wrapText="1"/>
    </xf>
    <xf numFmtId="4" fontId="14" fillId="2" borderId="22" xfId="0" applyNumberFormat="1" applyFont="1" applyFill="1" applyBorder="1" applyAlignment="1">
      <alignment horizontal="center" wrapText="1"/>
    </xf>
    <xf numFmtId="0" fontId="14" fillId="0" borderId="3" xfId="0" applyFont="1" applyBorder="1" applyAlignment="1">
      <alignment horizontal="center" vertical="center" wrapText="1"/>
    </xf>
    <xf numFmtId="164" fontId="14" fillId="5" borderId="7" xfId="1" applyFont="1" applyFill="1" applyBorder="1" applyAlignment="1">
      <alignment vertical="center" wrapText="1"/>
    </xf>
    <xf numFmtId="164" fontId="14" fillId="5" borderId="1" xfId="1" applyFont="1" applyFill="1" applyBorder="1" applyAlignment="1">
      <alignment vertical="center" wrapText="1"/>
    </xf>
    <xf numFmtId="164" fontId="14" fillId="2" borderId="1" xfId="1" applyFont="1" applyFill="1" applyBorder="1" applyAlignment="1">
      <alignment vertical="center" wrapText="1"/>
    </xf>
    <xf numFmtId="0" fontId="14" fillId="4" borderId="22" xfId="0" applyFont="1" applyFill="1" applyBorder="1" applyAlignment="1">
      <alignment horizontal="center" wrapText="1"/>
    </xf>
    <xf numFmtId="0" fontId="14" fillId="2" borderId="22" xfId="0" applyFont="1" applyFill="1" applyBorder="1" applyAlignment="1">
      <alignment horizontal="center" wrapText="1"/>
    </xf>
    <xf numFmtId="0" fontId="14" fillId="2" borderId="2" xfId="0" applyFont="1" applyFill="1" applyBorder="1" applyAlignment="1">
      <alignment horizontal="center" wrapText="1"/>
    </xf>
    <xf numFmtId="0" fontId="14" fillId="2" borderId="20" xfId="0" applyFont="1" applyFill="1" applyBorder="1" applyAlignment="1">
      <alignment horizontal="center" vertical="center" wrapText="1"/>
    </xf>
    <xf numFmtId="49" fontId="14" fillId="2" borderId="1" xfId="0" applyNumberFormat="1" applyFont="1" applyFill="1" applyBorder="1" applyAlignment="1">
      <alignment horizontal="center" vertical="center" wrapText="1"/>
    </xf>
    <xf numFmtId="164" fontId="14" fillId="5" borderId="2" xfId="1" applyFont="1" applyFill="1" applyBorder="1" applyAlignment="1">
      <alignment horizontal="center" vertical="center" wrapText="1"/>
    </xf>
    <xf numFmtId="164" fontId="14" fillId="5" borderId="6" xfId="1" applyFont="1" applyFill="1" applyBorder="1" applyAlignment="1">
      <alignment vertical="center" wrapText="1"/>
    </xf>
    <xf numFmtId="164" fontId="14" fillId="5" borderId="2" xfId="1" applyFont="1" applyFill="1" applyBorder="1" applyAlignment="1">
      <alignment vertical="center" wrapText="1"/>
    </xf>
    <xf numFmtId="0" fontId="14" fillId="2" borderId="15" xfId="0" applyFont="1" applyFill="1" applyBorder="1" applyAlignment="1">
      <alignment horizontal="center" vertical="center" wrapText="1"/>
    </xf>
    <xf numFmtId="164" fontId="14" fillId="0" borderId="1" xfId="1" applyFont="1" applyBorder="1" applyAlignment="1">
      <alignment horizontal="center" vertical="center" wrapText="1"/>
    </xf>
    <xf numFmtId="0" fontId="14" fillId="0" borderId="22" xfId="0" applyFont="1" applyBorder="1" applyAlignment="1">
      <alignment horizontal="center" vertical="center" wrapText="1"/>
    </xf>
    <xf numFmtId="164" fontId="14" fillId="0" borderId="37" xfId="1" applyFont="1" applyFill="1" applyBorder="1" applyAlignment="1">
      <alignment horizontal="center" vertical="center" wrapText="1"/>
    </xf>
    <xf numFmtId="164" fontId="14" fillId="2" borderId="7" xfId="1" applyFont="1" applyFill="1" applyBorder="1" applyAlignment="1">
      <alignment vertical="center" wrapText="1"/>
    </xf>
    <xf numFmtId="164" fontId="14" fillId="5" borderId="22" xfId="1" applyFont="1" applyFill="1" applyBorder="1" applyAlignment="1">
      <alignment vertical="center" wrapText="1"/>
    </xf>
    <xf numFmtId="164" fontId="14" fillId="2" borderId="37" xfId="1" applyFont="1" applyFill="1" applyBorder="1" applyAlignment="1">
      <alignment horizontal="center" vertical="center" wrapText="1"/>
    </xf>
    <xf numFmtId="14" fontId="14" fillId="2" borderId="1" xfId="1" applyNumberFormat="1" applyFont="1" applyFill="1" applyBorder="1" applyAlignment="1">
      <alignment horizontal="center" vertical="center" wrapText="1"/>
    </xf>
    <xf numFmtId="164" fontId="14" fillId="2" borderId="4" xfId="1" applyFont="1" applyFill="1" applyBorder="1" applyAlignment="1">
      <alignment vertical="center" wrapText="1"/>
    </xf>
    <xf numFmtId="164" fontId="14" fillId="2" borderId="22" xfId="1" applyFont="1" applyFill="1" applyBorder="1" applyAlignment="1">
      <alignment vertical="center" wrapText="1"/>
    </xf>
    <xf numFmtId="14" fontId="14" fillId="0" borderId="4" xfId="0" applyNumberFormat="1" applyFont="1" applyFill="1" applyBorder="1" applyAlignment="1">
      <alignment horizontal="center" vertical="center" wrapText="1"/>
    </xf>
    <xf numFmtId="164" fontId="14" fillId="5" borderId="9" xfId="1" applyFont="1" applyFill="1" applyBorder="1" applyAlignment="1">
      <alignment vertical="center" wrapText="1"/>
    </xf>
    <xf numFmtId="0" fontId="14" fillId="4" borderId="21" xfId="0" applyFont="1" applyFill="1" applyBorder="1" applyAlignment="1">
      <alignment horizontal="center" wrapText="1"/>
    </xf>
    <xf numFmtId="0" fontId="14" fillId="4" borderId="4" xfId="0" applyFont="1" applyFill="1" applyBorder="1" applyAlignment="1">
      <alignment horizontal="center" wrapText="1"/>
    </xf>
    <xf numFmtId="0" fontId="14" fillId="2" borderId="4" xfId="0" applyFont="1" applyFill="1" applyBorder="1" applyAlignment="1">
      <alignment horizontal="center" wrapText="1"/>
    </xf>
    <xf numFmtId="164" fontId="14" fillId="6" borderId="7" xfId="1" applyFont="1" applyFill="1" applyBorder="1" applyAlignment="1">
      <alignment horizontal="center" vertical="center" wrapText="1"/>
    </xf>
    <xf numFmtId="164" fontId="14" fillId="6" borderId="7" xfId="0" applyNumberFormat="1" applyFont="1" applyFill="1" applyBorder="1" applyAlignment="1">
      <alignment horizontal="center" vertical="center" wrapText="1"/>
    </xf>
    <xf numFmtId="164" fontId="14" fillId="6" borderId="24" xfId="0" applyNumberFormat="1" applyFont="1" applyFill="1" applyBorder="1" applyAlignment="1">
      <alignment horizontal="center" vertical="center" wrapText="1"/>
    </xf>
    <xf numFmtId="164" fontId="14" fillId="6" borderId="24" xfId="1" applyFont="1" applyFill="1" applyBorder="1" applyAlignment="1">
      <alignment horizontal="center" vertical="center" wrapText="1"/>
    </xf>
    <xf numFmtId="0" fontId="14" fillId="6" borderId="9"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4" xfId="0" applyFont="1" applyFill="1" applyBorder="1" applyAlignment="1">
      <alignment horizontal="center" vertical="center" wrapText="1"/>
    </xf>
    <xf numFmtId="164" fontId="14" fillId="6" borderId="25" xfId="1" applyFont="1" applyFill="1" applyBorder="1" applyAlignment="1">
      <alignment horizontal="center" vertical="center" wrapText="1"/>
    </xf>
    <xf numFmtId="164" fontId="14" fillId="6" borderId="25" xfId="0" applyNumberFormat="1" applyFont="1" applyFill="1" applyBorder="1" applyAlignment="1">
      <alignment horizontal="center" vertical="center" wrapText="1"/>
    </xf>
    <xf numFmtId="164" fontId="14" fillId="6" borderId="1" xfId="0" applyNumberFormat="1" applyFont="1" applyFill="1" applyBorder="1" applyAlignment="1">
      <alignment horizontal="center" vertical="center" wrapText="1"/>
    </xf>
    <xf numFmtId="164" fontId="14" fillId="6" borderId="1" xfId="1" applyFont="1" applyFill="1" applyBorder="1" applyAlignment="1">
      <alignment horizontal="center" wrapText="1"/>
    </xf>
    <xf numFmtId="0" fontId="14" fillId="2" borderId="25" xfId="0" applyFont="1" applyFill="1" applyBorder="1" applyAlignment="1">
      <alignment horizontal="center" vertical="center" wrapText="1"/>
    </xf>
    <xf numFmtId="164" fontId="14" fillId="2" borderId="25" xfId="1" applyFont="1" applyFill="1" applyBorder="1" applyAlignment="1">
      <alignment horizontal="center" vertical="center" wrapText="1"/>
    </xf>
    <xf numFmtId="164" fontId="14" fillId="2" borderId="25" xfId="0" applyNumberFormat="1" applyFont="1" applyFill="1" applyBorder="1" applyAlignment="1">
      <alignment horizontal="center" vertical="center" wrapText="1"/>
    </xf>
    <xf numFmtId="164" fontId="14" fillId="2" borderId="26" xfId="0" applyNumberFormat="1" applyFont="1" applyFill="1" applyBorder="1" applyAlignment="1">
      <alignment horizontal="center" vertical="center" wrapText="1"/>
    </xf>
    <xf numFmtId="4" fontId="14" fillId="2" borderId="25" xfId="1" applyNumberFormat="1" applyFont="1" applyFill="1" applyBorder="1" applyAlignment="1">
      <alignment horizontal="center" vertical="center" wrapText="1"/>
    </xf>
    <xf numFmtId="164" fontId="14" fillId="2" borderId="25" xfId="1" applyFont="1" applyFill="1" applyBorder="1" applyAlignment="1">
      <alignment horizontal="right" vertical="center" wrapText="1"/>
    </xf>
    <xf numFmtId="164" fontId="14" fillId="2" borderId="1" xfId="0" applyNumberFormat="1" applyFont="1" applyFill="1" applyBorder="1" applyAlignment="1">
      <alignment horizontal="center" vertical="center" wrapText="1"/>
    </xf>
    <xf numFmtId="0" fontId="0" fillId="0" borderId="0" xfId="0" applyFont="1" applyBorder="1" applyAlignment="1">
      <alignment horizontal="center" vertical="center" wrapText="1"/>
    </xf>
    <xf numFmtId="4" fontId="4" fillId="0" borderId="0" xfId="0" applyNumberFormat="1" applyFont="1" applyBorder="1"/>
    <xf numFmtId="4" fontId="3" fillId="0" borderId="0" xfId="1" applyNumberFormat="1" applyFont="1"/>
    <xf numFmtId="164" fontId="20" fillId="0" borderId="0" xfId="1" applyFont="1"/>
    <xf numFmtId="4" fontId="3" fillId="0" borderId="0" xfId="0" applyNumberFormat="1" applyFont="1" applyBorder="1"/>
    <xf numFmtId="165" fontId="1" fillId="0" borderId="0" xfId="1" applyNumberFormat="1" applyFont="1"/>
    <xf numFmtId="164" fontId="3" fillId="0" borderId="0" xfId="0" applyNumberFormat="1" applyFont="1"/>
    <xf numFmtId="164" fontId="3" fillId="0" borderId="0" xfId="0" applyNumberFormat="1" applyFont="1" applyBorder="1"/>
    <xf numFmtId="4" fontId="0" fillId="0" borderId="0" xfId="1" applyNumberFormat="1" applyFont="1" applyBorder="1"/>
    <xf numFmtId="164" fontId="14" fillId="0" borderId="16" xfId="0" applyNumberFormat="1" applyFont="1" applyBorder="1" applyAlignment="1">
      <alignment horizontal="center" wrapText="1"/>
    </xf>
    <xf numFmtId="3" fontId="15" fillId="0" borderId="36" xfId="0" applyNumberFormat="1" applyFont="1" applyBorder="1" applyAlignment="1">
      <alignment horizontal="center" wrapText="1"/>
    </xf>
    <xf numFmtId="164" fontId="14" fillId="2" borderId="4" xfId="1" applyFont="1" applyFill="1" applyBorder="1" applyAlignment="1">
      <alignment horizontal="center" vertical="center" wrapText="1"/>
    </xf>
    <xf numFmtId="164" fontId="14" fillId="2" borderId="2" xfId="1" applyFont="1" applyFill="1" applyBorder="1" applyAlignment="1">
      <alignment horizontal="center" vertical="center" wrapText="1"/>
    </xf>
    <xf numFmtId="0" fontId="14" fillId="0" borderId="4" xfId="0" applyFont="1" applyBorder="1" applyAlignment="1">
      <alignment horizontal="center" vertical="center" wrapText="1"/>
    </xf>
    <xf numFmtId="0" fontId="14" fillId="0" borderId="3" xfId="0" applyFont="1" applyBorder="1" applyAlignment="1">
      <alignment horizontal="center" vertical="center" wrapText="1"/>
    </xf>
    <xf numFmtId="0" fontId="14" fillId="0" borderId="2" xfId="0" applyFont="1" applyBorder="1" applyAlignment="1">
      <alignment horizontal="center" vertical="center" wrapText="1"/>
    </xf>
    <xf numFmtId="0" fontId="14" fillId="0" borderId="1" xfId="0" applyFont="1" applyBorder="1" applyAlignment="1">
      <alignment horizontal="center" vertical="center" wrapText="1"/>
    </xf>
    <xf numFmtId="164" fontId="14" fillId="2" borderId="3" xfId="1" applyFont="1" applyFill="1" applyBorder="1" applyAlignment="1">
      <alignment horizontal="center" vertical="center" wrapText="1"/>
    </xf>
    <xf numFmtId="0" fontId="14" fillId="2" borderId="4"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2" xfId="0" applyFont="1" applyFill="1" applyBorder="1" applyAlignment="1">
      <alignment horizontal="center" vertical="center" wrapText="1"/>
    </xf>
    <xf numFmtId="0" fontId="14" fillId="2" borderId="1" xfId="0" applyFont="1" applyFill="1" applyBorder="1" applyAlignment="1">
      <alignment horizontal="center" vertical="center" wrapText="1"/>
    </xf>
    <xf numFmtId="4" fontId="14" fillId="0" borderId="11" xfId="0" applyNumberFormat="1" applyFont="1" applyFill="1" applyBorder="1" applyAlignment="1">
      <alignment horizontal="center" vertical="center" wrapText="1"/>
    </xf>
    <xf numFmtId="4" fontId="14" fillId="0" borderId="34" xfId="0" applyNumberFormat="1" applyFont="1" applyFill="1" applyBorder="1" applyAlignment="1">
      <alignment horizontal="center" vertical="center" wrapText="1"/>
    </xf>
    <xf numFmtId="4" fontId="14" fillId="2" borderId="11" xfId="0" applyNumberFormat="1" applyFont="1" applyFill="1" applyBorder="1" applyAlignment="1">
      <alignment horizontal="center" vertical="center" wrapText="1"/>
    </xf>
    <xf numFmtId="4" fontId="14" fillId="2" borderId="34" xfId="0" applyNumberFormat="1" applyFont="1" applyFill="1" applyBorder="1" applyAlignment="1">
      <alignment horizontal="center" vertical="center" wrapText="1"/>
    </xf>
    <xf numFmtId="0" fontId="14" fillId="2" borderId="11" xfId="0" applyNumberFormat="1" applyFont="1" applyFill="1" applyBorder="1" applyAlignment="1">
      <alignment horizontal="center" vertical="center" wrapText="1"/>
    </xf>
    <xf numFmtId="0" fontId="14" fillId="2" borderId="34" xfId="0" applyNumberFormat="1" applyFont="1" applyFill="1" applyBorder="1" applyAlignment="1">
      <alignment horizontal="center" vertical="center" wrapText="1"/>
    </xf>
    <xf numFmtId="0" fontId="14" fillId="0" borderId="4" xfId="0" applyFont="1" applyFill="1" applyBorder="1" applyAlignment="1">
      <alignment horizontal="center" vertical="center" wrapText="1"/>
    </xf>
    <xf numFmtId="0" fontId="14" fillId="0" borderId="3" xfId="0" applyFont="1" applyFill="1" applyBorder="1" applyAlignment="1">
      <alignment horizontal="center" vertical="center" wrapText="1"/>
    </xf>
    <xf numFmtId="0" fontId="14" fillId="0" borderId="2" xfId="0" applyFont="1" applyFill="1" applyBorder="1" applyAlignment="1">
      <alignment horizontal="center" vertical="center" wrapText="1"/>
    </xf>
    <xf numFmtId="0" fontId="19" fillId="13" borderId="0" xfId="0" applyNumberFormat="1" applyFont="1" applyFill="1" applyBorder="1" applyAlignment="1">
      <alignment horizontal="center" vertical="center" wrapText="1"/>
    </xf>
    <xf numFmtId="0" fontId="14" fillId="0" borderId="11" xfId="0" applyNumberFormat="1" applyFont="1" applyFill="1" applyBorder="1" applyAlignment="1">
      <alignment horizontal="center" vertical="center" wrapText="1"/>
    </xf>
    <xf numFmtId="0" fontId="14" fillId="0" borderId="34" xfId="0" applyNumberFormat="1" applyFont="1" applyFill="1" applyBorder="1" applyAlignment="1">
      <alignment horizontal="center" vertical="center" wrapText="1"/>
    </xf>
    <xf numFmtId="0" fontId="7" fillId="0" borderId="0" xfId="0" applyNumberFormat="1" applyFont="1" applyFill="1" applyBorder="1" applyAlignment="1">
      <alignment horizontal="center" vertical="center" wrapText="1"/>
    </xf>
    <xf numFmtId="0" fontId="14" fillId="0" borderId="38" xfId="0" applyNumberFormat="1" applyFont="1" applyFill="1" applyBorder="1" applyAlignment="1">
      <alignment horizontal="center" vertical="center" wrapText="1"/>
    </xf>
    <xf numFmtId="4" fontId="15" fillId="0" borderId="31" xfId="0" applyNumberFormat="1" applyFont="1" applyBorder="1" applyAlignment="1">
      <alignment horizontal="center"/>
    </xf>
    <xf numFmtId="0" fontId="15" fillId="0" borderId="32" xfId="0" applyFont="1" applyBorder="1" applyAlignment="1">
      <alignment horizontal="center"/>
    </xf>
    <xf numFmtId="0" fontId="14" fillId="0" borderId="10" xfId="0" applyNumberFormat="1" applyFont="1" applyFill="1" applyBorder="1" applyAlignment="1">
      <alignment horizontal="center" vertical="center" wrapText="1"/>
    </xf>
    <xf numFmtId="0" fontId="14" fillId="0" borderId="33" xfId="0" applyNumberFormat="1" applyFont="1" applyFill="1" applyBorder="1" applyAlignment="1">
      <alignment horizontal="center" vertical="center" wrapText="1"/>
    </xf>
    <xf numFmtId="0" fontId="14" fillId="8" borderId="11" xfId="0" applyNumberFormat="1" applyFont="1" applyFill="1" applyBorder="1" applyAlignment="1">
      <alignment horizontal="center" vertical="center" wrapText="1"/>
    </xf>
    <xf numFmtId="0" fontId="14" fillId="8" borderId="34" xfId="0" applyNumberFormat="1" applyFont="1" applyFill="1" applyBorder="1" applyAlignment="1">
      <alignment horizontal="center" vertical="center" wrapText="1"/>
    </xf>
    <xf numFmtId="4" fontId="14" fillId="2" borderId="2" xfId="0" applyNumberFormat="1" applyFont="1" applyFill="1" applyBorder="1" applyAlignment="1">
      <alignment horizontal="center" vertical="center" wrapText="1"/>
    </xf>
    <xf numFmtId="4" fontId="14" fillId="2" borderId="28" xfId="0" applyNumberFormat="1" applyFont="1" applyFill="1" applyBorder="1" applyAlignment="1">
      <alignment horizontal="center" vertical="center" wrapText="1"/>
    </xf>
    <xf numFmtId="4" fontId="14" fillId="2" borderId="35" xfId="0" applyNumberFormat="1" applyFont="1" applyFill="1" applyBorder="1" applyAlignment="1">
      <alignment horizontal="center" vertical="center" wrapText="1"/>
    </xf>
    <xf numFmtId="4" fontId="14" fillId="7" borderId="12" xfId="0" applyNumberFormat="1" applyFont="1" applyFill="1" applyBorder="1" applyAlignment="1">
      <alignment horizontal="center" vertical="center" wrapText="1"/>
    </xf>
    <xf numFmtId="4" fontId="14" fillId="7" borderId="13" xfId="0" applyNumberFormat="1" applyFont="1" applyFill="1" applyBorder="1" applyAlignment="1">
      <alignment horizontal="center" vertical="center" wrapText="1"/>
    </xf>
    <xf numFmtId="4" fontId="14" fillId="7" borderId="14" xfId="0" applyNumberFormat="1" applyFont="1" applyFill="1" applyBorder="1" applyAlignment="1">
      <alignment horizontal="center" vertical="center" wrapText="1"/>
    </xf>
  </cellXfs>
  <cellStyles count="10">
    <cellStyle name="Comma" xfId="1" builtinId="3"/>
    <cellStyle name="Comma 2" xfId="8"/>
    <cellStyle name="Normal" xfId="0" builtinId="0"/>
    <cellStyle name="Normal 2" xfId="7"/>
    <cellStyle name="Normal 26" xfId="3"/>
    <cellStyle name="Normal 26 2" xfId="6"/>
    <cellStyle name="Normal 27" xfId="5"/>
    <cellStyle name="Normal 29" xfId="2"/>
    <cellStyle name="Normal 30" xfId="4"/>
    <cellStyle name="Normal__Final 2"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2.xml"/><Relationship Id="rId7" Type="http://schemas.openxmlformats.org/officeDocument/2006/relationships/theme" Target="theme/theme1.xml"/><Relationship Id="rId2" Type="http://schemas.openxmlformats.org/officeDocument/2006/relationships/worksheet" Target="worksheets/sheet1.xml"/><Relationship Id="rId1" Type="http://schemas.openxmlformats.org/officeDocument/2006/relationships/chartsheet" Target="chart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10" Type="http://schemas.openxmlformats.org/officeDocument/2006/relationships/calcChain" Target="calcChain.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invertIfNegative val="0"/>
          <c:val>
            <c:numRef>
              <c:f>'Contracte semnate'!#REF!</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0-82BC-488F-BC42-1F42D8F321F9}"/>
            </c:ext>
            <c:ext xmlns:c15="http://schemas.microsoft.com/office/drawing/2012/chart" uri="{02D57815-91ED-43cb-92C2-25804820EDAC}">
              <c15:filteredCategoryTitle>
                <c15:cat>
                  <c:multiLvlStrRef>
                    <c:extLst xmlns:c16="http://schemas.microsoft.com/office/drawing/2014/chart" xmlns:c16r2="http://schemas.microsoft.com/office/drawing/2015/06/chart">
                      <c:ext uri="{02D57815-91ED-43cb-92C2-25804820EDAC}">
                        <c15:formulaRef>
                          <c15:sqref>#REF!</c15:sqref>
                        </c15:formulaRef>
                      </c:ext>
                    </c:extLst>
                  </c:multiLvlStrRef>
                </c15:cat>
              </c15:filteredCategoryTitle>
            </c:ext>
          </c:extLst>
        </c:ser>
        <c:ser>
          <c:idx val="1"/>
          <c:order val="1"/>
          <c:invertIfNegative val="0"/>
          <c:val>
            <c:numRef>
              <c:f>'Contracte semnate'!#REF!</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1-82BC-488F-BC42-1F42D8F321F9}"/>
            </c:ext>
            <c:ext xmlns:c15="http://schemas.microsoft.com/office/drawing/2012/chart" uri="{02D57815-91ED-43cb-92C2-25804820EDAC}">
              <c15:filteredCategoryTitle>
                <c15:cat>
                  <c:multiLvlStrRef>
                    <c:extLst xmlns:c16="http://schemas.microsoft.com/office/drawing/2014/chart" xmlns:c16r2="http://schemas.microsoft.com/office/drawing/2015/06/chart">
                      <c:ext uri="{02D57815-91ED-43cb-92C2-25804820EDAC}">
                        <c15:formulaRef>
                          <c15:sqref>#REF!</c15:sqref>
                        </c15:formulaRef>
                      </c:ext>
                    </c:extLst>
                  </c:multiLvlStrRef>
                </c15:cat>
              </c15:filteredCategoryTitle>
            </c:ext>
          </c:extLst>
        </c:ser>
        <c:ser>
          <c:idx val="2"/>
          <c:order val="2"/>
          <c:invertIfNegative val="0"/>
          <c:val>
            <c:numRef>
              <c:f>#REF!</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2-82BC-488F-BC42-1F42D8F321F9}"/>
            </c:ext>
            <c:ext xmlns:c15="http://schemas.microsoft.com/office/drawing/2012/chart" uri="{02D57815-91ED-43cb-92C2-25804820EDAC}">
              <c15:filteredCategoryTitle>
                <c15:cat>
                  <c:multiLvlStrRef>
                    <c:extLst xmlns:c16="http://schemas.microsoft.com/office/drawing/2014/chart" xmlns:c16r2="http://schemas.microsoft.com/office/drawing/2015/06/chart">
                      <c:ext uri="{02D57815-91ED-43cb-92C2-25804820EDAC}">
                        <c15:formulaRef>
                          <c15:sqref>#REF!</c15:sqref>
                        </c15:formulaRef>
                      </c:ext>
                    </c:extLst>
                  </c:multiLvlStrRef>
                </c15:cat>
              </c15:filteredCategoryTitle>
            </c:ext>
          </c:extLst>
        </c:ser>
        <c:ser>
          <c:idx val="3"/>
          <c:order val="3"/>
          <c:invertIfNegative val="0"/>
          <c:val>
            <c:numRef>
              <c:f>#REF!</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3-82BC-488F-BC42-1F42D8F321F9}"/>
            </c:ext>
            <c:ext xmlns:c15="http://schemas.microsoft.com/office/drawing/2012/chart" uri="{02D57815-91ED-43cb-92C2-25804820EDAC}">
              <c15:filteredCategoryTitle>
                <c15:cat>
                  <c:multiLvlStrRef>
                    <c:extLst xmlns:c16="http://schemas.microsoft.com/office/drawing/2014/chart" xmlns:c16r2="http://schemas.microsoft.com/office/drawing/2015/06/chart">
                      <c:ext uri="{02D57815-91ED-43cb-92C2-25804820EDAC}">
                        <c15:formulaRef>
                          <c15:sqref>#REF!</c15:sqref>
                        </c15:formulaRef>
                      </c:ext>
                    </c:extLst>
                  </c:multiLvlStrRef>
                </c15:cat>
              </c15:filteredCategoryTitle>
            </c:ext>
          </c:extLst>
        </c:ser>
        <c:ser>
          <c:idx val="4"/>
          <c:order val="4"/>
          <c:invertIfNegative val="0"/>
          <c:val>
            <c:numRef>
              <c:f>#REF!</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4-82BC-488F-BC42-1F42D8F321F9}"/>
            </c:ext>
            <c:ext xmlns:c15="http://schemas.microsoft.com/office/drawing/2012/chart" uri="{02D57815-91ED-43cb-92C2-25804820EDAC}">
              <c15:filteredCategoryTitle>
                <c15:cat>
                  <c:multiLvlStrRef>
                    <c:extLst xmlns:c16="http://schemas.microsoft.com/office/drawing/2014/chart" xmlns:c16r2="http://schemas.microsoft.com/office/drawing/2015/06/chart">
                      <c:ext uri="{02D57815-91ED-43cb-92C2-25804820EDAC}">
                        <c15:formulaRef>
                          <c15:sqref>#REF!</c15:sqref>
                        </c15:formulaRef>
                      </c:ext>
                    </c:extLst>
                  </c:multiLvlStrRef>
                </c15:cat>
              </c15:filteredCategoryTitle>
            </c:ext>
          </c:extLst>
        </c:ser>
        <c:dLbls>
          <c:showLegendKey val="0"/>
          <c:showVal val="0"/>
          <c:showCatName val="0"/>
          <c:showSerName val="0"/>
          <c:showPercent val="0"/>
          <c:showBubbleSize val="0"/>
        </c:dLbls>
        <c:gapWidth val="150"/>
        <c:axId val="127163776"/>
        <c:axId val="127164560"/>
      </c:barChart>
      <c:catAx>
        <c:axId val="127163776"/>
        <c:scaling>
          <c:orientation val="minMax"/>
        </c:scaling>
        <c:delete val="0"/>
        <c:axPos val="b"/>
        <c:numFmt formatCode="General" sourceLinked="0"/>
        <c:majorTickMark val="out"/>
        <c:minorTickMark val="none"/>
        <c:tickLblPos val="nextTo"/>
        <c:crossAx val="127164560"/>
        <c:crosses val="autoZero"/>
        <c:auto val="1"/>
        <c:lblAlgn val="ctr"/>
        <c:lblOffset val="100"/>
        <c:noMultiLvlLbl val="0"/>
      </c:catAx>
      <c:valAx>
        <c:axId val="127164560"/>
        <c:scaling>
          <c:orientation val="minMax"/>
        </c:scaling>
        <c:delete val="0"/>
        <c:axPos val="l"/>
        <c:majorGridlines/>
        <c:numFmt formatCode="General" sourceLinked="1"/>
        <c:majorTickMark val="out"/>
        <c:minorTickMark val="none"/>
        <c:tickLblPos val="nextTo"/>
        <c:crossAx val="127163776"/>
        <c:crosses val="autoZero"/>
        <c:crossBetween val="between"/>
      </c:valAx>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sheet1.xml><?xml version="1.0" encoding="utf-8"?>
<chartsheet xmlns="http://schemas.openxmlformats.org/spreadsheetml/2006/main" xmlns:r="http://schemas.openxmlformats.org/officeDocument/2006/relationships">
  <sheetPr/>
  <sheetViews>
    <sheetView zoomScale="113" workbookViewId="0" zoomToFit="1"/>
  </sheetViews>
  <customSheetViews>
    <customSheetView guid="{F4C96D22-891C-4B3C-B57B-7878195B2E7E}" scale="89" zoomToFit="1">
      <pageMargins left="0.7" right="0.7" top="0.75" bottom="0.75" header="0.3" footer="0.3"/>
    </customSheetView>
    <customSheetView guid="{A23DAD4C-1DE1-4EEE-B895-448842FF572B}" scale="89" zoomToFit="1">
      <pageMargins left="0.7" right="0.7" top="0.75" bottom="0.75" header="0.3" footer="0.3"/>
    </customSheetView>
    <customSheetView guid="{0E2002C0-88DC-479A-B983-CA340E3274B8}" scale="89" zoomToFit="1">
      <pageMargins left="0.7" right="0.7" top="0.75" bottom="0.75" header="0.3" footer="0.3"/>
    </customSheetView>
    <customSheetView guid="{0F598BC0-9523-4AD3-94A3-BDEC8367FE11}" scale="89" zoomToFit="1">
      <pageMargins left="0.7" right="0.7" top="0.75" bottom="0.75" header="0.3" footer="0.3"/>
    </customSheetView>
    <customSheetView guid="{61C44EA8-4687-4D4E-A1ED-359DF81A71FB}" scale="89" zoomToFit="1">
      <pageMargins left="0.7" right="0.7" top="0.75" bottom="0.75" header="0.3" footer="0.3"/>
    </customSheetView>
    <customSheetView guid="{B8EFA5E8-2E8C-450C-9395-D582737418AA}" scale="89" zoomToFit="1">
      <pageMargins left="0.7" right="0.7" top="0.75" bottom="0.75" header="0.3" footer="0.3"/>
    </customSheetView>
    <customSheetView guid="{216972B4-771A-4607-A8B4-AC73D5CD6C1A}" scale="89" zoomToFit="1">
      <pageMargins left="0.7" right="0.7" top="0.75" bottom="0.75" header="0.3" footer="0.3"/>
    </customSheetView>
    <customSheetView guid="{64D2264B-4E86-4FBB-93B3-BEE727888DFE}" scale="89" zoomToFit="1">
      <pageMargins left="0.7" right="0.7" top="0.75" bottom="0.75" header="0.3" footer="0.3"/>
    </customSheetView>
    <customSheetView guid="{79FA8BE5-7D13-4EF3-B35A-76ACF1C0DF3C}" scale="89" zoomToFit="1">
      <pageMargins left="0.7" right="0.7" top="0.75" bottom="0.75" header="0.3" footer="0.3"/>
    </customSheetView>
    <customSheetView guid="{E1C13DC2-98C2-4597-8D1A-C9F2C3CA60EC}" scale="89" zoomToFit="1">
      <pageMargins left="0.7" right="0.7" top="0.75" bottom="0.75" header="0.3" footer="0.3"/>
    </customSheetView>
    <customSheetView guid="{E10820C0-32CD-441A-8635-65479FE7CBA3}" scale="76" zoomToFit="1">
      <pageMargins left="0.7" right="0.7" top="0.75" bottom="0.75" header="0.3" footer="0.3"/>
    </customSheetView>
    <customSheetView guid="{2234C728-15E1-4BAF-98DE-620726961552}" scale="76" zoomToFit="1">
      <pageMargins left="0.7" right="0.7" top="0.75" bottom="0.75" header="0.3" footer="0.3"/>
    </customSheetView>
    <customSheetView guid="{3EBF2DB4-84D7-478D-9896-C4DA08B65D0C}" scale="89" zoomToFit="1">
      <pageMargins left="0.7" right="0.7" top="0.75" bottom="0.75" header="0.3" footer="0.3"/>
    </customSheetView>
    <customSheetView guid="{437FD6EF-32B2-4DE0-BA89-93A7E3EF04C5}" scale="89" zoomToFit="1">
      <pageMargins left="0.7" right="0.7" top="0.75" bottom="0.75" header="0.3" footer="0.3"/>
    </customSheetView>
    <customSheetView guid="{83337B45-5054-4200-BF9E-4E1DC1896214}" scale="89" zoomToFit="1">
      <pageMargins left="0.7" right="0.7" top="0.75" bottom="0.75" header="0.3" footer="0.3"/>
    </customSheetView>
    <customSheetView guid="{9E851A6A-17B1-4E6F-A007-493445D427B8}" scale="89" zoomToFit="1">
      <pageMargins left="0.7" right="0.7" top="0.75" bottom="0.75" header="0.3" footer="0.3"/>
    </customSheetView>
    <customSheetView guid="{DB90939E-72BD-4CED-BFB6-BD74FF913DB3}" scale="89" zoomToFit="1">
      <pageMargins left="0.7" right="0.7" top="0.75" bottom="0.75" header="0.3" footer="0.3"/>
    </customSheetView>
    <customSheetView guid="{413D6799-9F75-47FF-8A9E-5CB9283B7BBE}" scale="89" zoomToFit="1">
      <pageMargins left="0.7" right="0.7" top="0.75" bottom="0.75" header="0.3" footer="0.3"/>
    </customSheetView>
    <customSheetView guid="{E4462EA5-1112-4F42-BE37-A867D6FC853C}" scale="112" zoomToFit="1">
      <pageMargins left="0.7" right="0.7" top="0.75" bottom="0.75" header="0.3" footer="0.3"/>
    </customSheetView>
    <customSheetView guid="{ECCC7D97-A0C3-4C50-BA03-A8D24BCD22BE}" scale="89" zoomToFit="1">
      <pageMargins left="0.7" right="0.7" top="0.75" bottom="0.75" header="0.3" footer="0.3"/>
    </customSheetView>
  </custom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absoluteAnchor>
    <xdr:pos x="0" y="0"/>
    <xdr:ext cx="8665221" cy="6271327"/>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Mirela.Cosovan/Desktop/Mirela%20Cosovan/POIM/POIM/COMUNICARE%20SI%20PUBLICITATE/Doc.%20trans.%20spre%20publicare/RAP.%20LUNARE/2020/IUNIE/Anexa%203%20-%20Lista%20contracte%20POIM%2030.06.2020%20pt%20publicare.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daniela.cirlig/Downloads/Copy%20of%20Anexa%20%203%20-%20%20Lista%20contracte%20POIM%2015.10.2019%20(4).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192.168.70.169\poim\Users\daniela.cirlig\Desktop\Situatie%20financiara%20centralizat%20axe%20cu%20pr%20majore%20%20IANUARIE%20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rt2"/>
      <sheetName val="Contracte semnate (2)"/>
      <sheetName val="Sheet1"/>
    </sheetNames>
    <sheetDataSet>
      <sheetData sheetId="0" refreshError="1"/>
      <sheetData sheetId="1">
        <row r="12">
          <cell r="C12" t="str">
            <v>Axă prioritară/Prioritate de investiţii/Obiectiv specific/Priority Axis/Investment Priority/Specific Objective</v>
          </cell>
          <cell r="D12" t="str">
            <v>Titlu proiect/Project Title</v>
          </cell>
          <cell r="E12" t="str">
            <v>cod SMIS/SMIS Code</v>
          </cell>
          <cell r="F12" t="str">
            <v>Nr si data Contract de Finantare/No and date of the Financing Agreement</v>
          </cell>
          <cell r="H12" t="str">
            <v>Nume beneficiar/Beneficiary</v>
          </cell>
          <cell r="I12" t="str">
            <v>Rezumat proiect//Project Summary</v>
          </cell>
          <cell r="J12" t="str">
            <v>Data de incepere a proiectului/ Start date of the project</v>
          </cell>
          <cell r="K12" t="str">
            <v>Data de finalizare a proiectului/End date of the project</v>
          </cell>
          <cell r="L12" t="str">
            <v>Rata de cofinanțare UE/EU co-financing rate</v>
          </cell>
          <cell r="M12" t="str">
            <v>Regiune/Region</v>
          </cell>
          <cell r="N12" t="str">
            <v>Judet/County</v>
          </cell>
          <cell r="O12" t="str">
            <v>Tip Beneficiar/Beneficiary</v>
          </cell>
          <cell r="P12" t="str">
            <v>Categorie de intervenție/Category of intervention</v>
          </cell>
          <cell r="Q12" t="str">
            <v>Valoarea eligibilă a proiectului (lei)/Eligible project value</v>
          </cell>
          <cell r="V12" t="str">
            <v>Cheltuieli neeligibile/ Non eligible expenditure</v>
          </cell>
          <cell r="W12" t="str">
            <v>Valoarea veniturilor nete generate (NFG)/Net Generated income</v>
          </cell>
          <cell r="X12" t="str">
            <v>Total valoare proiect/Total project value</v>
          </cell>
          <cell r="AB12" t="str">
            <v>Plăţi către beneficiari (lei)/Payments to the beneficiaries</v>
          </cell>
        </row>
        <row r="13">
          <cell r="R13" t="str">
            <v>Fonduri UE/EU Funds</v>
          </cell>
          <cell r="S13" t="str">
            <v>Contribuția națională/National Contribution</v>
          </cell>
          <cell r="T13" t="str">
            <v>Contributia proprie a beneficiarului/Contribution of the beneficiary</v>
          </cell>
          <cell r="AB13" t="str">
            <v>Fonduri UE/EU Funds</v>
          </cell>
          <cell r="AC13" t="str">
            <v>Contribuția națională /National Contribution</v>
          </cell>
        </row>
      </sheetData>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rt2"/>
      <sheetName val="Contracte semnate"/>
      <sheetName val="Sheet1"/>
    </sheetNames>
    <sheetDataSet>
      <sheetData sheetId="0" refreshError="1"/>
      <sheetData sheetId="1"/>
      <sheetData sheetId="2">
        <row r="1">
          <cell r="A1" t="str">
            <v>CodSmis</v>
          </cell>
          <cell r="B1" t="str">
            <v>Regiune</v>
          </cell>
          <cell r="C1" t="str">
            <v>Judet</v>
          </cell>
        </row>
        <row r="2">
          <cell r="A2">
            <v>102369</v>
          </cell>
          <cell r="B2" t="str">
            <v>Regiunea 7 Centru</v>
          </cell>
          <cell r="C2" t="str">
            <v>Alba</v>
          </cell>
        </row>
        <row r="3">
          <cell r="A3">
            <v>110847</v>
          </cell>
          <cell r="B3" t="str">
            <v>Regiunea 7 Centru</v>
          </cell>
          <cell r="C3" t="str">
            <v>Alba</v>
          </cell>
        </row>
        <row r="4">
          <cell r="A4">
            <v>101985</v>
          </cell>
          <cell r="B4" t="str">
            <v>Regiunea 7 Centru</v>
          </cell>
          <cell r="C4" t="str">
            <v>Alba</v>
          </cell>
        </row>
        <row r="5">
          <cell r="A5">
            <v>106678</v>
          </cell>
          <cell r="B5" t="str">
            <v>Regiunea 7 Centru</v>
          </cell>
          <cell r="C5" t="str">
            <v>Alba</v>
          </cell>
        </row>
        <row r="6">
          <cell r="A6">
            <v>106374</v>
          </cell>
          <cell r="B6" t="str">
            <v>Regiunea 7 Centru</v>
          </cell>
          <cell r="C6" t="str">
            <v>Alba</v>
          </cell>
        </row>
        <row r="7">
          <cell r="A7">
            <v>104677</v>
          </cell>
          <cell r="B7" t="str">
            <v>Regiunea 1 Nord-Est,Regiunea 2 Sud-Est,Regiunea 3 Sud Muntenia,Regiunea 4 Sud-Vest,Regiunea 5 Vest,Regiunea 6 Nord-Vest,Regiunea 7 Centru,Regiunea 8 Bucureşti-Ilfov</v>
          </cell>
          <cell r="C7" t="str">
            <v>Alba,Arad,Arges,Bacau,Bihor,Bistrita Nasaud,Botosani,Braila,Brasov,Bucuresti,Buzau,Calarasi,Caras Severin,Cluj,Constanta,Covasna,Dambovita,Dolj,Galati,Giurgiu,Gorj,Harghita,Hunedoara,Ialomita,Iasi,Ilfov,Maramures,Mehedinti,Mures,Neamt,Olt,Prahova,Salaj,Satu Mare,Sibiu,Suceava,Teleorman,Timis,Tulcea,Valcea,Vaslui,Vrancea</v>
          </cell>
        </row>
        <row r="8">
          <cell r="A8">
            <v>102606</v>
          </cell>
          <cell r="B8" t="str">
            <v>Regiunea 1 Nord-Est,Regiunea 2 Sud-Est,Regiunea 3 Sud Muntenia,Regiunea 4 Sud-Vest,Regiunea 5 Vest,Regiunea 6 Nord-Vest,Regiunea 7 Centru,Regiunea 8 Bucureşti-Ilfov</v>
          </cell>
          <cell r="C8" t="str">
            <v>Alba,Arad,Arges,Bacau,Bihor,Bistrita Nasaud,Botosani,Braila,Brasov,Bucuresti,Buzau,Calarasi,Caras Severin,Cluj,Constanta,Covasna,Dambovita,Dolj,Galati,Giurgiu,Gorj,Harghita,Hunedoara,Ialomita,Iasi,Ilfov,Maramures,Mehedinti,Mures,Neamt,Olt,Prahova,Salaj,Satu Mare,Sibiu,Suceava,Teleorman,Timis,Tulcea,Valcea,Vaslui,Vrancea</v>
          </cell>
        </row>
        <row r="9">
          <cell r="A9">
            <v>117138</v>
          </cell>
          <cell r="B9" t="str">
            <v>Regiunea 1 Nord-Est,Regiunea 2 Sud-Est,Regiunea 3 Sud Muntenia,Regiunea 4 Sud-Vest,Regiunea 5 Vest,Regiunea 6 Nord-Vest,Regiunea 7 Centru,Regiunea 8 Bucureşti-Ilfov</v>
          </cell>
          <cell r="C9" t="str">
            <v>Alba,Arad,Arges,Bacau,Bihor,Bistrita Nasaud,Botosani,Braila,Brasov,Bucuresti,Buzau,Calarasi,Caras Severin,Cluj,Constanta,Covasna,Dambovita,Dolj,Galati,Giurgiu,Gorj,Harghita,Hunedoara,Ialomita,Iasi,Maramures,Mehedinti,Mures,Neamt,Olt,Prahova,Salaj,Satu Mare,Sibiu,Suceava,Teleorman,Timis,Tulcea,Valcea,Vaslui,Vrancea</v>
          </cell>
        </row>
        <row r="10">
          <cell r="A10">
            <v>111814</v>
          </cell>
          <cell r="B10" t="str">
            <v>Regiunea 1 Nord-Est,Regiunea 2 Sud-Est,Regiunea 3 Sud Muntenia,Regiunea 4 Sud-Vest,Regiunea 5 Vest,Regiunea 6 Nord-Vest</v>
          </cell>
          <cell r="C10" t="str">
            <v>Alba,Arges,Bihor,Bistrita Nasaud,Buzau,Caras Severin,Cluj,Constanta,Dambovita,Giurgiu,Gorj,Hunedoara,Iasi,Maramures,Olt,Prahova,Salaj,Timis,Vaslui</v>
          </cell>
        </row>
        <row r="11">
          <cell r="A11">
            <v>118317</v>
          </cell>
          <cell r="B11" t="str">
            <v>Regiunea 6 Nord-Vest,Regiunea 7 Centru</v>
          </cell>
          <cell r="C11" t="str">
            <v>Alba,Cluj</v>
          </cell>
        </row>
        <row r="12">
          <cell r="A12">
            <v>102378</v>
          </cell>
          <cell r="B12" t="str">
            <v>Regiunea 5 Vest,Regiunea 7 Centru</v>
          </cell>
          <cell r="C12" t="str">
            <v>Alba,Hunedoara</v>
          </cell>
        </row>
        <row r="13">
          <cell r="A13">
            <v>102769</v>
          </cell>
          <cell r="B13" t="str">
            <v>Regiunea 5 Vest,Regiunea 7 Centru</v>
          </cell>
          <cell r="C13" t="str">
            <v>Alba,Hunedoara</v>
          </cell>
        </row>
        <row r="14">
          <cell r="A14">
            <v>111298</v>
          </cell>
          <cell r="B14" t="str">
            <v>Regiunea 5 Vest,Regiunea 7 Centru</v>
          </cell>
          <cell r="C14" t="str">
            <v>Alba,Hunedoara</v>
          </cell>
        </row>
        <row r="15">
          <cell r="A15">
            <v>110706</v>
          </cell>
          <cell r="B15" t="str">
            <v>Regiunea 7 Centru</v>
          </cell>
          <cell r="C15" t="str">
            <v>Alba,Mures,Sibiu</v>
          </cell>
        </row>
        <row r="16">
          <cell r="A16">
            <v>102674</v>
          </cell>
          <cell r="B16" t="str">
            <v>Regiunea 7 Centru</v>
          </cell>
          <cell r="C16" t="str">
            <v>Alba,Sibiu</v>
          </cell>
        </row>
        <row r="17">
          <cell r="A17">
            <v>106581</v>
          </cell>
          <cell r="B17" t="str">
            <v>Regiunea 5 Vest</v>
          </cell>
          <cell r="C17" t="str">
            <v>Arad</v>
          </cell>
        </row>
        <row r="18">
          <cell r="A18">
            <v>106397</v>
          </cell>
          <cell r="B18" t="str">
            <v>Regiunea 5 Vest</v>
          </cell>
          <cell r="C18" t="str">
            <v>Arad</v>
          </cell>
        </row>
        <row r="19">
          <cell r="A19">
            <v>106974</v>
          </cell>
          <cell r="B19" t="str">
            <v>Regiunea 5 Vest</v>
          </cell>
          <cell r="C19" t="str">
            <v>Arad</v>
          </cell>
        </row>
        <row r="20">
          <cell r="A20">
            <v>115216</v>
          </cell>
          <cell r="B20" t="str">
            <v>Regiunea 1 Nord-Est,Regiunea 2 Sud-Est,Regiunea 3 Sud Muntenia,Regiunea 4 Sud-Vest,Regiunea 5 Vest,Regiunea 8 Bucureşti-Ilfov</v>
          </cell>
          <cell r="C20" t="str">
            <v>Arad,Bacau,Bucuresti,Calarasi,Caras Severin,Constanta,Dolj,Giurgiu,Ialomita,Iasi,Ilfov,Mehedinti,Neamt,Olt,Prahova,Teleorman,Timis,Vrancea</v>
          </cell>
        </row>
        <row r="21">
          <cell r="A21">
            <v>112112</v>
          </cell>
          <cell r="B21" t="str">
            <v>Regiunea 4 Sud-Vest</v>
          </cell>
          <cell r="C21" t="str">
            <v>Arad,Bihor,Hunedoara</v>
          </cell>
        </row>
        <row r="22">
          <cell r="A22">
            <v>117677</v>
          </cell>
          <cell r="B22" t="str">
            <v>Regiunea 5 Vest</v>
          </cell>
          <cell r="C22" t="str">
            <v>Arad,Hunedoara</v>
          </cell>
        </row>
        <row r="23">
          <cell r="A23">
            <v>101992</v>
          </cell>
          <cell r="B23" t="str">
            <v>Regiunea 4 Sud-Vest</v>
          </cell>
          <cell r="C23" t="str">
            <v>Arad,Timis</v>
          </cell>
        </row>
        <row r="24">
          <cell r="A24">
            <v>105668</v>
          </cell>
          <cell r="B24" t="str">
            <v>Regiunea 3 Sud Muntenia</v>
          </cell>
          <cell r="C24" t="str">
            <v>Arges</v>
          </cell>
        </row>
        <row r="25">
          <cell r="A25">
            <v>105621</v>
          </cell>
          <cell r="B25" t="str">
            <v>Regiunea 3 Sud Muntenia</v>
          </cell>
          <cell r="C25" t="str">
            <v>Arges</v>
          </cell>
        </row>
        <row r="26">
          <cell r="A26">
            <v>104101</v>
          </cell>
          <cell r="B26" t="str">
            <v>Regiunea 3 Sud Muntenia</v>
          </cell>
          <cell r="C26" t="str">
            <v>Arges</v>
          </cell>
        </row>
        <row r="27">
          <cell r="A27">
            <v>102086</v>
          </cell>
          <cell r="B27" t="str">
            <v>Regiunea 3 Sud Muntenia,Regiunea 7 Centru</v>
          </cell>
          <cell r="C27" t="str">
            <v>Arges,Brasov</v>
          </cell>
        </row>
        <row r="28">
          <cell r="A28">
            <v>106161</v>
          </cell>
          <cell r="B28" t="str">
            <v>Regiunea 1 Nord-Est</v>
          </cell>
          <cell r="C28" t="str">
            <v>Bacau</v>
          </cell>
        </row>
        <row r="29">
          <cell r="A29">
            <v>106130</v>
          </cell>
          <cell r="B29" t="str">
            <v>Regiunea 1 Nord-Est</v>
          </cell>
          <cell r="C29" t="str">
            <v>Bacau</v>
          </cell>
        </row>
        <row r="30">
          <cell r="A30">
            <v>114060</v>
          </cell>
          <cell r="B30" t="str">
            <v>Regiunea 1 Nord-Est</v>
          </cell>
          <cell r="C30" t="str">
            <v>Bacau,Iasi,Suceava</v>
          </cell>
        </row>
        <row r="31">
          <cell r="A31">
            <v>115371</v>
          </cell>
          <cell r="B31" t="str">
            <v>Regiunea 6 Nord-Vest</v>
          </cell>
          <cell r="C31" t="str">
            <v>Bihor</v>
          </cell>
        </row>
        <row r="32">
          <cell r="A32">
            <v>113310</v>
          </cell>
          <cell r="B32" t="str">
            <v>Regiunea 6 Nord-Vest</v>
          </cell>
          <cell r="C32" t="str">
            <v>Bihor</v>
          </cell>
        </row>
        <row r="33">
          <cell r="A33">
            <v>111438</v>
          </cell>
          <cell r="B33" t="str">
            <v>Regiunea 6 Nord-Vest</v>
          </cell>
          <cell r="C33" t="str">
            <v>Bihor</v>
          </cell>
        </row>
        <row r="34">
          <cell r="A34">
            <v>108460</v>
          </cell>
          <cell r="B34" t="str">
            <v>Regiunea 6 Nord-Vest</v>
          </cell>
          <cell r="C34" t="str">
            <v>Bihor</v>
          </cell>
        </row>
        <row r="35">
          <cell r="A35">
            <v>106554</v>
          </cell>
          <cell r="B35" t="str">
            <v>Regiunea 6 Nord-Vest</v>
          </cell>
          <cell r="C35" t="str">
            <v>Bihor</v>
          </cell>
        </row>
        <row r="36">
          <cell r="A36">
            <v>105894</v>
          </cell>
          <cell r="B36" t="str">
            <v>Regiunea 6 Nord-Vest</v>
          </cell>
          <cell r="C36" t="str">
            <v>Bihor,Cluj</v>
          </cell>
        </row>
        <row r="37">
          <cell r="A37">
            <v>116916</v>
          </cell>
          <cell r="B37" t="str">
            <v>Regiunea 6 Nord-Vest</v>
          </cell>
          <cell r="C37" t="str">
            <v>Bihor,Satu Mare</v>
          </cell>
        </row>
        <row r="38">
          <cell r="A38">
            <v>117803</v>
          </cell>
          <cell r="B38" t="str">
            <v>Regiunea 6 Nord-Vest</v>
          </cell>
          <cell r="C38" t="str">
            <v>Bistrita Nasaud</v>
          </cell>
        </row>
        <row r="39">
          <cell r="A39">
            <v>109456</v>
          </cell>
          <cell r="B39" t="str">
            <v>Regiunea 6 Nord-Vest</v>
          </cell>
          <cell r="C39" t="str">
            <v>Bistrita Nasaud</v>
          </cell>
        </row>
        <row r="40">
          <cell r="A40">
            <v>104855</v>
          </cell>
          <cell r="B40" t="str">
            <v>Regiunea 6 Nord-Vest</v>
          </cell>
          <cell r="C40" t="str">
            <v>Bistrita Nasaud</v>
          </cell>
        </row>
        <row r="41">
          <cell r="A41">
            <v>102066</v>
          </cell>
          <cell r="B41" t="str">
            <v>Regiunea 1 Nord-Est</v>
          </cell>
          <cell r="C41" t="str">
            <v>Botosani</v>
          </cell>
        </row>
        <row r="42">
          <cell r="A42">
            <v>105146</v>
          </cell>
          <cell r="B42" t="str">
            <v>Regiunea 1 Nord-Est</v>
          </cell>
          <cell r="C42" t="str">
            <v>Botosani</v>
          </cell>
        </row>
        <row r="43">
          <cell r="A43">
            <v>102415</v>
          </cell>
          <cell r="B43" t="str">
            <v>Regiunea 2 Sud-Est</v>
          </cell>
          <cell r="C43" t="str">
            <v>Braila</v>
          </cell>
        </row>
        <row r="44">
          <cell r="A44">
            <v>103731</v>
          </cell>
          <cell r="B44" t="str">
            <v>Regiunea 2 Sud-Est</v>
          </cell>
          <cell r="C44" t="str">
            <v>Braila</v>
          </cell>
        </row>
        <row r="45">
          <cell r="A45">
            <v>102258</v>
          </cell>
          <cell r="B45" t="str">
            <v>Regiunea 2 Sud-Est</v>
          </cell>
          <cell r="C45" t="str">
            <v>Braila,Buzau</v>
          </cell>
        </row>
        <row r="46">
          <cell r="A46">
            <v>102540</v>
          </cell>
          <cell r="B46" t="str">
            <v>Regiunea 1 Nord-Est,Regiunea 2 Sud-Est,Regiunea 3 Sud Muntenia</v>
          </cell>
          <cell r="C46" t="str">
            <v>Braila,Calarasi,Constanta,Ialomita,Suceava</v>
          </cell>
        </row>
        <row r="47">
          <cell r="A47">
            <v>111081</v>
          </cell>
          <cell r="B47" t="str">
            <v>Regiunea 7 Centru</v>
          </cell>
          <cell r="C47" t="str">
            <v>Brasov</v>
          </cell>
        </row>
        <row r="48">
          <cell r="A48">
            <v>106938</v>
          </cell>
          <cell r="B48" t="str">
            <v>Regiunea 7 Centru</v>
          </cell>
          <cell r="C48" t="str">
            <v>Brasov</v>
          </cell>
        </row>
        <row r="49">
          <cell r="A49">
            <v>107617</v>
          </cell>
          <cell r="B49" t="str">
            <v>Regiunea 7 Centru</v>
          </cell>
          <cell r="C49" t="str">
            <v>Brasov</v>
          </cell>
        </row>
        <row r="50">
          <cell r="A50">
            <v>110707</v>
          </cell>
          <cell r="B50" t="str">
            <v>Regiunea 7 Centru</v>
          </cell>
          <cell r="C50" t="str">
            <v>Brasov,Harghita,Mures</v>
          </cell>
        </row>
        <row r="51">
          <cell r="A51">
            <v>106454</v>
          </cell>
          <cell r="B51" t="str">
            <v>Regiunea 7 Centru</v>
          </cell>
          <cell r="C51" t="str">
            <v>Brasov,Sibiu</v>
          </cell>
        </row>
        <row r="52">
          <cell r="A52">
            <v>118443</v>
          </cell>
          <cell r="B52" t="str">
            <v>Regiunea 8 Bucureşti-Ilfov</v>
          </cell>
          <cell r="C52" t="str">
            <v>Bucuresti</v>
          </cell>
        </row>
        <row r="53">
          <cell r="A53">
            <v>111879</v>
          </cell>
          <cell r="B53" t="str">
            <v>Regiunea 8 Bucureşti-Ilfov</v>
          </cell>
          <cell r="C53" t="str">
            <v>Bucuresti</v>
          </cell>
        </row>
        <row r="54">
          <cell r="A54">
            <v>111687</v>
          </cell>
          <cell r="B54" t="str">
            <v>Regiunea 1 Nord-Est</v>
          </cell>
          <cell r="C54" t="str">
            <v>Bucuresti</v>
          </cell>
        </row>
        <row r="55">
          <cell r="A55">
            <v>111325</v>
          </cell>
          <cell r="B55" t="str">
            <v>Regiunea 1 Nord-Est</v>
          </cell>
          <cell r="C55" t="str">
            <v>Bucuresti</v>
          </cell>
        </row>
        <row r="56">
          <cell r="A56">
            <v>102050</v>
          </cell>
          <cell r="B56" t="str">
            <v>Regiunea 8 Bucureşti-Ilfov</v>
          </cell>
          <cell r="C56" t="str">
            <v>Bucuresti</v>
          </cell>
        </row>
        <row r="57">
          <cell r="A57">
            <v>111951</v>
          </cell>
          <cell r="B57" t="str">
            <v>Regiunea 3 Sud Muntenia,Regiunea 8 Bucureşti-Ilfov</v>
          </cell>
          <cell r="C57" t="str">
            <v>Bucuresti,Giurgiu,Ilfov</v>
          </cell>
        </row>
        <row r="58">
          <cell r="A58">
            <v>114234</v>
          </cell>
          <cell r="B58" t="str">
            <v>Regiunea 8 Bucureşti-Ilfov</v>
          </cell>
          <cell r="C58" t="str">
            <v>Bucuresti,Prahova</v>
          </cell>
        </row>
        <row r="59">
          <cell r="A59">
            <v>102541</v>
          </cell>
          <cell r="B59" t="str">
            <v>Regiunea 3 Sud Muntenia</v>
          </cell>
          <cell r="C59" t="str">
            <v>Buzau</v>
          </cell>
        </row>
        <row r="60">
          <cell r="A60">
            <v>116919</v>
          </cell>
          <cell r="B60" t="str">
            <v>Regiunea 2 Sud-Est,Regiunea 3 Sud Muntenia</v>
          </cell>
          <cell r="C60" t="str">
            <v>Buzau,Ialomita,Prahova</v>
          </cell>
        </row>
        <row r="61">
          <cell r="A61">
            <v>102123</v>
          </cell>
          <cell r="B61" t="str">
            <v>Regiunea 8 Bucureşti-Ilfov</v>
          </cell>
          <cell r="C61" t="str">
            <v>Calarasi</v>
          </cell>
        </row>
        <row r="62">
          <cell r="A62">
            <v>108040</v>
          </cell>
          <cell r="B62" t="str">
            <v>Regiunea 3 Sud Muntenia</v>
          </cell>
          <cell r="C62" t="str">
            <v>Calarasi</v>
          </cell>
        </row>
        <row r="63">
          <cell r="A63">
            <v>103605</v>
          </cell>
          <cell r="B63" t="str">
            <v>Regiunea 2 Sud-Est</v>
          </cell>
          <cell r="C63" t="str">
            <v>Calarasi</v>
          </cell>
        </row>
        <row r="64">
          <cell r="A64">
            <v>102023</v>
          </cell>
          <cell r="B64" t="str">
            <v>Regiunea 3 Sud Muntenia</v>
          </cell>
          <cell r="C64" t="str">
            <v>Calarasi,Giurgiu,Teleorman</v>
          </cell>
        </row>
        <row r="65">
          <cell r="A65">
            <v>116918</v>
          </cell>
          <cell r="B65" t="str">
            <v>Regiunea 3 Sud Muntenia</v>
          </cell>
          <cell r="C65" t="str">
            <v>Calarasi,Ialomita</v>
          </cell>
        </row>
        <row r="66">
          <cell r="A66">
            <v>105956</v>
          </cell>
          <cell r="B66" t="str">
            <v>Regiunea 4 Sud-Vest</v>
          </cell>
          <cell r="C66" t="str">
            <v>Caras Severin</v>
          </cell>
        </row>
        <row r="67">
          <cell r="A67">
            <v>106647</v>
          </cell>
          <cell r="B67" t="str">
            <v>Regiunea 5 Vest</v>
          </cell>
          <cell r="C67" t="str">
            <v>Caras Severin</v>
          </cell>
        </row>
        <row r="68">
          <cell r="A68">
            <v>116950</v>
          </cell>
          <cell r="B68" t="str">
            <v>Regiunea 4 Sud-Vest,Regiunea 5 Vest</v>
          </cell>
          <cell r="C68" t="str">
            <v>Caras Severin,Gorj,Hunedoara</v>
          </cell>
        </row>
        <row r="69">
          <cell r="A69">
            <v>111698</v>
          </cell>
          <cell r="B69" t="str">
            <v>Regiunea 5 Vest</v>
          </cell>
          <cell r="C69" t="str">
            <v>Caras Severin,Hunedoara,Timis</v>
          </cell>
        </row>
        <row r="70">
          <cell r="A70">
            <v>105740</v>
          </cell>
          <cell r="B70" t="str">
            <v>Regiunea 7 Centru</v>
          </cell>
          <cell r="C70" t="str">
            <v>Cluj</v>
          </cell>
        </row>
        <row r="71">
          <cell r="A71">
            <v>118679</v>
          </cell>
          <cell r="B71" t="str">
            <v>Regiunea 6 Nord-Vest</v>
          </cell>
          <cell r="C71" t="str">
            <v>Cluj</v>
          </cell>
        </row>
        <row r="72">
          <cell r="A72">
            <v>103698</v>
          </cell>
          <cell r="B72" t="str">
            <v>Regiunea 6 Nord-Vest</v>
          </cell>
          <cell r="C72" t="str">
            <v>Cluj</v>
          </cell>
        </row>
        <row r="73">
          <cell r="A73">
            <v>112718</v>
          </cell>
          <cell r="B73" t="str">
            <v>Regiunea 6 Nord-Vest</v>
          </cell>
          <cell r="C73" t="str">
            <v>Cluj</v>
          </cell>
        </row>
        <row r="74">
          <cell r="A74">
            <v>110570</v>
          </cell>
          <cell r="B74" t="str">
            <v>Regiunea 6 Nord-Vest</v>
          </cell>
          <cell r="C74" t="str">
            <v>Cluj</v>
          </cell>
        </row>
        <row r="75">
          <cell r="A75">
            <v>101692</v>
          </cell>
          <cell r="B75" t="str">
            <v>Regiunea 6 Nord-Vest</v>
          </cell>
          <cell r="C75" t="str">
            <v>Cluj</v>
          </cell>
        </row>
        <row r="76">
          <cell r="A76">
            <v>109815</v>
          </cell>
          <cell r="B76" t="str">
            <v>Regiunea 7 Centru</v>
          </cell>
          <cell r="C76" t="str">
            <v>Cluj</v>
          </cell>
        </row>
        <row r="77">
          <cell r="A77">
            <v>115748</v>
          </cell>
          <cell r="B77" t="str">
            <v>Regiunea 6 Nord-Vest,Regiunea 7 Centru</v>
          </cell>
          <cell r="C77" t="str">
            <v>Cluj,Mures</v>
          </cell>
        </row>
        <row r="78">
          <cell r="A78">
            <v>110923</v>
          </cell>
          <cell r="B78" t="str">
            <v>Regiunea 2 Sud-Est</v>
          </cell>
          <cell r="C78" t="str">
            <v>Constanta</v>
          </cell>
        </row>
        <row r="79">
          <cell r="A79">
            <v>108227</v>
          </cell>
          <cell r="B79" t="str">
            <v>Regiunea 2 Sud-Est</v>
          </cell>
          <cell r="C79" t="str">
            <v>Constanta</v>
          </cell>
        </row>
        <row r="80">
          <cell r="A80">
            <v>110880</v>
          </cell>
          <cell r="B80" t="str">
            <v>Regiunea 2 Sud-Est</v>
          </cell>
          <cell r="C80" t="str">
            <v>Constanta</v>
          </cell>
        </row>
        <row r="81">
          <cell r="A81">
            <v>106573</v>
          </cell>
          <cell r="B81" t="str">
            <v>Regiunea 2 Sud-Est</v>
          </cell>
          <cell r="C81" t="str">
            <v>Constanta</v>
          </cell>
        </row>
        <row r="82">
          <cell r="A82">
            <v>106556</v>
          </cell>
          <cell r="B82" t="str">
            <v>Regiunea 2 Sud-Est</v>
          </cell>
          <cell r="C82" t="str">
            <v>Constanta</v>
          </cell>
        </row>
        <row r="83">
          <cell r="A83">
            <v>104845</v>
          </cell>
          <cell r="B83" t="str">
            <v>Regiunea 7 Centru</v>
          </cell>
          <cell r="C83" t="str">
            <v>Covasna</v>
          </cell>
        </row>
        <row r="84">
          <cell r="A84">
            <v>103186</v>
          </cell>
          <cell r="B84" t="str">
            <v>Regiunea 7 Centru</v>
          </cell>
          <cell r="C84" t="str">
            <v>Covasna</v>
          </cell>
        </row>
        <row r="85">
          <cell r="A85">
            <v>105180</v>
          </cell>
          <cell r="B85" t="str">
            <v>Regiunea 7 Centru</v>
          </cell>
          <cell r="C85" t="str">
            <v>Covasna,Harghita</v>
          </cell>
        </row>
        <row r="86">
          <cell r="A86">
            <v>114059</v>
          </cell>
          <cell r="B86" t="str">
            <v>Regiunea 7 Centru</v>
          </cell>
          <cell r="C86" t="str">
            <v>Covasna,Mures</v>
          </cell>
        </row>
        <row r="87">
          <cell r="A87">
            <v>114394</v>
          </cell>
          <cell r="B87" t="str">
            <v>Regiunea 3 Sud Muntenia</v>
          </cell>
          <cell r="C87" t="str">
            <v>Dambovita</v>
          </cell>
        </row>
        <row r="88">
          <cell r="A88">
            <v>101989</v>
          </cell>
          <cell r="B88" t="str">
            <v>Regiunea 3 Sud Muntenia</v>
          </cell>
          <cell r="C88" t="str">
            <v>Dambovita</v>
          </cell>
        </row>
        <row r="89">
          <cell r="A89">
            <v>106221</v>
          </cell>
          <cell r="B89" t="str">
            <v>Regiunea 3 Sud Muntenia</v>
          </cell>
          <cell r="C89" t="str">
            <v>Dambovita</v>
          </cell>
        </row>
        <row r="90">
          <cell r="A90">
            <v>114790</v>
          </cell>
          <cell r="B90" t="str">
            <v>Regiunea 4 Sud-Vest</v>
          </cell>
          <cell r="C90" t="str">
            <v>Dolj</v>
          </cell>
        </row>
        <row r="91">
          <cell r="A91">
            <v>102122</v>
          </cell>
          <cell r="B91" t="str">
            <v>Regiunea 4 Sud-Vest</v>
          </cell>
          <cell r="C91" t="str">
            <v>Dolj</v>
          </cell>
        </row>
        <row r="92">
          <cell r="A92">
            <v>112553</v>
          </cell>
          <cell r="B92" t="str">
            <v>Regiunea 4 Sud-Vest</v>
          </cell>
          <cell r="C92" t="str">
            <v>Dolj</v>
          </cell>
        </row>
        <row r="93">
          <cell r="A93">
            <v>110638</v>
          </cell>
          <cell r="B93" t="str">
            <v>Regiunea 4 Sud-Vest</v>
          </cell>
          <cell r="C93" t="str">
            <v>Dolj</v>
          </cell>
        </row>
        <row r="94">
          <cell r="A94">
            <v>103839</v>
          </cell>
          <cell r="B94" t="str">
            <v>Regiunea 4 Sud-Vest</v>
          </cell>
          <cell r="C94" t="str">
            <v>Dolj</v>
          </cell>
        </row>
        <row r="95">
          <cell r="A95">
            <v>111085</v>
          </cell>
          <cell r="B95" t="str">
            <v>Regiunea 3 Sud Muntenia,Regiunea 4 Sud-Vest</v>
          </cell>
          <cell r="C95" t="str">
            <v>Dolj,Olt,Teleorman</v>
          </cell>
        </row>
        <row r="96">
          <cell r="A96">
            <v>108495</v>
          </cell>
          <cell r="B96" t="str">
            <v>Regiunea 2 Sud-Est</v>
          </cell>
          <cell r="C96" t="str">
            <v>Galati</v>
          </cell>
        </row>
        <row r="97">
          <cell r="A97">
            <v>103707</v>
          </cell>
          <cell r="B97" t="str">
            <v>Regiunea 2 Sud-Est</v>
          </cell>
          <cell r="C97" t="str">
            <v>Galati</v>
          </cell>
        </row>
        <row r="98">
          <cell r="A98">
            <v>101054</v>
          </cell>
          <cell r="B98" t="str">
            <v>Regiunea 2 Sud-Est</v>
          </cell>
          <cell r="C98" t="str">
            <v>Galati</v>
          </cell>
        </row>
        <row r="99">
          <cell r="A99">
            <v>112855</v>
          </cell>
          <cell r="B99" t="str">
            <v>Regiunea 3 Sud Muntenia</v>
          </cell>
          <cell r="C99" t="str">
            <v>Giurgiu</v>
          </cell>
        </row>
        <row r="100">
          <cell r="A100">
            <v>111428</v>
          </cell>
          <cell r="B100" t="str">
            <v>Regiunea 3 Sud Muntenia</v>
          </cell>
          <cell r="C100" t="str">
            <v>Giurgiu,Teleorman</v>
          </cell>
        </row>
        <row r="101">
          <cell r="A101">
            <v>107498</v>
          </cell>
          <cell r="B101" t="str">
            <v>Regiunea 4 Sud-Vest</v>
          </cell>
          <cell r="C101" t="str">
            <v>Gorj</v>
          </cell>
        </row>
        <row r="102">
          <cell r="A102">
            <v>111429</v>
          </cell>
          <cell r="B102" t="str">
            <v>Regiunea 4 Sud-Vest</v>
          </cell>
          <cell r="C102" t="str">
            <v>Gorj</v>
          </cell>
        </row>
        <row r="103">
          <cell r="A103">
            <v>107600</v>
          </cell>
          <cell r="B103" t="str">
            <v>Regiunea 4 Sud-Vest</v>
          </cell>
          <cell r="C103" t="str">
            <v>Gorj</v>
          </cell>
        </row>
        <row r="104">
          <cell r="A104">
            <v>105336</v>
          </cell>
          <cell r="B104" t="str">
            <v>Regiunea 4 Sud-Vest</v>
          </cell>
          <cell r="C104" t="str">
            <v>Gorj</v>
          </cell>
        </row>
        <row r="105">
          <cell r="A105">
            <v>110661</v>
          </cell>
          <cell r="B105" t="str">
            <v>Regiunea 3 Sud Muntenia</v>
          </cell>
          <cell r="C105" t="str">
            <v>Gorj,Hunedoara</v>
          </cell>
        </row>
        <row r="106">
          <cell r="A106">
            <v>106311</v>
          </cell>
          <cell r="B106" t="str">
            <v>Regiunea 7 Centru</v>
          </cell>
          <cell r="C106" t="str">
            <v>Harghita</v>
          </cell>
        </row>
        <row r="107">
          <cell r="A107">
            <v>101066</v>
          </cell>
          <cell r="B107" t="str">
            <v>Regiunea 7 Centru</v>
          </cell>
          <cell r="C107" t="str">
            <v>Harghita</v>
          </cell>
        </row>
        <row r="108">
          <cell r="A108">
            <v>104941</v>
          </cell>
          <cell r="B108" t="str">
            <v>Regiunea 7 Centru</v>
          </cell>
          <cell r="C108" t="str">
            <v>Harghita,Mures</v>
          </cell>
        </row>
        <row r="109">
          <cell r="A109">
            <v>101984</v>
          </cell>
          <cell r="B109" t="str">
            <v>Regiunea 7 Centru</v>
          </cell>
          <cell r="C109" t="str">
            <v>Harghita,Mures</v>
          </cell>
        </row>
        <row r="110">
          <cell r="A110">
            <v>108100</v>
          </cell>
          <cell r="B110" t="str">
            <v>Regiunea 7 Centru</v>
          </cell>
          <cell r="C110" t="str">
            <v>Hunedoara</v>
          </cell>
        </row>
        <row r="111">
          <cell r="A111">
            <v>102578</v>
          </cell>
          <cell r="B111" t="str">
            <v>Regiunea 5 Vest</v>
          </cell>
          <cell r="C111" t="str">
            <v>Hunedoara</v>
          </cell>
        </row>
        <row r="112">
          <cell r="A112">
            <v>102021</v>
          </cell>
          <cell r="B112" t="str">
            <v>Regiunea 5 Vest</v>
          </cell>
          <cell r="C112" t="str">
            <v>Hunedoara</v>
          </cell>
        </row>
        <row r="113">
          <cell r="A113">
            <v>114831</v>
          </cell>
          <cell r="B113" t="str">
            <v>Regiunea 5 Vest</v>
          </cell>
          <cell r="C113" t="str">
            <v>Hunedoara,Timis</v>
          </cell>
        </row>
        <row r="114">
          <cell r="A114">
            <v>110562</v>
          </cell>
          <cell r="B114" t="str">
            <v>Regiunea 5 Vest</v>
          </cell>
          <cell r="C114" t="str">
            <v>Hunedoara,Timis</v>
          </cell>
        </row>
        <row r="115">
          <cell r="A115">
            <v>105731</v>
          </cell>
          <cell r="B115" t="str">
            <v>Regiunea 1 Nord-Est</v>
          </cell>
          <cell r="C115" t="str">
            <v>Iasi</v>
          </cell>
        </row>
        <row r="116">
          <cell r="A116">
            <v>109717</v>
          </cell>
          <cell r="B116" t="str">
            <v>Regiunea 1 Nord-Est</v>
          </cell>
          <cell r="C116" t="str">
            <v>Iasi</v>
          </cell>
        </row>
        <row r="117">
          <cell r="A117">
            <v>115253</v>
          </cell>
          <cell r="B117" t="str">
            <v>Regiunea 1 Nord-Est</v>
          </cell>
          <cell r="C117" t="str">
            <v>Iasi</v>
          </cell>
        </row>
        <row r="118">
          <cell r="A118">
            <v>107857</v>
          </cell>
          <cell r="B118" t="str">
            <v>Regiunea 1 Nord-Est</v>
          </cell>
          <cell r="C118" t="str">
            <v>Iasi</v>
          </cell>
        </row>
        <row r="119">
          <cell r="A119">
            <v>101991</v>
          </cell>
          <cell r="B119" t="str">
            <v>Regiunea 8 Bucureşti-Ilfov</v>
          </cell>
          <cell r="C119" t="str">
            <v>Iasi</v>
          </cell>
        </row>
        <row r="120">
          <cell r="A120">
            <v>108339</v>
          </cell>
          <cell r="B120" t="str">
            <v>Regiunea 1 Nord-Est</v>
          </cell>
          <cell r="C120" t="str">
            <v>Iasi</v>
          </cell>
        </row>
        <row r="121">
          <cell r="A121">
            <v>116963</v>
          </cell>
          <cell r="B121" t="str">
            <v>Regiunea 1 Nord-Est</v>
          </cell>
          <cell r="C121" t="str">
            <v>Iasi,Neamt</v>
          </cell>
        </row>
        <row r="122">
          <cell r="A122">
            <v>119028</v>
          </cell>
          <cell r="B122" t="str">
            <v>Regiunea 1 Nord-Est</v>
          </cell>
          <cell r="C122" t="str">
            <v>Ilfov</v>
          </cell>
        </row>
        <row r="123">
          <cell r="A123">
            <v>108771</v>
          </cell>
          <cell r="B123" t="str">
            <v>Regiunea 1 Nord-Est</v>
          </cell>
          <cell r="C123" t="str">
            <v>Ilfov</v>
          </cell>
        </row>
        <row r="124">
          <cell r="A124">
            <v>105593</v>
          </cell>
          <cell r="B124" t="str">
            <v>Regiunea 8 Bucureşti-Ilfov</v>
          </cell>
          <cell r="C124" t="str">
            <v>Ilfov</v>
          </cell>
        </row>
        <row r="125">
          <cell r="A125">
            <v>106208</v>
          </cell>
          <cell r="B125" t="str">
            <v>Regiunea 8 Bucureşti-Ilfov</v>
          </cell>
          <cell r="C125" t="str">
            <v>Ilfov</v>
          </cell>
        </row>
        <row r="126">
          <cell r="A126">
            <v>106394</v>
          </cell>
          <cell r="B126" t="str">
            <v>Regiunea 6 Nord-Vest</v>
          </cell>
          <cell r="C126" t="str">
            <v>Maramures</v>
          </cell>
        </row>
        <row r="127">
          <cell r="A127">
            <v>105327</v>
          </cell>
          <cell r="B127" t="str">
            <v>Regiunea 6 Nord-Vest</v>
          </cell>
          <cell r="C127" t="str">
            <v>Maramures</v>
          </cell>
        </row>
        <row r="128">
          <cell r="A128">
            <v>102055</v>
          </cell>
          <cell r="B128" t="str">
            <v>Regiunea 4 Sud-Vest</v>
          </cell>
          <cell r="C128" t="str">
            <v>Mehedinti</v>
          </cell>
        </row>
        <row r="129">
          <cell r="A129">
            <v>106365</v>
          </cell>
          <cell r="B129" t="str">
            <v>Regiunea 4 Sud-Vest</v>
          </cell>
          <cell r="C129" t="str">
            <v>Mehedinti</v>
          </cell>
        </row>
        <row r="130">
          <cell r="A130">
            <v>102011</v>
          </cell>
          <cell r="B130" t="str">
            <v>Regiunea 4 Sud-Vest</v>
          </cell>
          <cell r="C130" t="str">
            <v>Mehedinti</v>
          </cell>
        </row>
        <row r="131">
          <cell r="A131">
            <v>103033</v>
          </cell>
          <cell r="B131" t="str">
            <v>Regiunea 4 Sud-Vest</v>
          </cell>
          <cell r="C131" t="str">
            <v>Mehedinti</v>
          </cell>
        </row>
        <row r="132">
          <cell r="A132">
            <v>107113</v>
          </cell>
          <cell r="B132" t="str">
            <v>Regiunea 7 Centru</v>
          </cell>
          <cell r="C132" t="str">
            <v>Mures</v>
          </cell>
        </row>
        <row r="133">
          <cell r="A133">
            <v>109910</v>
          </cell>
          <cell r="B133" t="str">
            <v>Regiunea 7 Centru</v>
          </cell>
          <cell r="C133" t="str">
            <v>Mures</v>
          </cell>
        </row>
        <row r="134">
          <cell r="A134">
            <v>106373</v>
          </cell>
          <cell r="B134" t="str">
            <v>Regiunea 7 Centru</v>
          </cell>
          <cell r="C134" t="str">
            <v>Mures</v>
          </cell>
        </row>
        <row r="135">
          <cell r="A135">
            <v>116745</v>
          </cell>
          <cell r="B135" t="str">
            <v>Regiunea 1 Nord-Est</v>
          </cell>
          <cell r="C135" t="str">
            <v>Neamt</v>
          </cell>
        </row>
        <row r="136">
          <cell r="A136">
            <v>113150</v>
          </cell>
          <cell r="B136" t="str">
            <v>Regiunea 2 Sud-Est</v>
          </cell>
          <cell r="C136" t="str">
            <v>Olt</v>
          </cell>
        </row>
        <row r="137">
          <cell r="A137">
            <v>110595</v>
          </cell>
          <cell r="B137" t="str">
            <v>Regiunea 2 Sud-Est</v>
          </cell>
          <cell r="C137" t="str">
            <v>Olt</v>
          </cell>
        </row>
        <row r="138">
          <cell r="A138">
            <v>106283</v>
          </cell>
          <cell r="B138" t="str">
            <v>Regiunea 4 Sud-Vest</v>
          </cell>
          <cell r="C138" t="str">
            <v>Olt</v>
          </cell>
        </row>
        <row r="139">
          <cell r="A139">
            <v>102491</v>
          </cell>
          <cell r="B139" t="str">
            <v>Regiunea 3 Sud Muntenia,Regiunea 4 Sud-Vest</v>
          </cell>
          <cell r="C139" t="str">
            <v>Olt,Teleorman</v>
          </cell>
        </row>
        <row r="140">
          <cell r="A140">
            <v>102844</v>
          </cell>
          <cell r="B140" t="str">
            <v>Regiunea 3 Sud Muntenia,Regiunea 4 Sud-Vest</v>
          </cell>
          <cell r="C140" t="str">
            <v>Olt,Teleorman,Valcea</v>
          </cell>
        </row>
        <row r="141">
          <cell r="A141">
            <v>112630</v>
          </cell>
          <cell r="B141" t="str">
            <v>Regiunea 3 Sud Muntenia</v>
          </cell>
          <cell r="C141" t="str">
            <v>Prahova</v>
          </cell>
        </row>
        <row r="142">
          <cell r="A142">
            <v>101987</v>
          </cell>
          <cell r="B142" t="str">
            <v>Regiunea 3 Sud Muntenia</v>
          </cell>
          <cell r="C142" t="str">
            <v>Prahova</v>
          </cell>
        </row>
        <row r="143">
          <cell r="A143">
            <v>110387</v>
          </cell>
          <cell r="B143" t="str">
            <v>Regiunea 3 Sud Muntenia</v>
          </cell>
          <cell r="C143" t="str">
            <v>Prahova</v>
          </cell>
        </row>
        <row r="144">
          <cell r="A144">
            <v>104337</v>
          </cell>
          <cell r="B144" t="str">
            <v>Regiunea 3 Sud Muntenia</v>
          </cell>
          <cell r="C144" t="str">
            <v>Prahova</v>
          </cell>
        </row>
        <row r="145">
          <cell r="A145">
            <v>111193</v>
          </cell>
          <cell r="B145" t="str">
            <v>Regiunea 6 Nord-Vest</v>
          </cell>
          <cell r="C145" t="str">
            <v>Satu Mare</v>
          </cell>
        </row>
        <row r="146">
          <cell r="A146">
            <v>105422</v>
          </cell>
          <cell r="B146" t="str">
            <v>Regiunea 6 Nord-Vest</v>
          </cell>
          <cell r="C146" t="str">
            <v>Satu Mare</v>
          </cell>
        </row>
        <row r="147">
          <cell r="A147">
            <v>109955</v>
          </cell>
          <cell r="B147" t="str">
            <v>Regiunea 7 Centru</v>
          </cell>
          <cell r="C147" t="str">
            <v>Sibiu</v>
          </cell>
        </row>
        <row r="148">
          <cell r="A148">
            <v>106707</v>
          </cell>
          <cell r="B148" t="str">
            <v>Regiunea 7 Centru</v>
          </cell>
          <cell r="C148" t="str">
            <v>Sibiu</v>
          </cell>
        </row>
        <row r="149">
          <cell r="A149">
            <v>108911</v>
          </cell>
          <cell r="B149" t="str">
            <v>Regiunea 1 Nord-Est</v>
          </cell>
          <cell r="C149" t="str">
            <v>Suceava</v>
          </cell>
        </row>
        <row r="150">
          <cell r="A150">
            <v>106355</v>
          </cell>
          <cell r="B150" t="str">
            <v>Regiunea 1 Nord-Est</v>
          </cell>
          <cell r="C150" t="str">
            <v>Suceava</v>
          </cell>
        </row>
        <row r="151">
          <cell r="A151">
            <v>114439</v>
          </cell>
          <cell r="B151" t="str">
            <v>Regiunea 3 Sud Muntenia</v>
          </cell>
          <cell r="C151" t="str">
            <v>Teleorman</v>
          </cell>
        </row>
        <row r="152">
          <cell r="A152">
            <v>107453</v>
          </cell>
          <cell r="B152" t="str">
            <v>Regiunea 3 Sud Muntenia</v>
          </cell>
          <cell r="C152" t="str">
            <v>Teleorman</v>
          </cell>
        </row>
        <row r="153">
          <cell r="A153">
            <v>116222</v>
          </cell>
          <cell r="B153" t="str">
            <v>Regiunea 5 Vest</v>
          </cell>
          <cell r="C153" t="str">
            <v>Timis</v>
          </cell>
        </row>
        <row r="154">
          <cell r="A154">
            <v>110647</v>
          </cell>
          <cell r="B154" t="str">
            <v>Regiunea 6 Nord-Vest</v>
          </cell>
          <cell r="C154" t="str">
            <v>Timis</v>
          </cell>
        </row>
        <row r="155">
          <cell r="A155">
            <v>101584</v>
          </cell>
          <cell r="B155" t="str">
            <v>Regiunea 4 Sud-Vest</v>
          </cell>
          <cell r="C155" t="str">
            <v>Timis</v>
          </cell>
        </row>
        <row r="156">
          <cell r="A156">
            <v>101996</v>
          </cell>
          <cell r="B156" t="str">
            <v>Regiunea 5 Vest</v>
          </cell>
          <cell r="C156" t="str">
            <v>Timis</v>
          </cell>
        </row>
        <row r="157">
          <cell r="A157">
            <v>104740</v>
          </cell>
          <cell r="B157" t="str">
            <v>Regiunea 5 Vest</v>
          </cell>
          <cell r="C157" t="str">
            <v>Timis</v>
          </cell>
        </row>
        <row r="158">
          <cell r="A158">
            <v>107170</v>
          </cell>
          <cell r="B158" t="str">
            <v>Regiunea 2 Sud-Est</v>
          </cell>
          <cell r="C158" t="str">
            <v>Tulcea</v>
          </cell>
        </row>
        <row r="159">
          <cell r="A159">
            <v>105537</v>
          </cell>
          <cell r="B159" t="str">
            <v>Regiunea 2 Sud-Est</v>
          </cell>
          <cell r="C159" t="str">
            <v>Tulcea</v>
          </cell>
        </row>
        <row r="160">
          <cell r="A160">
            <v>101628</v>
          </cell>
          <cell r="B160" t="str">
            <v>Regiunea 2 Sud-Est</v>
          </cell>
          <cell r="C160" t="str">
            <v>Tulcea</v>
          </cell>
        </row>
        <row r="161">
          <cell r="A161">
            <v>106965</v>
          </cell>
          <cell r="B161" t="str">
            <v>Regiunea 4 Sud-Vest</v>
          </cell>
          <cell r="C161" t="str">
            <v>Valcea</v>
          </cell>
        </row>
        <row r="162">
          <cell r="A162">
            <v>106359</v>
          </cell>
          <cell r="B162" t="str">
            <v>Regiunea 4 Sud-Vest</v>
          </cell>
          <cell r="C162" t="str">
            <v>Valcea</v>
          </cell>
        </row>
        <row r="163">
          <cell r="A163">
            <v>107537</v>
          </cell>
          <cell r="B163" t="str">
            <v>Regiunea 4 Sud-Vest</v>
          </cell>
          <cell r="C163" t="str">
            <v>Valcea</v>
          </cell>
        </row>
        <row r="164">
          <cell r="A164">
            <v>106204</v>
          </cell>
          <cell r="B164" t="str">
            <v>Regiunea 3 Sud Muntenia</v>
          </cell>
          <cell r="C164" t="str">
            <v>Valcea</v>
          </cell>
        </row>
        <row r="165">
          <cell r="A165">
            <v>115475</v>
          </cell>
          <cell r="B165" t="str">
            <v>Regiunea 1 Nord-Est</v>
          </cell>
          <cell r="C165" t="str">
            <v>Vaslui</v>
          </cell>
        </row>
        <row r="166">
          <cell r="A166">
            <v>115962</v>
          </cell>
          <cell r="B166" t="str">
            <v>Regiunea 1 Nord-Est</v>
          </cell>
          <cell r="C166" t="str">
            <v>Vaslui</v>
          </cell>
        </row>
        <row r="167">
          <cell r="A167">
            <v>106400</v>
          </cell>
          <cell r="B167" t="str">
            <v>Regiunea 1 Nord-Est</v>
          </cell>
          <cell r="C167" t="str">
            <v>Vaslui</v>
          </cell>
        </row>
        <row r="168">
          <cell r="A168">
            <v>103967</v>
          </cell>
          <cell r="B168" t="str">
            <v>Regiunea 1 Nord-Est</v>
          </cell>
          <cell r="C168" t="str">
            <v>Vaslui</v>
          </cell>
        </row>
        <row r="169">
          <cell r="A169">
            <v>118939</v>
          </cell>
          <cell r="B169" t="str">
            <v>Regiunea 2 Sud-Est</v>
          </cell>
          <cell r="C169" t="str">
            <v>Vrancea</v>
          </cell>
        </row>
        <row r="170">
          <cell r="A170">
            <v>116917</v>
          </cell>
          <cell r="B170" t="str">
            <v>Regiunea 2 Sud-Est</v>
          </cell>
          <cell r="C170" t="str">
            <v>Vrancea</v>
          </cell>
        </row>
        <row r="171">
          <cell r="A171">
            <v>109845</v>
          </cell>
          <cell r="B171" t="str">
            <v>Regiunea 2 Sud-Est</v>
          </cell>
          <cell r="C171" t="str">
            <v>Vrancea</v>
          </cell>
        </row>
        <row r="172">
          <cell r="A172">
            <v>110838</v>
          </cell>
          <cell r="B172" t="str">
            <v>Regiunea 2 Sud-Est</v>
          </cell>
          <cell r="C172" t="str">
            <v>Vrancea</v>
          </cell>
        </row>
        <row r="173">
          <cell r="A173">
            <v>102581</v>
          </cell>
          <cell r="B173" t="str">
            <v>Regiunea 2 Sud-Est</v>
          </cell>
          <cell r="C173" t="str">
            <v>Vrancea</v>
          </cell>
        </row>
        <row r="174">
          <cell r="A174">
            <v>102760</v>
          </cell>
          <cell r="B174" t="str">
            <v>Regiunea 2 Sud-Est</v>
          </cell>
          <cell r="C174" t="str">
            <v>Vrancea</v>
          </cell>
        </row>
        <row r="175">
          <cell r="A175">
            <v>102329</v>
          </cell>
          <cell r="B175" t="str">
            <v>Regiunea 2 Sud-Est</v>
          </cell>
          <cell r="C175" t="str">
            <v>Vrancea</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1"/>
      <sheetName val="AP1 (2)"/>
      <sheetName val="AP2"/>
      <sheetName val="AP2 (2)"/>
      <sheetName val="AP3"/>
      <sheetName val="AP3 (2)"/>
      <sheetName val="AP4"/>
      <sheetName val="AP4 (2)"/>
      <sheetName val="AP 5"/>
      <sheetName val="AP 5 (2)"/>
      <sheetName val="AP 6"/>
      <sheetName val="AP 6 (2)"/>
      <sheetName val="AP7"/>
      <sheetName val="AP7 (2)"/>
      <sheetName val=" AP 8"/>
      <sheetName val=" AP 8 (2)"/>
    </sheetNames>
    <sheetDataSet>
      <sheetData sheetId="0" refreshError="1"/>
      <sheetData sheetId="1" refreshError="1"/>
      <sheetData sheetId="2" refreshError="1"/>
      <sheetData sheetId="3" refreshError="1"/>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O447"/>
  <sheetViews>
    <sheetView tabSelected="1" view="pageBreakPreview" topLeftCell="A8" zoomScale="80" zoomScaleNormal="80" zoomScaleSheetLayoutView="80" workbookViewId="0">
      <pane xSplit="3" ySplit="7" topLeftCell="D15" activePane="bottomRight" state="frozen"/>
      <selection activeCell="A8" sqref="A8"/>
      <selection pane="topRight" activeCell="D8" sqref="D8"/>
      <selection pane="bottomLeft" activeCell="A15" sqref="A15"/>
      <selection pane="bottomRight" activeCell="M11" sqref="M11:O11"/>
    </sheetView>
  </sheetViews>
  <sheetFormatPr defaultColWidth="9.140625" defaultRowHeight="15" x14ac:dyDescent="0.25"/>
  <cols>
    <col min="1" max="1" width="4.85546875" style="3" customWidth="1"/>
    <col min="2" max="2" width="8.7109375" style="3" customWidth="1"/>
    <col min="3" max="3" width="25.5703125" style="3" customWidth="1"/>
    <col min="4" max="4" width="35.28515625" style="3" customWidth="1"/>
    <col min="5" max="5" width="15.7109375" style="3" customWidth="1"/>
    <col min="6" max="6" width="23.140625" style="3" customWidth="1"/>
    <col min="7" max="7" width="38.140625" style="3" hidden="1" customWidth="1"/>
    <col min="8" max="8" width="27" style="3" customWidth="1"/>
    <col min="9" max="9" width="58.140625" style="3" customWidth="1"/>
    <col min="10" max="10" width="25.7109375" style="3" customWidth="1"/>
    <col min="11" max="11" width="18.85546875" style="3" customWidth="1"/>
    <col min="12" max="12" width="15.140625" style="3" customWidth="1"/>
    <col min="13" max="13" width="29.7109375" style="3" customWidth="1"/>
    <col min="14" max="14" width="33.85546875" style="3" customWidth="1"/>
    <col min="15" max="15" width="33.140625" style="3" customWidth="1"/>
    <col min="16" max="16" width="21.140625" style="3" customWidth="1"/>
    <col min="17" max="18" width="29.85546875" style="3" customWidth="1"/>
    <col min="19" max="19" width="27.42578125" style="3" customWidth="1"/>
    <col min="20" max="20" width="31.5703125" style="3" customWidth="1"/>
    <col min="21" max="21" width="21" style="3" hidden="1" customWidth="1"/>
    <col min="22" max="22" width="28" style="3" customWidth="1"/>
    <col min="23" max="23" width="24.5703125" style="3" customWidth="1"/>
    <col min="24" max="24" width="29.140625" style="3" customWidth="1"/>
    <col min="25" max="25" width="20.85546875" style="3" customWidth="1"/>
    <col min="26" max="26" width="20.42578125" style="3" hidden="1" customWidth="1"/>
    <col min="27" max="27" width="23" style="3" customWidth="1"/>
    <col min="28" max="28" width="29.28515625" style="3" customWidth="1"/>
    <col min="29" max="29" width="25.140625" style="3" customWidth="1"/>
    <col min="30" max="30" width="23.140625" style="3" customWidth="1"/>
    <col min="31" max="16384" width="9.140625" style="3"/>
  </cols>
  <sheetData>
    <row r="1" spans="1:29" hidden="1" x14ac:dyDescent="0.25">
      <c r="A1" s="3">
        <v>44134</v>
      </c>
      <c r="F1" s="3">
        <f ca="1">F:O</f>
        <v>0</v>
      </c>
    </row>
    <row r="2" spans="1:29" hidden="1" x14ac:dyDescent="0.25"/>
    <row r="3" spans="1:29" hidden="1" x14ac:dyDescent="0.25">
      <c r="D3" s="9"/>
      <c r="Q3" s="17"/>
      <c r="S3" s="21"/>
      <c r="T3" s="21"/>
    </row>
    <row r="4" spans="1:29" ht="15.75" hidden="1" customHeight="1" x14ac:dyDescent="0.25">
      <c r="A4" s="2"/>
      <c r="Q4" s="17"/>
    </row>
    <row r="5" spans="1:29" ht="39.75" hidden="1" customHeight="1" x14ac:dyDescent="0.25">
      <c r="A5" s="2"/>
      <c r="B5" s="52"/>
      <c r="C5" s="53"/>
      <c r="F5" s="54"/>
      <c r="G5" s="321" t="s">
        <v>53</v>
      </c>
      <c r="H5" s="321"/>
      <c r="I5" s="321"/>
      <c r="J5" s="55"/>
      <c r="K5" s="52"/>
      <c r="L5" s="56">
        <v>101054</v>
      </c>
      <c r="M5" s="57"/>
      <c r="N5" s="57"/>
      <c r="O5" s="57"/>
      <c r="P5" s="52"/>
      <c r="Q5" s="17"/>
      <c r="R5" s="17"/>
      <c r="S5" s="57"/>
      <c r="T5" s="58"/>
      <c r="V5" s="57"/>
      <c r="W5" s="52"/>
      <c r="X5" s="57"/>
      <c r="Y5" s="59"/>
      <c r="Z5" s="59"/>
      <c r="AA5" s="4"/>
    </row>
    <row r="6" spans="1:29" ht="42.75" hidden="1" customHeight="1" x14ac:dyDescent="0.25">
      <c r="A6" s="2"/>
      <c r="B6" s="52"/>
      <c r="C6" s="55"/>
      <c r="F6" s="52"/>
      <c r="G6" s="52"/>
      <c r="H6" s="52"/>
      <c r="I6" s="52"/>
      <c r="J6" s="52"/>
      <c r="K6" s="52"/>
      <c r="L6" s="52"/>
      <c r="M6" s="52"/>
      <c r="N6" s="52"/>
      <c r="O6" s="52"/>
      <c r="P6" s="52"/>
      <c r="Q6" s="17"/>
      <c r="R6" s="60">
        <f>+R380+S380</f>
        <v>28259780.870000001</v>
      </c>
      <c r="S6" s="60"/>
      <c r="T6" s="10"/>
      <c r="U6" s="6"/>
      <c r="W6" s="52"/>
      <c r="X6" s="52"/>
      <c r="Y6" s="4"/>
      <c r="Z6" s="4"/>
      <c r="AA6" s="61"/>
    </row>
    <row r="7" spans="1:29" ht="15.75" hidden="1" customHeight="1" x14ac:dyDescent="0.25">
      <c r="A7" s="2"/>
      <c r="B7" s="62"/>
      <c r="C7" s="62"/>
      <c r="F7" s="62"/>
      <c r="G7" s="62"/>
      <c r="I7" s="62"/>
      <c r="J7" s="62"/>
      <c r="K7" s="62"/>
      <c r="L7" s="62"/>
      <c r="M7" s="62"/>
      <c r="N7" s="62"/>
      <c r="O7" s="62"/>
      <c r="P7" s="60"/>
      <c r="Q7" s="53"/>
      <c r="R7" s="53"/>
      <c r="S7" s="57"/>
      <c r="T7" s="57"/>
      <c r="U7" s="19"/>
      <c r="V7" s="62"/>
      <c r="W7" s="62"/>
      <c r="X7" s="62"/>
      <c r="Y7" s="62"/>
      <c r="Z7" s="62"/>
      <c r="AA7" s="63"/>
      <c r="AB7" s="1"/>
      <c r="AC7" s="1"/>
    </row>
    <row r="8" spans="1:29" ht="15.75" customHeight="1" x14ac:dyDescent="0.25">
      <c r="A8" s="2"/>
      <c r="B8" s="62"/>
      <c r="C8" s="62"/>
      <c r="F8" s="62"/>
      <c r="G8" s="62"/>
      <c r="I8" s="62"/>
      <c r="J8" s="62"/>
      <c r="K8" s="62"/>
      <c r="L8" s="62"/>
      <c r="M8" s="62"/>
      <c r="N8" s="62"/>
      <c r="O8" s="62"/>
      <c r="P8" s="60"/>
      <c r="Q8" s="53"/>
      <c r="R8" s="53"/>
      <c r="S8" s="57"/>
      <c r="T8" s="57"/>
      <c r="U8" s="19"/>
      <c r="V8" s="62"/>
      <c r="W8" s="62"/>
      <c r="X8" s="62"/>
      <c r="Y8" s="62"/>
      <c r="Z8" s="62"/>
      <c r="AA8" s="63"/>
      <c r="AB8" s="1"/>
      <c r="AC8" s="1"/>
    </row>
    <row r="9" spans="1:29" ht="15.75" customHeight="1" x14ac:dyDescent="0.25">
      <c r="A9" s="2"/>
      <c r="B9" s="62"/>
      <c r="C9" s="62"/>
      <c r="F9" s="62"/>
      <c r="G9" s="62"/>
      <c r="I9" s="62"/>
      <c r="J9" s="62"/>
      <c r="K9" s="62"/>
      <c r="L9" s="62"/>
      <c r="M9" s="62"/>
      <c r="N9" s="62"/>
      <c r="O9" s="62"/>
      <c r="P9" s="60"/>
      <c r="Q9" s="60"/>
      <c r="R9" s="60"/>
      <c r="S9" s="60"/>
      <c r="T9" s="60"/>
      <c r="U9" s="35"/>
      <c r="V9" s="62"/>
      <c r="W9" s="60"/>
      <c r="X9" s="60"/>
      <c r="Y9" s="60"/>
      <c r="Z9" s="62"/>
      <c r="AA9" s="63"/>
      <c r="AB9" s="1"/>
      <c r="AC9" s="1"/>
    </row>
    <row r="10" spans="1:29" ht="15.75" customHeight="1" x14ac:dyDescent="0.25">
      <c r="A10" s="2"/>
      <c r="B10" s="62"/>
      <c r="C10" s="62"/>
      <c r="F10" s="62"/>
      <c r="G10" s="62"/>
      <c r="I10" s="324" t="s">
        <v>2137</v>
      </c>
      <c r="J10" s="324"/>
      <c r="K10" s="62"/>
      <c r="L10" s="62"/>
      <c r="M10" s="62"/>
      <c r="N10" s="62"/>
      <c r="O10" s="62"/>
      <c r="P10" s="60"/>
      <c r="Q10" s="60"/>
      <c r="R10" s="60"/>
      <c r="S10" s="60"/>
      <c r="T10" s="60"/>
      <c r="U10" s="35"/>
      <c r="V10" s="62"/>
      <c r="W10" s="62"/>
      <c r="X10" s="62"/>
      <c r="Y10" s="62"/>
      <c r="Z10" s="62"/>
      <c r="AA10" s="63"/>
      <c r="AB10" s="1"/>
      <c r="AC10" s="1"/>
    </row>
    <row r="11" spans="1:29" ht="26.45" customHeight="1" thickBot="1" x14ac:dyDescent="0.35">
      <c r="A11" s="2"/>
      <c r="B11" s="64"/>
      <c r="C11" s="65" t="s">
        <v>571</v>
      </c>
      <c r="F11" s="66">
        <v>4.8440000000000003</v>
      </c>
      <c r="G11" s="67"/>
      <c r="H11" s="67"/>
      <c r="I11" s="324" t="s">
        <v>2138</v>
      </c>
      <c r="J11" s="324"/>
      <c r="K11" s="67"/>
      <c r="L11" s="67"/>
      <c r="M11" s="325" t="s">
        <v>53</v>
      </c>
      <c r="N11" s="325"/>
      <c r="O11" s="325"/>
      <c r="P11" s="67"/>
      <c r="Q11" s="17"/>
      <c r="R11" s="60"/>
      <c r="S11" s="69"/>
      <c r="T11" s="60"/>
      <c r="U11" s="68"/>
      <c r="V11" s="70"/>
      <c r="W11" s="71"/>
      <c r="X11" s="67" t="s">
        <v>318</v>
      </c>
      <c r="Y11" s="72"/>
      <c r="Z11" s="72"/>
      <c r="AA11" s="73"/>
      <c r="AB11" s="23"/>
      <c r="AC11" s="23"/>
    </row>
    <row r="12" spans="1:29" ht="49.7" customHeight="1" x14ac:dyDescent="0.3">
      <c r="B12" s="328" t="s">
        <v>2030</v>
      </c>
      <c r="C12" s="322" t="str">
        <f>'[1]Contracte semnate (2)'!C12</f>
        <v>Axă prioritară/Prioritate de investiţii/Obiectiv specific/Priority Axis/Investment Priority/Specific Objective</v>
      </c>
      <c r="D12" s="322" t="str">
        <f>'[1]Contracte semnate (2)'!D12</f>
        <v>Titlu proiect/Project Title</v>
      </c>
      <c r="E12" s="322" t="str">
        <f>'[1]Contracte semnate (2)'!E12</f>
        <v>cod SMIS/SMIS Code</v>
      </c>
      <c r="F12" s="322" t="str">
        <f>'[1]Contracte semnate (2)'!F12</f>
        <v>Nr si data Contract de Finantare/No and date of the Financing Agreement</v>
      </c>
      <c r="G12" s="322" t="s">
        <v>195</v>
      </c>
      <c r="H12" s="322" t="str">
        <f>'[1]Contracte semnate (2)'!H12</f>
        <v>Nume beneficiar/Beneficiary</v>
      </c>
      <c r="I12" s="316" t="str">
        <f>'[1]Contracte semnate (2)'!I12</f>
        <v>Rezumat proiect//Project Summary</v>
      </c>
      <c r="J12" s="316" t="str">
        <f>'[1]Contracte semnate (2)'!J12</f>
        <v>Data de incepere a proiectului/ Start date of the project</v>
      </c>
      <c r="K12" s="316" t="str">
        <f>'[1]Contracte semnate (2)'!K12</f>
        <v>Data de finalizare a proiectului/End date of the project</v>
      </c>
      <c r="L12" s="322" t="str">
        <f>'[1]Contracte semnate (2)'!L12</f>
        <v>Rata de cofinanțare UE/EU co-financing rate</v>
      </c>
      <c r="M12" s="330" t="str">
        <f>'[1]Contracte semnate (2)'!M12</f>
        <v>Regiune/Region</v>
      </c>
      <c r="N12" s="330" t="str">
        <f>'[1]Contracte semnate (2)'!N12</f>
        <v>Judet/County</v>
      </c>
      <c r="O12" s="322" t="str">
        <f>'[1]Contracte semnate (2)'!O12</f>
        <v>Tip Beneficiar/Beneficiary</v>
      </c>
      <c r="P12" s="316" t="str">
        <f>'[1]Contracte semnate (2)'!P12</f>
        <v>Categorie de intervenție/Category of intervention</v>
      </c>
      <c r="Q12" s="322" t="str">
        <f>'[1]Contracte semnate (2)'!Q12</f>
        <v>Valoarea eligibilă a proiectului (lei)/Eligible project value</v>
      </c>
      <c r="R12" s="335" t="str">
        <f t="shared" ref="R12" si="0">$Q$12</f>
        <v>Valoarea eligibilă a proiectului (lei)/Eligible project value</v>
      </c>
      <c r="S12" s="336"/>
      <c r="T12" s="336"/>
      <c r="U12" s="337"/>
      <c r="V12" s="312" t="str">
        <f>'[1]Contracte semnate (2)'!V12</f>
        <v>Cheltuieli neeligibile/ Non eligible expenditure</v>
      </c>
      <c r="W12" s="312" t="str">
        <f>'[1]Contracte semnate (2)'!W12</f>
        <v>Valoarea veniturilor nete generate (NFG)/Net Generated income</v>
      </c>
      <c r="X12" s="314" t="str">
        <f>'[1]Contracte semnate (2)'!X12</f>
        <v>Total valoare proiect/Total project value</v>
      </c>
      <c r="Y12" s="314" t="s">
        <v>2136</v>
      </c>
      <c r="Z12" s="333" t="s">
        <v>366</v>
      </c>
      <c r="AA12" s="326" t="str">
        <f>'[1]Contracte semnate (2)'!$AB$12</f>
        <v>Plăţi către beneficiari (lei)/Payments to the beneficiaries</v>
      </c>
      <c r="AB12" s="327"/>
      <c r="AC12" s="24"/>
    </row>
    <row r="13" spans="1:29" ht="93" customHeight="1" thickBot="1" x14ac:dyDescent="0.35">
      <c r="B13" s="329"/>
      <c r="C13" s="323"/>
      <c r="D13" s="323"/>
      <c r="E13" s="323"/>
      <c r="F13" s="323"/>
      <c r="G13" s="323"/>
      <c r="H13" s="323"/>
      <c r="I13" s="317"/>
      <c r="J13" s="317"/>
      <c r="K13" s="317"/>
      <c r="L13" s="323"/>
      <c r="M13" s="331"/>
      <c r="N13" s="331"/>
      <c r="O13" s="323"/>
      <c r="P13" s="317"/>
      <c r="Q13" s="323"/>
      <c r="R13" s="74" t="str">
        <f>'[1]Contracte semnate (2)'!R13</f>
        <v>Fonduri UE/EU Funds</v>
      </c>
      <c r="S13" s="74" t="str">
        <f>'[1]Contracte semnate (2)'!S13</f>
        <v>Contribuția națională/National Contribution</v>
      </c>
      <c r="T13" s="74" t="str">
        <f>'[1]Contracte semnate (2)'!T13</f>
        <v>Contributia proprie a beneficiarului/Contribution of the beneficiary</v>
      </c>
      <c r="U13" s="74" t="s">
        <v>367</v>
      </c>
      <c r="V13" s="313"/>
      <c r="W13" s="313"/>
      <c r="X13" s="315"/>
      <c r="Y13" s="332"/>
      <c r="Z13" s="334"/>
      <c r="AA13" s="299" t="str">
        <f>'[1]Contracte semnate (2)'!AB13</f>
        <v>Fonduri UE/EU Funds</v>
      </c>
      <c r="AB13" s="300" t="str">
        <f>'[1]Contracte semnate (2)'!AC13</f>
        <v>Contribuția națională /National Contribution</v>
      </c>
      <c r="AC13" s="24"/>
    </row>
    <row r="14" spans="1:29" ht="22.7" customHeight="1" x14ac:dyDescent="0.3">
      <c r="B14" s="75"/>
      <c r="C14" s="76" t="s">
        <v>148</v>
      </c>
      <c r="D14" s="76"/>
      <c r="E14" s="76"/>
      <c r="F14" s="76"/>
      <c r="G14" s="76"/>
      <c r="H14" s="76"/>
      <c r="I14" s="76"/>
      <c r="J14" s="76"/>
      <c r="K14" s="76"/>
      <c r="L14" s="76"/>
      <c r="M14" s="76"/>
      <c r="N14" s="76"/>
      <c r="O14" s="76"/>
      <c r="P14" s="76"/>
      <c r="Q14" s="76"/>
      <c r="R14" s="76"/>
      <c r="S14" s="76"/>
      <c r="T14" s="76"/>
      <c r="U14" s="76"/>
      <c r="V14" s="76"/>
      <c r="W14" s="76"/>
      <c r="X14" s="76"/>
      <c r="Y14" s="76"/>
      <c r="Z14" s="77"/>
      <c r="AA14" s="77"/>
      <c r="AB14" s="77"/>
      <c r="AC14" s="24"/>
    </row>
    <row r="15" spans="1:29" ht="107.25" customHeight="1" x14ac:dyDescent="0.3">
      <c r="B15" s="78">
        <v>1</v>
      </c>
      <c r="C15" s="308" t="s">
        <v>1185</v>
      </c>
      <c r="D15" s="79" t="s">
        <v>2076</v>
      </c>
      <c r="E15" s="49">
        <v>110647</v>
      </c>
      <c r="F15" s="80" t="s">
        <v>204</v>
      </c>
      <c r="G15" s="303" t="s">
        <v>201</v>
      </c>
      <c r="H15" s="81" t="s">
        <v>146</v>
      </c>
      <c r="I15" s="82" t="s">
        <v>399</v>
      </c>
      <c r="J15" s="50" t="s">
        <v>400</v>
      </c>
      <c r="K15" s="80" t="s">
        <v>382</v>
      </c>
      <c r="L15" s="83">
        <f>+R15/Q15</f>
        <v>0.84999999990206343</v>
      </c>
      <c r="M15" s="84" t="str">
        <f>VLOOKUP($E15,[2]Sheet1!$A:$C,2,FALSE)</f>
        <v>Regiunea 6 Nord-Vest</v>
      </c>
      <c r="N15" s="84" t="str">
        <f>VLOOKUP($E15,[2]Sheet1!$A:$C,3,FALSE)</f>
        <v>Timis</v>
      </c>
      <c r="O15" s="81" t="s">
        <v>368</v>
      </c>
      <c r="P15" s="81" t="s">
        <v>670</v>
      </c>
      <c r="Q15" s="85">
        <f>+R15+S15+T15+U15</f>
        <v>51053473.5</v>
      </c>
      <c r="R15" s="86">
        <v>43395452.469999999</v>
      </c>
      <c r="S15" s="86">
        <v>0</v>
      </c>
      <c r="T15" s="86">
        <v>7658021.0300000003</v>
      </c>
      <c r="U15" s="86">
        <v>0</v>
      </c>
      <c r="V15" s="85">
        <v>26763442.050000001</v>
      </c>
      <c r="W15" s="85">
        <v>0</v>
      </c>
      <c r="X15" s="86">
        <f>R15+S15+T15+V15+W15</f>
        <v>77816915.549999997</v>
      </c>
      <c r="Y15" s="87" t="s">
        <v>371</v>
      </c>
      <c r="Z15" s="88" t="s">
        <v>1750</v>
      </c>
      <c r="AA15" s="41">
        <v>0</v>
      </c>
      <c r="AB15" s="41">
        <v>0</v>
      </c>
      <c r="AC15" s="23"/>
    </row>
    <row r="16" spans="1:29" ht="234" customHeight="1" x14ac:dyDescent="0.3">
      <c r="B16" s="89">
        <v>2</v>
      </c>
      <c r="C16" s="309"/>
      <c r="D16" s="79" t="s">
        <v>2077</v>
      </c>
      <c r="E16" s="90">
        <v>110562</v>
      </c>
      <c r="F16" s="80" t="s">
        <v>205</v>
      </c>
      <c r="G16" s="304"/>
      <c r="H16" s="81" t="s">
        <v>146</v>
      </c>
      <c r="I16" s="82" t="s">
        <v>386</v>
      </c>
      <c r="J16" s="91" t="s">
        <v>1006</v>
      </c>
      <c r="K16" s="50" t="s">
        <v>1306</v>
      </c>
      <c r="L16" s="83">
        <f>+R16/Q16</f>
        <v>0.85000000000351961</v>
      </c>
      <c r="M16" s="84" t="str">
        <f>VLOOKUP($E16,[2]Sheet1!$A:$C,2,FALSE)</f>
        <v>Regiunea 5 Vest</v>
      </c>
      <c r="N16" s="84" t="str">
        <f>VLOOKUP($E16,[2]Sheet1!$A:$C,3,FALSE)</f>
        <v>Hunedoara,Timis</v>
      </c>
      <c r="O16" s="81" t="s">
        <v>368</v>
      </c>
      <c r="P16" s="81" t="s">
        <v>670</v>
      </c>
      <c r="Q16" s="85">
        <f t="shared" ref="Q16:Q32" si="1">+R16+S16+T16+U16</f>
        <v>1988825344.78</v>
      </c>
      <c r="R16" s="86">
        <v>1690501543.0699999</v>
      </c>
      <c r="S16" s="86">
        <v>0</v>
      </c>
      <c r="T16" s="86">
        <v>298323801.70999998</v>
      </c>
      <c r="U16" s="86">
        <v>0</v>
      </c>
      <c r="V16" s="85">
        <v>500194109.66000003</v>
      </c>
      <c r="W16" s="85">
        <v>0</v>
      </c>
      <c r="X16" s="86">
        <f t="shared" ref="X16:X40" si="2">R16+S16+T16+V16+W16</f>
        <v>2489019454.4400001</v>
      </c>
      <c r="Y16" s="87" t="s">
        <v>371</v>
      </c>
      <c r="Z16" s="88" t="s">
        <v>1494</v>
      </c>
      <c r="AA16" s="41">
        <v>647835266.63</v>
      </c>
      <c r="AB16" s="41">
        <v>214566982.42000002</v>
      </c>
      <c r="AC16" s="23"/>
    </row>
    <row r="17" spans="1:67" ht="214.5" customHeight="1" x14ac:dyDescent="0.3">
      <c r="B17" s="78">
        <v>3</v>
      </c>
      <c r="C17" s="309"/>
      <c r="D17" s="79" t="s">
        <v>684</v>
      </c>
      <c r="E17" s="90">
        <v>115748</v>
      </c>
      <c r="F17" s="80" t="s">
        <v>685</v>
      </c>
      <c r="G17" s="305"/>
      <c r="H17" s="81" t="s">
        <v>146</v>
      </c>
      <c r="I17" s="92" t="s">
        <v>712</v>
      </c>
      <c r="J17" s="50" t="s">
        <v>686</v>
      </c>
      <c r="K17" s="80" t="s">
        <v>1803</v>
      </c>
      <c r="L17" s="83">
        <f>R17/Q17</f>
        <v>0.85000000000826137</v>
      </c>
      <c r="M17" s="84" t="str">
        <f>VLOOKUP($E17,[2]Sheet1!$A:$C,2,FALSE)</f>
        <v>Regiunea 6 Nord-Vest,Regiunea 7 Centru</v>
      </c>
      <c r="N17" s="84" t="str">
        <f>VLOOKUP($E17,[2]Sheet1!$A:$C,3,FALSE)</f>
        <v>Cluj,Mures</v>
      </c>
      <c r="O17" s="81" t="s">
        <v>368</v>
      </c>
      <c r="P17" s="81" t="s">
        <v>670</v>
      </c>
      <c r="Q17" s="85">
        <f t="shared" si="1"/>
        <v>1513061739.95</v>
      </c>
      <c r="R17" s="86">
        <v>1286102478.97</v>
      </c>
      <c r="S17" s="86">
        <v>0</v>
      </c>
      <c r="T17" s="86">
        <v>226959260.97999999</v>
      </c>
      <c r="U17" s="86">
        <v>0</v>
      </c>
      <c r="V17" s="86">
        <v>310668934.99000001</v>
      </c>
      <c r="W17" s="86">
        <v>0</v>
      </c>
      <c r="X17" s="86">
        <f t="shared" si="2"/>
        <v>1823730674.9400001</v>
      </c>
      <c r="Y17" s="87" t="s">
        <v>371</v>
      </c>
      <c r="Z17" s="88" t="s">
        <v>1751</v>
      </c>
      <c r="AA17" s="41">
        <v>678509779.14999998</v>
      </c>
      <c r="AB17" s="41">
        <v>197401896.53</v>
      </c>
      <c r="AC17" s="23"/>
    </row>
    <row r="18" spans="1:67" ht="177.75" customHeight="1" x14ac:dyDescent="0.3">
      <c r="B18" s="89">
        <v>4</v>
      </c>
      <c r="C18" s="309"/>
      <c r="D18" s="79" t="s">
        <v>901</v>
      </c>
      <c r="E18" s="90">
        <v>119750</v>
      </c>
      <c r="F18" s="80" t="s">
        <v>902</v>
      </c>
      <c r="G18" s="49"/>
      <c r="H18" s="81" t="s">
        <v>146</v>
      </c>
      <c r="I18" s="92" t="s">
        <v>903</v>
      </c>
      <c r="J18" s="50" t="s">
        <v>1829</v>
      </c>
      <c r="K18" s="80" t="s">
        <v>1148</v>
      </c>
      <c r="L18" s="83">
        <f>R18/Q18</f>
        <v>0.84999999970970253</v>
      </c>
      <c r="M18" s="84" t="s">
        <v>904</v>
      </c>
      <c r="N18" s="84" t="s">
        <v>905</v>
      </c>
      <c r="O18" s="81" t="s">
        <v>368</v>
      </c>
      <c r="P18" s="81" t="s">
        <v>906</v>
      </c>
      <c r="Q18" s="85">
        <v>1722370.93</v>
      </c>
      <c r="R18" s="85">
        <v>1464015.29</v>
      </c>
      <c r="S18" s="86">
        <v>0</v>
      </c>
      <c r="T18" s="86">
        <f>Q18*0.15</f>
        <v>258355.63949999999</v>
      </c>
      <c r="U18" s="86">
        <v>0</v>
      </c>
      <c r="V18" s="86">
        <v>308219.51</v>
      </c>
      <c r="W18" s="86">
        <v>0</v>
      </c>
      <c r="X18" s="86">
        <f t="shared" si="2"/>
        <v>2030590.4395000001</v>
      </c>
      <c r="Y18" s="87" t="s">
        <v>371</v>
      </c>
      <c r="Z18" s="88" t="s">
        <v>1493</v>
      </c>
      <c r="AA18" s="41">
        <v>0</v>
      </c>
      <c r="AB18" s="41">
        <v>0</v>
      </c>
      <c r="AC18" s="23"/>
    </row>
    <row r="19" spans="1:67" ht="78" customHeight="1" x14ac:dyDescent="0.3">
      <c r="B19" s="78">
        <v>5</v>
      </c>
      <c r="C19" s="309"/>
      <c r="D19" s="79" t="s">
        <v>1037</v>
      </c>
      <c r="E19" s="90">
        <v>116393</v>
      </c>
      <c r="F19" s="80" t="s">
        <v>1042</v>
      </c>
      <c r="G19" s="49"/>
      <c r="H19" s="81" t="s">
        <v>146</v>
      </c>
      <c r="I19" s="92" t="s">
        <v>1038</v>
      </c>
      <c r="J19" s="50" t="s">
        <v>1006</v>
      </c>
      <c r="K19" s="50" t="s">
        <v>488</v>
      </c>
      <c r="L19" s="83">
        <f>R19/Q19</f>
        <v>0.8500000000466843</v>
      </c>
      <c r="M19" s="84" t="s">
        <v>1039</v>
      </c>
      <c r="N19" s="84" t="s">
        <v>1040</v>
      </c>
      <c r="O19" s="81" t="s">
        <v>368</v>
      </c>
      <c r="P19" s="81" t="s">
        <v>1041</v>
      </c>
      <c r="Q19" s="85">
        <f t="shared" si="1"/>
        <v>310597540.63</v>
      </c>
      <c r="R19" s="86">
        <v>264007909.55000001</v>
      </c>
      <c r="S19" s="86">
        <v>0</v>
      </c>
      <c r="T19" s="86">
        <v>46589631.079999998</v>
      </c>
      <c r="U19" s="86">
        <v>0</v>
      </c>
      <c r="V19" s="85">
        <v>79635497.930000007</v>
      </c>
      <c r="W19" s="86">
        <v>0</v>
      </c>
      <c r="X19" s="86">
        <f t="shared" si="2"/>
        <v>390233038.56</v>
      </c>
      <c r="Y19" s="87" t="s">
        <v>371</v>
      </c>
      <c r="Z19" s="87" t="s">
        <v>372</v>
      </c>
      <c r="AA19" s="41">
        <v>27763590.330000002</v>
      </c>
      <c r="AB19" s="41">
        <v>9247152.0500000007</v>
      </c>
      <c r="AC19" s="23"/>
    </row>
    <row r="20" spans="1:67" s="20" customFormat="1" ht="79.5" customHeight="1" x14ac:dyDescent="0.3">
      <c r="B20" s="89">
        <v>6</v>
      </c>
      <c r="C20" s="310"/>
      <c r="D20" s="90" t="s">
        <v>1082</v>
      </c>
      <c r="E20" s="90">
        <v>123462</v>
      </c>
      <c r="F20" s="80" t="s">
        <v>1083</v>
      </c>
      <c r="G20" s="90"/>
      <c r="H20" s="84" t="s">
        <v>146</v>
      </c>
      <c r="I20" s="92" t="s">
        <v>1084</v>
      </c>
      <c r="J20" s="80" t="s">
        <v>1830</v>
      </c>
      <c r="K20" s="50" t="s">
        <v>488</v>
      </c>
      <c r="L20" s="83">
        <f t="shared" ref="L20" si="3">+R20/Q20</f>
        <v>0.85000000109846752</v>
      </c>
      <c r="M20" s="84" t="s">
        <v>1085</v>
      </c>
      <c r="N20" s="84" t="s">
        <v>1086</v>
      </c>
      <c r="O20" s="84" t="s">
        <v>368</v>
      </c>
      <c r="P20" s="84" t="s">
        <v>1041</v>
      </c>
      <c r="Q20" s="85">
        <f t="shared" si="1"/>
        <v>4096616.43</v>
      </c>
      <c r="R20" s="85">
        <v>3482123.97</v>
      </c>
      <c r="S20" s="85">
        <v>0</v>
      </c>
      <c r="T20" s="85">
        <v>614492.46</v>
      </c>
      <c r="U20" s="85">
        <v>0</v>
      </c>
      <c r="V20" s="85">
        <v>1181172.6599999999</v>
      </c>
      <c r="W20" s="85">
        <v>0</v>
      </c>
      <c r="X20" s="86">
        <f t="shared" si="2"/>
        <v>5277789.09</v>
      </c>
      <c r="Y20" s="93" t="s">
        <v>371</v>
      </c>
      <c r="Z20" s="93" t="s">
        <v>372</v>
      </c>
      <c r="AA20" s="42">
        <v>0</v>
      </c>
      <c r="AB20" s="42">
        <v>0</v>
      </c>
      <c r="AC20" s="25"/>
    </row>
    <row r="21" spans="1:67" s="20" customFormat="1" ht="159.75" customHeight="1" x14ac:dyDescent="0.3">
      <c r="B21" s="78">
        <v>7</v>
      </c>
      <c r="C21" s="94"/>
      <c r="D21" s="90" t="s">
        <v>1107</v>
      </c>
      <c r="E21" s="90">
        <v>120919</v>
      </c>
      <c r="F21" s="80" t="s">
        <v>1108</v>
      </c>
      <c r="G21" s="90"/>
      <c r="H21" s="84" t="s">
        <v>146</v>
      </c>
      <c r="I21" s="92" t="s">
        <v>1109</v>
      </c>
      <c r="J21" s="80" t="s">
        <v>1614</v>
      </c>
      <c r="K21" s="95" t="s">
        <v>382</v>
      </c>
      <c r="L21" s="83">
        <f>R21/Q21</f>
        <v>0.85000015984297028</v>
      </c>
      <c r="M21" s="84" t="s">
        <v>1110</v>
      </c>
      <c r="N21" s="84" t="s">
        <v>1111</v>
      </c>
      <c r="O21" s="84" t="s">
        <v>368</v>
      </c>
      <c r="P21" s="84">
        <v>28</v>
      </c>
      <c r="Q21" s="85">
        <f t="shared" si="1"/>
        <v>37536.839999999997</v>
      </c>
      <c r="R21" s="85">
        <v>31906.32</v>
      </c>
      <c r="S21" s="85">
        <v>0</v>
      </c>
      <c r="T21" s="85">
        <v>5630.52</v>
      </c>
      <c r="U21" s="85">
        <v>0</v>
      </c>
      <c r="V21" s="85">
        <v>7132</v>
      </c>
      <c r="W21" s="85">
        <v>0</v>
      </c>
      <c r="X21" s="86">
        <f t="shared" si="2"/>
        <v>44668.84</v>
      </c>
      <c r="Y21" s="93" t="s">
        <v>371</v>
      </c>
      <c r="Z21" s="93" t="s">
        <v>1752</v>
      </c>
      <c r="AA21" s="42">
        <v>25616.32</v>
      </c>
      <c r="AB21" s="42">
        <v>4520.5200000000004</v>
      </c>
      <c r="AC21" s="25"/>
    </row>
    <row r="22" spans="1:67" s="20" customFormat="1" ht="297" customHeight="1" x14ac:dyDescent="0.3">
      <c r="B22" s="89">
        <v>8</v>
      </c>
      <c r="C22" s="94"/>
      <c r="D22" s="96" t="s">
        <v>1106</v>
      </c>
      <c r="E22" s="90">
        <v>118545</v>
      </c>
      <c r="F22" s="80" t="s">
        <v>1116</v>
      </c>
      <c r="G22" s="90"/>
      <c r="H22" s="84" t="s">
        <v>146</v>
      </c>
      <c r="I22" s="92" t="s">
        <v>1112</v>
      </c>
      <c r="J22" s="80" t="s">
        <v>1006</v>
      </c>
      <c r="K22" s="80" t="s">
        <v>1113</v>
      </c>
      <c r="L22" s="83">
        <f>R22/Q22</f>
        <v>0.85000000015805199</v>
      </c>
      <c r="M22" s="84" t="s">
        <v>1114</v>
      </c>
      <c r="N22" s="84" t="s">
        <v>1115</v>
      </c>
      <c r="O22" s="84" t="s">
        <v>368</v>
      </c>
      <c r="P22" s="84">
        <v>28</v>
      </c>
      <c r="Q22" s="85">
        <f t="shared" si="1"/>
        <v>142358256.75</v>
      </c>
      <c r="R22" s="85">
        <v>121004518.26000001</v>
      </c>
      <c r="S22" s="85">
        <v>0</v>
      </c>
      <c r="T22" s="85">
        <v>21353738.489999998</v>
      </c>
      <c r="U22" s="85">
        <v>0</v>
      </c>
      <c r="V22" s="85">
        <v>28332890.670000002</v>
      </c>
      <c r="W22" s="85">
        <v>0</v>
      </c>
      <c r="X22" s="86">
        <f t="shared" si="2"/>
        <v>170691147.42000002</v>
      </c>
      <c r="Y22" s="93" t="s">
        <v>371</v>
      </c>
      <c r="Z22" s="93" t="s">
        <v>372</v>
      </c>
      <c r="AA22" s="42">
        <v>90807345.090000004</v>
      </c>
      <c r="AB22" s="42">
        <v>29867253.300000001</v>
      </c>
      <c r="AC22" s="25"/>
    </row>
    <row r="23" spans="1:67" s="20" customFormat="1" ht="159.75" customHeight="1" x14ac:dyDescent="0.3">
      <c r="B23" s="78">
        <v>9</v>
      </c>
      <c r="C23" s="94"/>
      <c r="D23" s="96" t="s">
        <v>1194</v>
      </c>
      <c r="E23" s="90">
        <v>122606</v>
      </c>
      <c r="F23" s="80" t="s">
        <v>1203</v>
      </c>
      <c r="G23" s="90"/>
      <c r="H23" s="84" t="s">
        <v>146</v>
      </c>
      <c r="I23" s="92" t="s">
        <v>1196</v>
      </c>
      <c r="J23" s="80" t="s">
        <v>1197</v>
      </c>
      <c r="K23" s="80" t="s">
        <v>382</v>
      </c>
      <c r="L23" s="83">
        <f>R23/Q23</f>
        <v>0.84999999476303001</v>
      </c>
      <c r="M23" s="84" t="s">
        <v>1195</v>
      </c>
      <c r="N23" s="84" t="s">
        <v>600</v>
      </c>
      <c r="O23" s="84" t="s">
        <v>368</v>
      </c>
      <c r="P23" s="84">
        <v>28</v>
      </c>
      <c r="Q23" s="85">
        <f t="shared" si="1"/>
        <v>763800.44</v>
      </c>
      <c r="R23" s="85">
        <v>649230.37</v>
      </c>
      <c r="S23" s="85">
        <v>0</v>
      </c>
      <c r="T23" s="85">
        <v>114570.07</v>
      </c>
      <c r="U23" s="85">
        <v>0</v>
      </c>
      <c r="V23" s="85">
        <v>186651.7</v>
      </c>
      <c r="W23" s="85">
        <v>0</v>
      </c>
      <c r="X23" s="86">
        <f t="shared" si="2"/>
        <v>950452.1399999999</v>
      </c>
      <c r="Y23" s="93" t="s">
        <v>371</v>
      </c>
      <c r="Z23" s="93" t="s">
        <v>1753</v>
      </c>
      <c r="AA23" s="42">
        <v>249460.27</v>
      </c>
      <c r="AB23" s="42">
        <v>83153.42</v>
      </c>
      <c r="AC23" s="25"/>
    </row>
    <row r="24" spans="1:67" s="20" customFormat="1" ht="159.75" customHeight="1" x14ac:dyDescent="0.3">
      <c r="B24" s="89">
        <v>10</v>
      </c>
      <c r="C24" s="94"/>
      <c r="D24" s="96" t="s">
        <v>1225</v>
      </c>
      <c r="E24" s="90">
        <v>120234</v>
      </c>
      <c r="F24" s="80" t="s">
        <v>1226</v>
      </c>
      <c r="G24" s="90"/>
      <c r="H24" s="84" t="s">
        <v>146</v>
      </c>
      <c r="I24" s="92" t="s">
        <v>1227</v>
      </c>
      <c r="J24" s="80" t="s">
        <v>1226</v>
      </c>
      <c r="K24" s="80" t="s">
        <v>1148</v>
      </c>
      <c r="L24" s="83">
        <f t="shared" ref="L24:L30" si="4">R24/Q24</f>
        <v>0.84999999999981413</v>
      </c>
      <c r="M24" s="84" t="s">
        <v>1229</v>
      </c>
      <c r="N24" s="84" t="s">
        <v>619</v>
      </c>
      <c r="O24" s="84" t="s">
        <v>368</v>
      </c>
      <c r="P24" s="84">
        <v>28</v>
      </c>
      <c r="Q24" s="85">
        <f t="shared" si="1"/>
        <v>5378993924.46</v>
      </c>
      <c r="R24" s="85">
        <v>4572144835.79</v>
      </c>
      <c r="S24" s="85">
        <v>0</v>
      </c>
      <c r="T24" s="85">
        <v>806849088.66999996</v>
      </c>
      <c r="U24" s="85"/>
      <c r="V24" s="85">
        <v>1506602333.2</v>
      </c>
      <c r="W24" s="85">
        <v>0</v>
      </c>
      <c r="X24" s="86">
        <f t="shared" si="2"/>
        <v>6885596257.6599998</v>
      </c>
      <c r="Y24" s="93" t="s">
        <v>371</v>
      </c>
      <c r="Z24" s="93" t="s">
        <v>1754</v>
      </c>
      <c r="AA24" s="42">
        <v>136507161.99000001</v>
      </c>
      <c r="AB24" s="42">
        <v>35868638.759999998</v>
      </c>
      <c r="AC24" s="25"/>
    </row>
    <row r="25" spans="1:67" s="20" customFormat="1" ht="159.75" customHeight="1" x14ac:dyDescent="0.3">
      <c r="B25" s="78">
        <v>11</v>
      </c>
      <c r="C25" s="94"/>
      <c r="D25" s="96" t="s">
        <v>1309</v>
      </c>
      <c r="E25" s="90">
        <v>118697</v>
      </c>
      <c r="F25" s="80" t="s">
        <v>1310</v>
      </c>
      <c r="G25" s="90"/>
      <c r="H25" s="84" t="s">
        <v>146</v>
      </c>
      <c r="I25" s="92" t="s">
        <v>1311</v>
      </c>
      <c r="J25" s="80" t="s">
        <v>1831</v>
      </c>
      <c r="K25" s="80" t="s">
        <v>1301</v>
      </c>
      <c r="L25" s="83">
        <f t="shared" si="4"/>
        <v>0.84999999994485631</v>
      </c>
      <c r="M25" s="84" t="s">
        <v>1312</v>
      </c>
      <c r="N25" s="84" t="s">
        <v>1313</v>
      </c>
      <c r="O25" s="84" t="s">
        <v>368</v>
      </c>
      <c r="P25" s="84">
        <v>28</v>
      </c>
      <c r="Q25" s="86">
        <f t="shared" si="1"/>
        <v>18134453.66</v>
      </c>
      <c r="R25" s="85">
        <v>15414285.609999999</v>
      </c>
      <c r="S25" s="85">
        <v>0</v>
      </c>
      <c r="T25" s="85">
        <v>2720168.05</v>
      </c>
      <c r="U25" s="85">
        <v>0</v>
      </c>
      <c r="V25" s="85">
        <v>3288699.4</v>
      </c>
      <c r="W25" s="85">
        <v>0</v>
      </c>
      <c r="X25" s="86">
        <f t="shared" si="2"/>
        <v>21423153.059999999</v>
      </c>
      <c r="Y25" s="93" t="s">
        <v>371</v>
      </c>
      <c r="Z25" s="93"/>
      <c r="AA25" s="42">
        <v>1511317.66</v>
      </c>
      <c r="AB25" s="42">
        <v>266703.12000000005</v>
      </c>
      <c r="AC25" s="25"/>
    </row>
    <row r="26" spans="1:67" s="34" customFormat="1" ht="167.25" customHeight="1" x14ac:dyDescent="0.3">
      <c r="A26" s="20"/>
      <c r="B26" s="89">
        <v>12</v>
      </c>
      <c r="C26" s="94"/>
      <c r="D26" s="96" t="s">
        <v>1443</v>
      </c>
      <c r="E26" s="97">
        <v>127920</v>
      </c>
      <c r="F26" s="98" t="s">
        <v>1444</v>
      </c>
      <c r="G26" s="99"/>
      <c r="H26" s="100" t="s">
        <v>146</v>
      </c>
      <c r="I26" s="101" t="s">
        <v>1445</v>
      </c>
      <c r="J26" s="102" t="s">
        <v>1832</v>
      </c>
      <c r="K26" s="80" t="s">
        <v>1158</v>
      </c>
      <c r="L26" s="83">
        <f t="shared" si="4"/>
        <v>0.85000000010448429</v>
      </c>
      <c r="M26" s="84" t="s">
        <v>1446</v>
      </c>
      <c r="N26" s="84" t="s">
        <v>1447</v>
      </c>
      <c r="O26" s="84" t="s">
        <v>368</v>
      </c>
      <c r="P26" s="97">
        <v>28</v>
      </c>
      <c r="Q26" s="85">
        <f t="shared" si="1"/>
        <v>19141630.280000001</v>
      </c>
      <c r="R26" s="103">
        <v>16270385.74</v>
      </c>
      <c r="S26" s="85">
        <v>0</v>
      </c>
      <c r="T26" s="103">
        <v>2871244.54</v>
      </c>
      <c r="U26" s="85">
        <v>0</v>
      </c>
      <c r="V26" s="103">
        <v>3440897.31</v>
      </c>
      <c r="W26" s="85">
        <v>0</v>
      </c>
      <c r="X26" s="86">
        <f t="shared" si="2"/>
        <v>22582527.59</v>
      </c>
      <c r="Y26" s="93" t="s">
        <v>371</v>
      </c>
      <c r="Z26" s="93"/>
      <c r="AA26" s="42">
        <v>2161245.39</v>
      </c>
      <c r="AB26" s="42">
        <v>381396.25</v>
      </c>
      <c r="AC26" s="25"/>
      <c r="AD26" s="20"/>
      <c r="AE26" s="20"/>
      <c r="AF26" s="20"/>
      <c r="AG26" s="20"/>
      <c r="AH26" s="20"/>
      <c r="AI26" s="20"/>
      <c r="AJ26" s="20"/>
      <c r="AK26" s="20"/>
      <c r="AL26" s="20"/>
      <c r="AM26" s="20"/>
      <c r="AN26" s="20"/>
      <c r="AO26" s="20"/>
      <c r="AP26" s="20"/>
      <c r="AQ26" s="20"/>
      <c r="AR26" s="20"/>
      <c r="AS26" s="20"/>
      <c r="AT26" s="20"/>
      <c r="AU26" s="20"/>
      <c r="AV26" s="20"/>
      <c r="AW26" s="20"/>
      <c r="AX26" s="20"/>
      <c r="AY26" s="20"/>
      <c r="AZ26" s="20"/>
      <c r="BA26" s="20"/>
      <c r="BB26" s="20"/>
      <c r="BC26" s="20"/>
      <c r="BD26" s="20"/>
      <c r="BE26" s="20"/>
      <c r="BF26" s="20"/>
      <c r="BG26" s="20"/>
      <c r="BH26" s="20"/>
      <c r="BI26" s="20"/>
      <c r="BJ26" s="20"/>
      <c r="BK26" s="20"/>
      <c r="BL26" s="20"/>
      <c r="BM26" s="20"/>
      <c r="BN26" s="20"/>
      <c r="BO26" s="20"/>
    </row>
    <row r="27" spans="1:67" s="34" customFormat="1" ht="198" customHeight="1" x14ac:dyDescent="0.3">
      <c r="A27" s="20"/>
      <c r="B27" s="78">
        <v>13</v>
      </c>
      <c r="C27" s="94"/>
      <c r="D27" s="96" t="s">
        <v>1456</v>
      </c>
      <c r="E27" s="104">
        <v>126414</v>
      </c>
      <c r="F27" s="105" t="s">
        <v>1457</v>
      </c>
      <c r="G27" s="90"/>
      <c r="H27" s="84" t="s">
        <v>146</v>
      </c>
      <c r="I27" s="92" t="s">
        <v>1458</v>
      </c>
      <c r="J27" s="106" t="s">
        <v>1833</v>
      </c>
      <c r="K27" s="80" t="s">
        <v>1393</v>
      </c>
      <c r="L27" s="83">
        <f t="shared" si="4"/>
        <v>0.85000000040306245</v>
      </c>
      <c r="M27" s="84" t="s">
        <v>1459</v>
      </c>
      <c r="N27" s="84" t="s">
        <v>585</v>
      </c>
      <c r="O27" s="84" t="s">
        <v>368</v>
      </c>
      <c r="P27" s="104">
        <v>28</v>
      </c>
      <c r="Q27" s="85">
        <f t="shared" si="1"/>
        <v>12405024.5</v>
      </c>
      <c r="R27" s="107">
        <v>10544270.83</v>
      </c>
      <c r="S27" s="85">
        <v>0</v>
      </c>
      <c r="T27" s="107">
        <v>1860753.67</v>
      </c>
      <c r="U27" s="85">
        <v>0</v>
      </c>
      <c r="V27" s="107">
        <v>2288018.4700000002</v>
      </c>
      <c r="W27" s="85">
        <v>0</v>
      </c>
      <c r="X27" s="86">
        <f t="shared" si="2"/>
        <v>14693042.970000001</v>
      </c>
      <c r="Y27" s="93" t="s">
        <v>371</v>
      </c>
      <c r="Z27" s="93"/>
      <c r="AA27" s="42">
        <v>0</v>
      </c>
      <c r="AB27" s="42">
        <v>0</v>
      </c>
      <c r="AC27" s="25"/>
      <c r="AD27" s="20"/>
      <c r="AE27" s="20"/>
      <c r="AF27" s="20"/>
      <c r="AG27" s="20"/>
      <c r="AH27" s="20"/>
      <c r="AI27" s="20"/>
      <c r="AJ27" s="20"/>
      <c r="AK27" s="20"/>
      <c r="AL27" s="20"/>
      <c r="AM27" s="20"/>
      <c r="AN27" s="20"/>
      <c r="AO27" s="20"/>
      <c r="AP27" s="20"/>
      <c r="AQ27" s="20"/>
      <c r="AR27" s="20"/>
      <c r="AS27" s="20"/>
      <c r="AT27" s="20"/>
      <c r="AU27" s="20"/>
      <c r="AV27" s="20"/>
      <c r="AW27" s="20"/>
      <c r="AX27" s="20"/>
      <c r="AY27" s="20"/>
      <c r="AZ27" s="20"/>
      <c r="BA27" s="20"/>
      <c r="BB27" s="20"/>
      <c r="BC27" s="20"/>
      <c r="BD27" s="20"/>
      <c r="BE27" s="20"/>
      <c r="BF27" s="20"/>
      <c r="BG27" s="20"/>
      <c r="BH27" s="20"/>
      <c r="BI27" s="20"/>
      <c r="BJ27" s="20"/>
      <c r="BK27" s="20"/>
      <c r="BL27" s="20"/>
      <c r="BM27" s="20"/>
      <c r="BN27" s="20"/>
      <c r="BO27" s="20"/>
    </row>
    <row r="28" spans="1:67" s="34" customFormat="1" ht="159.75" customHeight="1" x14ac:dyDescent="0.3">
      <c r="A28" s="20"/>
      <c r="B28" s="89">
        <v>14</v>
      </c>
      <c r="C28" s="94"/>
      <c r="D28" s="96" t="s">
        <v>1531</v>
      </c>
      <c r="E28" s="104">
        <v>126715</v>
      </c>
      <c r="F28" s="105" t="s">
        <v>1533</v>
      </c>
      <c r="G28" s="90"/>
      <c r="H28" s="84" t="s">
        <v>146</v>
      </c>
      <c r="I28" s="92" t="s">
        <v>1535</v>
      </c>
      <c r="J28" s="106">
        <v>44013</v>
      </c>
      <c r="K28" s="80">
        <v>44834</v>
      </c>
      <c r="L28" s="83">
        <f t="shared" si="4"/>
        <v>0.84999999963105588</v>
      </c>
      <c r="M28" s="84" t="s">
        <v>1381</v>
      </c>
      <c r="N28" s="84" t="s">
        <v>612</v>
      </c>
      <c r="O28" s="84" t="s">
        <v>368</v>
      </c>
      <c r="P28" s="104">
        <v>28</v>
      </c>
      <c r="Q28" s="85">
        <f t="shared" si="1"/>
        <v>13552186.1</v>
      </c>
      <c r="R28" s="107">
        <v>11519358.18</v>
      </c>
      <c r="S28" s="85">
        <v>0</v>
      </c>
      <c r="T28" s="107">
        <v>2032827.92</v>
      </c>
      <c r="U28" s="85">
        <v>0</v>
      </c>
      <c r="V28" s="107">
        <v>2487101.15</v>
      </c>
      <c r="W28" s="85">
        <v>0</v>
      </c>
      <c r="X28" s="86">
        <f t="shared" si="2"/>
        <v>16039287.25</v>
      </c>
      <c r="Y28" s="93" t="s">
        <v>371</v>
      </c>
      <c r="Z28" s="93"/>
      <c r="AA28" s="42">
        <v>0</v>
      </c>
      <c r="AB28" s="42">
        <v>0</v>
      </c>
      <c r="AC28" s="25"/>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row>
    <row r="29" spans="1:67" s="34" customFormat="1" ht="247.5" customHeight="1" x14ac:dyDescent="0.3">
      <c r="A29" s="20"/>
      <c r="B29" s="78">
        <v>15</v>
      </c>
      <c r="C29" s="94"/>
      <c r="D29" s="96" t="s">
        <v>1532</v>
      </c>
      <c r="E29" s="104">
        <v>126714</v>
      </c>
      <c r="F29" s="105" t="s">
        <v>1534</v>
      </c>
      <c r="G29" s="90"/>
      <c r="H29" s="84" t="s">
        <v>146</v>
      </c>
      <c r="I29" s="92" t="s">
        <v>1536</v>
      </c>
      <c r="J29" s="106">
        <v>44013</v>
      </c>
      <c r="K29" s="80" t="s">
        <v>1804</v>
      </c>
      <c r="L29" s="83">
        <f t="shared" si="4"/>
        <v>0.85000000012601717</v>
      </c>
      <c r="M29" s="84" t="s">
        <v>1381</v>
      </c>
      <c r="N29" s="84" t="s">
        <v>1537</v>
      </c>
      <c r="O29" s="84" t="s">
        <v>368</v>
      </c>
      <c r="P29" s="104">
        <v>28</v>
      </c>
      <c r="Q29" s="85">
        <f t="shared" si="1"/>
        <v>15870851.48</v>
      </c>
      <c r="R29" s="107">
        <v>13490223.76</v>
      </c>
      <c r="S29" s="85">
        <v>0</v>
      </c>
      <c r="T29" s="107">
        <v>2380627.7200000002</v>
      </c>
      <c r="U29" s="85">
        <v>0</v>
      </c>
      <c r="V29" s="107">
        <v>2892885.73</v>
      </c>
      <c r="W29" s="85">
        <v>0</v>
      </c>
      <c r="X29" s="86">
        <f t="shared" si="2"/>
        <v>18763737.210000001</v>
      </c>
      <c r="Y29" s="93" t="s">
        <v>371</v>
      </c>
      <c r="Z29" s="93"/>
      <c r="AA29" s="42">
        <v>0</v>
      </c>
      <c r="AB29" s="42">
        <v>0</v>
      </c>
      <c r="AC29" s="25"/>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row>
    <row r="30" spans="1:67" s="34" customFormat="1" ht="251.45" customHeight="1" x14ac:dyDescent="0.3">
      <c r="A30" s="20"/>
      <c r="B30" s="89">
        <v>16</v>
      </c>
      <c r="C30" s="94"/>
      <c r="D30" s="96" t="s">
        <v>1570</v>
      </c>
      <c r="E30" s="104">
        <v>128749</v>
      </c>
      <c r="F30" s="105" t="s">
        <v>1571</v>
      </c>
      <c r="G30" s="90"/>
      <c r="H30" s="84" t="s">
        <v>146</v>
      </c>
      <c r="I30" s="92" t="s">
        <v>1572</v>
      </c>
      <c r="J30" s="106">
        <v>42171</v>
      </c>
      <c r="K30" s="80" t="s">
        <v>1148</v>
      </c>
      <c r="L30" s="83">
        <f t="shared" si="4"/>
        <v>0.85000000000184373</v>
      </c>
      <c r="M30" s="84" t="s">
        <v>1573</v>
      </c>
      <c r="N30" s="84" t="s">
        <v>1574</v>
      </c>
      <c r="O30" s="84" t="s">
        <v>368</v>
      </c>
      <c r="P30" s="104">
        <v>28</v>
      </c>
      <c r="Q30" s="85">
        <f t="shared" si="1"/>
        <v>4881236304.6599998</v>
      </c>
      <c r="R30" s="107">
        <v>4149050858.9699998</v>
      </c>
      <c r="S30" s="85">
        <v>0</v>
      </c>
      <c r="T30" s="107">
        <v>732185445.69000006</v>
      </c>
      <c r="U30" s="107">
        <v>0</v>
      </c>
      <c r="V30" s="107">
        <v>1442169339.1199999</v>
      </c>
      <c r="W30" s="85">
        <v>0</v>
      </c>
      <c r="X30" s="86">
        <f t="shared" si="2"/>
        <v>6323405643.7799997</v>
      </c>
      <c r="Y30" s="93" t="s">
        <v>371</v>
      </c>
      <c r="Z30" s="93"/>
      <c r="AA30" s="42">
        <v>31071930.100000001</v>
      </c>
      <c r="AB30" s="42">
        <v>5483281.7800000003</v>
      </c>
      <c r="AC30" s="25"/>
      <c r="AD30" s="20"/>
      <c r="AE30" s="20"/>
      <c r="AF30" s="20"/>
      <c r="AG30" s="20"/>
      <c r="AH30" s="20"/>
      <c r="AI30" s="20"/>
      <c r="AJ30" s="20"/>
      <c r="AK30" s="20"/>
      <c r="AL30" s="20"/>
      <c r="AM30" s="20"/>
      <c r="AN30" s="20"/>
      <c r="AO30" s="20"/>
      <c r="AP30" s="20"/>
      <c r="AQ30" s="20"/>
      <c r="AR30" s="20"/>
      <c r="AS30" s="20"/>
      <c r="AT30" s="20"/>
      <c r="AU30" s="20"/>
      <c r="AV30" s="20"/>
      <c r="AW30" s="20"/>
      <c r="AX30" s="20"/>
      <c r="AY30" s="20"/>
      <c r="AZ30" s="20"/>
      <c r="BA30" s="20"/>
      <c r="BB30" s="20"/>
      <c r="BC30" s="20"/>
      <c r="BD30" s="20"/>
      <c r="BE30" s="20"/>
      <c r="BF30" s="20"/>
      <c r="BG30" s="20"/>
      <c r="BH30" s="20"/>
      <c r="BI30" s="20"/>
      <c r="BJ30" s="20"/>
      <c r="BK30" s="20"/>
      <c r="BL30" s="20"/>
      <c r="BM30" s="20"/>
      <c r="BN30" s="20"/>
      <c r="BO30" s="20"/>
    </row>
    <row r="31" spans="1:67" s="34" customFormat="1" ht="302.25" customHeight="1" x14ac:dyDescent="0.3">
      <c r="A31" s="20"/>
      <c r="B31" s="78">
        <v>17</v>
      </c>
      <c r="C31" s="94"/>
      <c r="D31" s="96" t="s">
        <v>1592</v>
      </c>
      <c r="E31" s="104">
        <v>120235</v>
      </c>
      <c r="F31" s="105" t="s">
        <v>1590</v>
      </c>
      <c r="G31" s="90"/>
      <c r="H31" s="84" t="s">
        <v>146</v>
      </c>
      <c r="I31" s="92" t="s">
        <v>1591</v>
      </c>
      <c r="J31" s="106">
        <v>41640</v>
      </c>
      <c r="K31" s="80" t="s">
        <v>1148</v>
      </c>
      <c r="L31" s="83">
        <v>0.85</v>
      </c>
      <c r="M31" s="84" t="s">
        <v>1312</v>
      </c>
      <c r="N31" s="84" t="s">
        <v>849</v>
      </c>
      <c r="O31" s="84" t="s">
        <v>368</v>
      </c>
      <c r="P31" s="104">
        <v>28</v>
      </c>
      <c r="Q31" s="85">
        <f t="shared" si="1"/>
        <v>811102174.82000005</v>
      </c>
      <c r="R31" s="107">
        <v>689436848.61000001</v>
      </c>
      <c r="S31" s="107">
        <v>0</v>
      </c>
      <c r="T31" s="107">
        <v>121665326.20999999</v>
      </c>
      <c r="U31" s="107">
        <v>0</v>
      </c>
      <c r="V31" s="107">
        <v>157679588.52000001</v>
      </c>
      <c r="W31" s="107">
        <v>0</v>
      </c>
      <c r="X31" s="86">
        <f t="shared" si="2"/>
        <v>968781763.34000003</v>
      </c>
      <c r="Y31" s="93" t="s">
        <v>371</v>
      </c>
      <c r="Z31" s="93"/>
      <c r="AA31" s="42">
        <v>294194111.46000004</v>
      </c>
      <c r="AB31" s="42">
        <v>51916607.909999996</v>
      </c>
      <c r="AC31" s="25"/>
      <c r="AD31" s="20"/>
      <c r="AE31" s="20"/>
      <c r="AF31" s="20"/>
      <c r="AG31" s="20"/>
      <c r="AH31" s="20"/>
      <c r="AI31" s="20"/>
      <c r="AJ31" s="20"/>
      <c r="AK31" s="20"/>
      <c r="AL31" s="20"/>
      <c r="AM31" s="20"/>
      <c r="AN31" s="20"/>
      <c r="AO31" s="20"/>
      <c r="AP31" s="20"/>
      <c r="AQ31" s="20"/>
      <c r="AR31" s="20"/>
      <c r="AS31" s="20"/>
      <c r="AT31" s="20"/>
      <c r="AU31" s="20"/>
      <c r="AV31" s="20"/>
      <c r="AW31" s="20"/>
      <c r="AX31" s="20"/>
      <c r="AY31" s="20"/>
      <c r="AZ31" s="20"/>
      <c r="BA31" s="20"/>
      <c r="BB31" s="20"/>
      <c r="BC31" s="20"/>
      <c r="BD31" s="20"/>
      <c r="BE31" s="20"/>
      <c r="BF31" s="20"/>
      <c r="BG31" s="20"/>
      <c r="BH31" s="20"/>
      <c r="BI31" s="20"/>
      <c r="BJ31" s="20"/>
      <c r="BK31" s="20"/>
      <c r="BL31" s="20"/>
      <c r="BM31" s="20"/>
      <c r="BN31" s="20"/>
      <c r="BO31" s="20"/>
    </row>
    <row r="32" spans="1:67" s="34" customFormat="1" ht="251.45" customHeight="1" x14ac:dyDescent="0.3">
      <c r="A32" s="20"/>
      <c r="B32" s="89">
        <v>18</v>
      </c>
      <c r="C32" s="94"/>
      <c r="D32" s="96" t="s">
        <v>1671</v>
      </c>
      <c r="E32" s="104">
        <v>119142</v>
      </c>
      <c r="F32" s="105" t="s">
        <v>1672</v>
      </c>
      <c r="G32" s="90"/>
      <c r="H32" s="84" t="s">
        <v>146</v>
      </c>
      <c r="I32" s="92" t="s">
        <v>1673</v>
      </c>
      <c r="J32" s="106">
        <v>43405</v>
      </c>
      <c r="K32" s="80" t="s">
        <v>1691</v>
      </c>
      <c r="L32" s="83">
        <v>0.85</v>
      </c>
      <c r="M32" s="84" t="s">
        <v>1276</v>
      </c>
      <c r="N32" s="84" t="s">
        <v>585</v>
      </c>
      <c r="O32" s="84" t="s">
        <v>368</v>
      </c>
      <c r="P32" s="104">
        <v>28</v>
      </c>
      <c r="Q32" s="86">
        <f t="shared" si="1"/>
        <v>342719312.96999997</v>
      </c>
      <c r="R32" s="107">
        <v>291311416.02999997</v>
      </c>
      <c r="S32" s="85">
        <v>0</v>
      </c>
      <c r="T32" s="107">
        <v>51407896.939999998</v>
      </c>
      <c r="U32" s="107">
        <v>0</v>
      </c>
      <c r="V32" s="107">
        <v>58401093.609999999</v>
      </c>
      <c r="W32" s="107">
        <v>0</v>
      </c>
      <c r="X32" s="86">
        <f t="shared" si="2"/>
        <v>401120406.57999998</v>
      </c>
      <c r="Y32" s="93" t="s">
        <v>371</v>
      </c>
      <c r="Z32" s="93"/>
      <c r="AA32" s="42">
        <v>57106411.449999996</v>
      </c>
      <c r="AB32" s="42">
        <v>10077602.020000001</v>
      </c>
      <c r="AC32" s="25"/>
      <c r="AD32" s="20"/>
      <c r="AE32" s="20"/>
      <c r="AF32" s="20"/>
      <c r="AG32" s="20"/>
      <c r="AH32" s="20"/>
      <c r="AI32" s="20"/>
      <c r="AJ32" s="20"/>
      <c r="AK32" s="20"/>
      <c r="AL32" s="20"/>
      <c r="AM32" s="20"/>
      <c r="AN32" s="20"/>
      <c r="AO32" s="20"/>
      <c r="AP32" s="20"/>
      <c r="AQ32" s="20"/>
      <c r="AR32" s="20"/>
      <c r="AS32" s="20"/>
      <c r="AT32" s="20"/>
      <c r="AU32" s="20"/>
      <c r="AV32" s="20"/>
      <c r="AW32" s="20"/>
      <c r="AX32" s="20"/>
      <c r="AY32" s="20"/>
      <c r="AZ32" s="20"/>
      <c r="BA32" s="20"/>
      <c r="BB32" s="20"/>
      <c r="BC32" s="20"/>
      <c r="BD32" s="20"/>
      <c r="BE32" s="20"/>
      <c r="BF32" s="20"/>
      <c r="BG32" s="20"/>
      <c r="BH32" s="20"/>
      <c r="BI32" s="20"/>
      <c r="BJ32" s="20"/>
      <c r="BK32" s="20"/>
      <c r="BL32" s="20"/>
      <c r="BM32" s="20"/>
      <c r="BN32" s="20"/>
      <c r="BO32" s="20"/>
    </row>
    <row r="33" spans="1:67" s="34" customFormat="1" ht="251.45" customHeight="1" x14ac:dyDescent="0.3">
      <c r="A33" s="20"/>
      <c r="B33" s="78">
        <v>19</v>
      </c>
      <c r="C33" s="94"/>
      <c r="D33" s="96" t="s">
        <v>1979</v>
      </c>
      <c r="E33" s="104">
        <v>129996</v>
      </c>
      <c r="F33" s="105" t="s">
        <v>1980</v>
      </c>
      <c r="G33" s="90"/>
      <c r="H33" s="84" t="s">
        <v>146</v>
      </c>
      <c r="I33" s="92" t="s">
        <v>1981</v>
      </c>
      <c r="J33" s="106">
        <v>43983</v>
      </c>
      <c r="K33" s="80">
        <v>44561</v>
      </c>
      <c r="L33" s="83">
        <v>0.85</v>
      </c>
      <c r="M33" s="84" t="s">
        <v>1982</v>
      </c>
      <c r="N33" s="84" t="s">
        <v>545</v>
      </c>
      <c r="O33" s="84" t="s">
        <v>368</v>
      </c>
      <c r="P33" s="104">
        <v>30</v>
      </c>
      <c r="Q33" s="85">
        <v>4022828.59</v>
      </c>
      <c r="R33" s="107">
        <v>3419404.3</v>
      </c>
      <c r="S33" s="85">
        <v>0</v>
      </c>
      <c r="T33" s="107">
        <v>603424.29</v>
      </c>
      <c r="U33" s="107"/>
      <c r="V33" s="107">
        <v>706609.74</v>
      </c>
      <c r="W33" s="107">
        <v>0</v>
      </c>
      <c r="X33" s="86">
        <f t="shared" si="2"/>
        <v>4729438.33</v>
      </c>
      <c r="Y33" s="93" t="s">
        <v>371</v>
      </c>
      <c r="Z33" s="93"/>
      <c r="AA33" s="42">
        <v>0</v>
      </c>
      <c r="AB33" s="42">
        <v>0</v>
      </c>
      <c r="AC33" s="25"/>
      <c r="AD33" s="20"/>
      <c r="AE33" s="20"/>
      <c r="AF33" s="20"/>
      <c r="AG33" s="20"/>
      <c r="AH33" s="20"/>
      <c r="AI33" s="20"/>
      <c r="AJ33" s="20"/>
      <c r="AK33" s="20"/>
      <c r="AL33" s="20"/>
      <c r="AM33" s="20"/>
      <c r="AN33" s="20"/>
      <c r="AO33" s="20"/>
      <c r="AP33" s="20"/>
      <c r="AQ33" s="20"/>
      <c r="AR33" s="20"/>
      <c r="AS33" s="20"/>
      <c r="AT33" s="20"/>
      <c r="AU33" s="20"/>
      <c r="AV33" s="20"/>
      <c r="AW33" s="20"/>
      <c r="AX33" s="20"/>
      <c r="AY33" s="20"/>
      <c r="AZ33" s="20"/>
      <c r="BA33" s="20"/>
      <c r="BB33" s="20"/>
      <c r="BC33" s="20"/>
      <c r="BD33" s="20"/>
      <c r="BE33" s="20"/>
      <c r="BF33" s="20"/>
      <c r="BG33" s="20"/>
      <c r="BH33" s="20"/>
      <c r="BI33" s="20"/>
      <c r="BJ33" s="20"/>
      <c r="BK33" s="20"/>
      <c r="BL33" s="20"/>
      <c r="BM33" s="20"/>
      <c r="BN33" s="20"/>
      <c r="BO33" s="20"/>
    </row>
    <row r="34" spans="1:67" ht="21.2" customHeight="1" x14ac:dyDescent="0.3">
      <c r="B34" s="108"/>
      <c r="C34" s="109" t="s">
        <v>150</v>
      </c>
      <c r="D34" s="109"/>
      <c r="E34" s="109"/>
      <c r="F34" s="109"/>
      <c r="G34" s="109"/>
      <c r="H34" s="109"/>
      <c r="I34" s="110"/>
      <c r="J34" s="109"/>
      <c r="K34" s="109"/>
      <c r="L34" s="109"/>
      <c r="M34" s="109"/>
      <c r="N34" s="109"/>
      <c r="O34" s="109"/>
      <c r="P34" s="109"/>
      <c r="Q34" s="111">
        <f t="shared" ref="Q34:U34" si="5">SUM(Q15:Q33)</f>
        <v>15509695371.769999</v>
      </c>
      <c r="R34" s="111">
        <f t="shared" si="5"/>
        <v>13183241066.09</v>
      </c>
      <c r="S34" s="111">
        <f t="shared" si="5"/>
        <v>0</v>
      </c>
      <c r="T34" s="111">
        <f t="shared" si="5"/>
        <v>2326454305.6795001</v>
      </c>
      <c r="U34" s="111">
        <f t="shared" si="5"/>
        <v>0</v>
      </c>
      <c r="V34" s="111">
        <f>SUM(V15:V33)</f>
        <v>4127234617.4199996</v>
      </c>
      <c r="W34" s="111">
        <f>SUM(W15:W33)</f>
        <v>0</v>
      </c>
      <c r="X34" s="111">
        <f>SUM(X15:X33)</f>
        <v>19636929989.189503</v>
      </c>
      <c r="Y34" s="111">
        <f>SUM(Y15:Y32)</f>
        <v>0</v>
      </c>
      <c r="Z34" s="112">
        <f>SUM(Z15:Z32)</f>
        <v>0</v>
      </c>
      <c r="AA34" s="111">
        <f>SUM(AA15:AA33)</f>
        <v>1967743235.8399999</v>
      </c>
      <c r="AB34" s="111">
        <f>SUM(AB15:AB33)</f>
        <v>555165188.08000004</v>
      </c>
      <c r="AC34" s="23"/>
    </row>
    <row r="35" spans="1:67" ht="104.25" customHeight="1" x14ac:dyDescent="0.3">
      <c r="B35" s="78">
        <v>20</v>
      </c>
      <c r="C35" s="308" t="s">
        <v>1186</v>
      </c>
      <c r="D35" s="90" t="s">
        <v>2078</v>
      </c>
      <c r="E35" s="90">
        <v>110706</v>
      </c>
      <c r="F35" s="80" t="s">
        <v>206</v>
      </c>
      <c r="G35" s="308" t="s">
        <v>201</v>
      </c>
      <c r="H35" s="81" t="s">
        <v>152</v>
      </c>
      <c r="I35" s="82" t="s">
        <v>1080</v>
      </c>
      <c r="J35" s="50" t="s">
        <v>401</v>
      </c>
      <c r="K35" s="80" t="s">
        <v>1840</v>
      </c>
      <c r="L35" s="83">
        <f>R35/Q35</f>
        <v>0.84999999999580622</v>
      </c>
      <c r="M35" s="84" t="str">
        <f>VLOOKUP($E35,[2]Sheet1!$A:$C,2,FALSE)</f>
        <v>Regiunea 7 Centru</v>
      </c>
      <c r="N35" s="84" t="str">
        <f>VLOOKUP($E35,[2]Sheet1!$A:$C,3,FALSE)</f>
        <v>Alba,Mures,Sibiu</v>
      </c>
      <c r="O35" s="81" t="s">
        <v>368</v>
      </c>
      <c r="P35" s="81" t="s">
        <v>670</v>
      </c>
      <c r="Q35" s="86">
        <f>+R35+S35+T35+U35</f>
        <v>1192268701.9000001</v>
      </c>
      <c r="R35" s="86">
        <v>1013428396.61</v>
      </c>
      <c r="S35" s="86">
        <v>0</v>
      </c>
      <c r="T35" s="86">
        <v>178840305.28999999</v>
      </c>
      <c r="U35" s="86">
        <v>0</v>
      </c>
      <c r="V35" s="85">
        <v>356998667.54000002</v>
      </c>
      <c r="W35" s="113">
        <v>34850176.140000001</v>
      </c>
      <c r="X35" s="86">
        <f t="shared" si="2"/>
        <v>1584117545.5800002</v>
      </c>
      <c r="Y35" s="87" t="s">
        <v>371</v>
      </c>
      <c r="Z35" s="87" t="s">
        <v>1619</v>
      </c>
      <c r="AA35" s="41">
        <v>501007962.09999996</v>
      </c>
      <c r="AB35" s="41">
        <v>157746346.58000001</v>
      </c>
      <c r="AC35" s="26">
        <f>+AC34*D7</f>
        <v>0</v>
      </c>
      <c r="AD35" s="8"/>
    </row>
    <row r="36" spans="1:67" ht="102.2" customHeight="1" x14ac:dyDescent="0.3">
      <c r="B36" s="89">
        <v>21</v>
      </c>
      <c r="C36" s="309"/>
      <c r="D36" s="90" t="s">
        <v>2079</v>
      </c>
      <c r="E36" s="90">
        <v>111298</v>
      </c>
      <c r="F36" s="114" t="s">
        <v>207</v>
      </c>
      <c r="G36" s="309"/>
      <c r="H36" s="81" t="s">
        <v>152</v>
      </c>
      <c r="I36" s="82" t="s">
        <v>387</v>
      </c>
      <c r="J36" s="50">
        <v>41726</v>
      </c>
      <c r="K36" s="80" t="s">
        <v>488</v>
      </c>
      <c r="L36" s="83">
        <f t="shared" ref="L36:L40" si="6">R36/Q36</f>
        <v>0.84999999999303832</v>
      </c>
      <c r="M36" s="84" t="str">
        <f>VLOOKUP($E36,[2]Sheet1!$A:$C,2,FALSE)</f>
        <v>Regiunea 5 Vest,Regiunea 7 Centru</v>
      </c>
      <c r="N36" s="84" t="str">
        <f>VLOOKUP($E36,[2]Sheet1!$A:$C,3,FALSE)</f>
        <v>Alba,Hunedoara</v>
      </c>
      <c r="O36" s="81" t="s">
        <v>368</v>
      </c>
      <c r="P36" s="81" t="s">
        <v>670</v>
      </c>
      <c r="Q36" s="85">
        <v>1149164362.6800001</v>
      </c>
      <c r="R36" s="85">
        <v>976789708.26999998</v>
      </c>
      <c r="S36" s="86">
        <v>0</v>
      </c>
      <c r="T36" s="86">
        <f>Q36*0.15</f>
        <v>172374654.40200001</v>
      </c>
      <c r="U36" s="86">
        <v>0</v>
      </c>
      <c r="V36" s="85">
        <v>653008227.76999998</v>
      </c>
      <c r="W36" s="85">
        <v>35907858.469999999</v>
      </c>
      <c r="X36" s="86">
        <f t="shared" si="2"/>
        <v>1838080448.9119999</v>
      </c>
      <c r="Y36" s="87" t="s">
        <v>371</v>
      </c>
      <c r="Z36" s="87" t="s">
        <v>1620</v>
      </c>
      <c r="AA36" s="41">
        <v>601621632.38</v>
      </c>
      <c r="AB36" s="41">
        <v>183804341.65000001</v>
      </c>
      <c r="AC36" s="23"/>
    </row>
    <row r="37" spans="1:67" ht="207.75" customHeight="1" x14ac:dyDescent="0.3">
      <c r="B37" s="78">
        <v>22</v>
      </c>
      <c r="C37" s="309"/>
      <c r="D37" s="90" t="s">
        <v>633</v>
      </c>
      <c r="E37" s="90">
        <v>110923</v>
      </c>
      <c r="F37" s="114" t="s">
        <v>645</v>
      </c>
      <c r="G37" s="309"/>
      <c r="H37" s="81" t="s">
        <v>152</v>
      </c>
      <c r="I37" s="92" t="s">
        <v>668</v>
      </c>
      <c r="J37" s="49" t="s">
        <v>647</v>
      </c>
      <c r="K37" s="50" t="s">
        <v>1805</v>
      </c>
      <c r="L37" s="83">
        <f t="shared" si="6"/>
        <v>0.85000000040781187</v>
      </c>
      <c r="M37" s="84" t="str">
        <f>VLOOKUP($E37,[2]Sheet1!$A:$C,2,FALSE)</f>
        <v>Regiunea 2 Sud-Est</v>
      </c>
      <c r="N37" s="84" t="str">
        <f>VLOOKUP($E37,[2]Sheet1!$A:$C,3,FALSE)</f>
        <v>Constanta</v>
      </c>
      <c r="O37" s="81" t="s">
        <v>368</v>
      </c>
      <c r="P37" s="81" t="s">
        <v>670</v>
      </c>
      <c r="Q37" s="86">
        <f>+R37+S37+T37+U37</f>
        <v>60076712.030000001</v>
      </c>
      <c r="R37" s="85">
        <v>51065205.25</v>
      </c>
      <c r="S37" s="85">
        <v>0</v>
      </c>
      <c r="T37" s="85">
        <v>9011506.7799999993</v>
      </c>
      <c r="U37" s="86">
        <v>0</v>
      </c>
      <c r="V37" s="85">
        <v>14820035.029999999</v>
      </c>
      <c r="W37" s="85">
        <v>0</v>
      </c>
      <c r="X37" s="86">
        <f t="shared" si="2"/>
        <v>74896747.060000002</v>
      </c>
      <c r="Y37" s="87" t="s">
        <v>371</v>
      </c>
      <c r="Z37" s="87" t="s">
        <v>1492</v>
      </c>
      <c r="AA37" s="41">
        <v>40409576.289999999</v>
      </c>
      <c r="AB37" s="41">
        <v>13452018.75</v>
      </c>
      <c r="AC37" s="23"/>
    </row>
    <row r="38" spans="1:67" ht="175.5" customHeight="1" x14ac:dyDescent="0.3">
      <c r="B38" s="89">
        <v>23</v>
      </c>
      <c r="C38" s="310"/>
      <c r="D38" s="90" t="s">
        <v>637</v>
      </c>
      <c r="E38" s="49">
        <v>117677</v>
      </c>
      <c r="F38" s="114" t="s">
        <v>649</v>
      </c>
      <c r="G38" s="310"/>
      <c r="H38" s="81" t="s">
        <v>152</v>
      </c>
      <c r="I38" s="92" t="s">
        <v>669</v>
      </c>
      <c r="J38" s="49" t="s">
        <v>648</v>
      </c>
      <c r="K38" s="50" t="s">
        <v>1300</v>
      </c>
      <c r="L38" s="83">
        <f t="shared" si="6"/>
        <v>0.85000000000343257</v>
      </c>
      <c r="M38" s="84" t="str">
        <f>VLOOKUP($E38,[2]Sheet1!$A:$C,2,FALSE)</f>
        <v>Regiunea 5 Vest</v>
      </c>
      <c r="N38" s="84" t="str">
        <f>VLOOKUP($E38,[2]Sheet1!$A:$C,3,FALSE)</f>
        <v>Arad,Hunedoara</v>
      </c>
      <c r="O38" s="81" t="s">
        <v>368</v>
      </c>
      <c r="P38" s="81" t="s">
        <v>670</v>
      </c>
      <c r="Q38" s="86">
        <f>+R38+S38+T38+U38</f>
        <v>8011449721.6500006</v>
      </c>
      <c r="R38" s="85">
        <v>6809732263.4300003</v>
      </c>
      <c r="S38" s="85">
        <v>0</v>
      </c>
      <c r="T38" s="85">
        <v>1201717458.22</v>
      </c>
      <c r="U38" s="86">
        <v>0</v>
      </c>
      <c r="V38" s="85">
        <v>1515317429.51</v>
      </c>
      <c r="W38" s="86">
        <v>0</v>
      </c>
      <c r="X38" s="86">
        <f t="shared" si="2"/>
        <v>9526767151.1599998</v>
      </c>
      <c r="Y38" s="87" t="s">
        <v>371</v>
      </c>
      <c r="Z38" s="87" t="s">
        <v>1621</v>
      </c>
      <c r="AA38" s="41">
        <v>2303912331.0299997</v>
      </c>
      <c r="AB38" s="41">
        <v>567141463.63999999</v>
      </c>
      <c r="AC38" s="23"/>
    </row>
    <row r="39" spans="1:67" ht="203.25" customHeight="1" x14ac:dyDescent="0.3">
      <c r="B39" s="78">
        <v>24</v>
      </c>
      <c r="C39" s="94"/>
      <c r="D39" s="90" t="s">
        <v>1411</v>
      </c>
      <c r="E39" s="90">
        <v>128854</v>
      </c>
      <c r="F39" s="114" t="s">
        <v>1412</v>
      </c>
      <c r="G39" s="90"/>
      <c r="H39" s="81" t="s">
        <v>152</v>
      </c>
      <c r="I39" s="92" t="s">
        <v>1413</v>
      </c>
      <c r="J39" s="49" t="s">
        <v>1414</v>
      </c>
      <c r="K39" s="50" t="s">
        <v>1841</v>
      </c>
      <c r="L39" s="83">
        <f t="shared" si="6"/>
        <v>0.85</v>
      </c>
      <c r="M39" s="84" t="s">
        <v>1415</v>
      </c>
      <c r="N39" s="84" t="s">
        <v>1416</v>
      </c>
      <c r="O39" s="81" t="s">
        <v>368</v>
      </c>
      <c r="P39" s="81" t="s">
        <v>1163</v>
      </c>
      <c r="Q39" s="86">
        <f>+R39+S39+T39+U39</f>
        <v>8029500</v>
      </c>
      <c r="R39" s="85">
        <v>6825075</v>
      </c>
      <c r="S39" s="85">
        <v>0</v>
      </c>
      <c r="T39" s="85">
        <v>1204425</v>
      </c>
      <c r="U39" s="86">
        <v>0</v>
      </c>
      <c r="V39" s="85">
        <v>1510500</v>
      </c>
      <c r="W39" s="86">
        <v>0</v>
      </c>
      <c r="X39" s="86">
        <f t="shared" si="2"/>
        <v>9540000</v>
      </c>
      <c r="Y39" s="87" t="s">
        <v>371</v>
      </c>
      <c r="Z39" s="87"/>
      <c r="AA39" s="41">
        <v>3716625</v>
      </c>
      <c r="AB39" s="41">
        <v>655875</v>
      </c>
      <c r="AC39" s="23"/>
    </row>
    <row r="40" spans="1:67" ht="409.5" customHeight="1" x14ac:dyDescent="0.3">
      <c r="B40" s="89">
        <v>25</v>
      </c>
      <c r="C40" s="94"/>
      <c r="D40" s="90" t="s">
        <v>1426</v>
      </c>
      <c r="E40" s="90">
        <v>129483</v>
      </c>
      <c r="F40" s="80" t="s">
        <v>1427</v>
      </c>
      <c r="G40" s="90"/>
      <c r="H40" s="81" t="s">
        <v>152</v>
      </c>
      <c r="I40" s="92" t="s">
        <v>1428</v>
      </c>
      <c r="J40" s="49" t="s">
        <v>1429</v>
      </c>
      <c r="K40" s="50" t="s">
        <v>1806</v>
      </c>
      <c r="L40" s="83">
        <f t="shared" si="6"/>
        <v>0.85</v>
      </c>
      <c r="M40" s="84" t="s">
        <v>1430</v>
      </c>
      <c r="N40" s="84" t="s">
        <v>1115</v>
      </c>
      <c r="O40" s="81" t="s">
        <v>368</v>
      </c>
      <c r="P40" s="81" t="s">
        <v>1336</v>
      </c>
      <c r="Q40" s="85">
        <v>2525000</v>
      </c>
      <c r="R40" s="85">
        <f>Q40*0.85</f>
        <v>2146250</v>
      </c>
      <c r="S40" s="85">
        <v>0</v>
      </c>
      <c r="T40" s="85">
        <f>Q40*0.15</f>
        <v>378750</v>
      </c>
      <c r="U40" s="86">
        <v>0</v>
      </c>
      <c r="V40" s="85">
        <v>475000</v>
      </c>
      <c r="W40" s="86">
        <v>0</v>
      </c>
      <c r="X40" s="86">
        <f t="shared" si="2"/>
        <v>3000000</v>
      </c>
      <c r="Y40" s="87" t="s">
        <v>371</v>
      </c>
      <c r="Z40" s="87"/>
      <c r="AA40" s="41">
        <v>1211250</v>
      </c>
      <c r="AB40" s="41">
        <v>213750</v>
      </c>
      <c r="AC40" s="23"/>
    </row>
    <row r="41" spans="1:67" ht="25.5" customHeight="1" x14ac:dyDescent="0.3">
      <c r="B41" s="108"/>
      <c r="C41" s="109" t="s">
        <v>151</v>
      </c>
      <c r="D41" s="109"/>
      <c r="E41" s="109"/>
      <c r="F41" s="109"/>
      <c r="G41" s="109"/>
      <c r="H41" s="109"/>
      <c r="I41" s="110"/>
      <c r="J41" s="109"/>
      <c r="K41" s="109"/>
      <c r="L41" s="109"/>
      <c r="M41" s="109"/>
      <c r="N41" s="109"/>
      <c r="O41" s="109"/>
      <c r="P41" s="109"/>
      <c r="Q41" s="111">
        <f>SUM(Q35:Q40)</f>
        <v>10423513998.26</v>
      </c>
      <c r="R41" s="111">
        <f>SUM(R35:R40)</f>
        <v>8859986898.5600014</v>
      </c>
      <c r="S41" s="111">
        <f t="shared" ref="S41:T41" si="7">SUM(S35:S40)</f>
        <v>0</v>
      </c>
      <c r="T41" s="111">
        <f t="shared" si="7"/>
        <v>1563527099.6919999</v>
      </c>
      <c r="U41" s="111">
        <f>SUM(U35:U40)</f>
        <v>0</v>
      </c>
      <c r="V41" s="111">
        <f>SUM(V35:V40)</f>
        <v>2542129859.8499999</v>
      </c>
      <c r="W41" s="111">
        <f>SUM(W35:W40)</f>
        <v>70758034.609999999</v>
      </c>
      <c r="X41" s="111">
        <f>SUM(X35:X40)</f>
        <v>13036401892.712</v>
      </c>
      <c r="Y41" s="115"/>
      <c r="Z41" s="115"/>
      <c r="AA41" s="112">
        <f>SUM(AA35:AA40)</f>
        <v>3451879376.7999997</v>
      </c>
      <c r="AB41" s="112">
        <f>SUM(AB35:AB40)</f>
        <v>923013795.62</v>
      </c>
      <c r="AC41" s="23"/>
    </row>
    <row r="42" spans="1:67" ht="128.25" customHeight="1" x14ac:dyDescent="0.3">
      <c r="B42" s="116">
        <v>26</v>
      </c>
      <c r="C42" s="308" t="s">
        <v>1187</v>
      </c>
      <c r="D42" s="90" t="s">
        <v>907</v>
      </c>
      <c r="E42" s="90">
        <v>121106</v>
      </c>
      <c r="F42" s="90" t="s">
        <v>908</v>
      </c>
      <c r="G42" s="90" t="s">
        <v>909</v>
      </c>
      <c r="H42" s="90" t="s">
        <v>910</v>
      </c>
      <c r="I42" s="117" t="s">
        <v>911</v>
      </c>
      <c r="J42" s="90" t="s">
        <v>912</v>
      </c>
      <c r="K42" s="90" t="s">
        <v>913</v>
      </c>
      <c r="L42" s="83">
        <f>R42/Q42</f>
        <v>0.85000000000706744</v>
      </c>
      <c r="M42" s="90" t="s">
        <v>914</v>
      </c>
      <c r="N42" s="90" t="s">
        <v>465</v>
      </c>
      <c r="O42" s="90" t="s">
        <v>368</v>
      </c>
      <c r="P42" s="90" t="s">
        <v>670</v>
      </c>
      <c r="Q42" s="118">
        <f t="shared" ref="Q42:Q46" si="8">+R42+S42+T42+U42</f>
        <v>353734274.55000001</v>
      </c>
      <c r="R42" s="85">
        <v>300674133.37</v>
      </c>
      <c r="S42" s="85">
        <v>0</v>
      </c>
      <c r="T42" s="85">
        <v>53060141.18</v>
      </c>
      <c r="U42" s="85">
        <v>0</v>
      </c>
      <c r="V42" s="85">
        <v>86832349.220000014</v>
      </c>
      <c r="W42" s="85">
        <v>106557559.61</v>
      </c>
      <c r="X42" s="85">
        <f t="shared" ref="X42:X47" si="9">R42+S42+T42+V42+W42</f>
        <v>547124183.38</v>
      </c>
      <c r="Y42" s="93" t="s">
        <v>371</v>
      </c>
      <c r="Z42" s="93" t="s">
        <v>1460</v>
      </c>
      <c r="AA42" s="41">
        <v>247038782.57000002</v>
      </c>
      <c r="AB42" s="41">
        <v>75455102.730000004</v>
      </c>
      <c r="AC42" s="23"/>
    </row>
    <row r="43" spans="1:67" ht="192.75" customHeight="1" x14ac:dyDescent="0.3">
      <c r="B43" s="116">
        <v>27</v>
      </c>
      <c r="C43" s="309"/>
      <c r="D43" s="90" t="s">
        <v>915</v>
      </c>
      <c r="E43" s="90">
        <v>121588</v>
      </c>
      <c r="F43" s="90" t="s">
        <v>916</v>
      </c>
      <c r="G43" s="90" t="s">
        <v>1161</v>
      </c>
      <c r="H43" s="90" t="s">
        <v>1160</v>
      </c>
      <c r="I43" s="117" t="s">
        <v>917</v>
      </c>
      <c r="J43" s="90" t="s">
        <v>918</v>
      </c>
      <c r="K43" s="90" t="s">
        <v>913</v>
      </c>
      <c r="L43" s="83">
        <f t="shared" ref="L43:L45" si="10">R43/Q43</f>
        <v>0.85000000094607531</v>
      </c>
      <c r="M43" s="90" t="s">
        <v>914</v>
      </c>
      <c r="N43" s="90" t="s">
        <v>465</v>
      </c>
      <c r="O43" s="90" t="s">
        <v>368</v>
      </c>
      <c r="P43" s="90" t="s">
        <v>670</v>
      </c>
      <c r="Q43" s="118">
        <f t="shared" si="8"/>
        <v>19025969.52</v>
      </c>
      <c r="R43" s="85">
        <v>16172074.109999999</v>
      </c>
      <c r="S43" s="85">
        <v>0</v>
      </c>
      <c r="T43" s="85">
        <v>2853895.41</v>
      </c>
      <c r="U43" s="85">
        <v>0</v>
      </c>
      <c r="V43" s="85">
        <v>4021724.64</v>
      </c>
      <c r="W43" s="85">
        <v>2730427.87</v>
      </c>
      <c r="X43" s="85">
        <f t="shared" si="9"/>
        <v>25778122.030000001</v>
      </c>
      <c r="Y43" s="93" t="s">
        <v>371</v>
      </c>
      <c r="Z43" s="93" t="s">
        <v>1461</v>
      </c>
      <c r="AA43" s="41">
        <v>7860240.0199999996</v>
      </c>
      <c r="AB43" s="41">
        <v>1688604.25</v>
      </c>
      <c r="AC43" s="23"/>
    </row>
    <row r="44" spans="1:67" ht="207.75" customHeight="1" x14ac:dyDescent="0.3">
      <c r="B44" s="116">
        <v>28</v>
      </c>
      <c r="C44" s="310"/>
      <c r="D44" s="90" t="s">
        <v>1159</v>
      </c>
      <c r="E44" s="119">
        <v>121499</v>
      </c>
      <c r="F44" s="90" t="s">
        <v>1164</v>
      </c>
      <c r="G44" s="90" t="s">
        <v>1162</v>
      </c>
      <c r="H44" s="90" t="s">
        <v>1160</v>
      </c>
      <c r="I44" s="117" t="s">
        <v>1165</v>
      </c>
      <c r="J44" s="90" t="s">
        <v>918</v>
      </c>
      <c r="K44" s="90" t="s">
        <v>1166</v>
      </c>
      <c r="L44" s="83">
        <f t="shared" si="10"/>
        <v>0.85000000019250033</v>
      </c>
      <c r="M44" s="90" t="s">
        <v>595</v>
      </c>
      <c r="N44" s="90" t="s">
        <v>465</v>
      </c>
      <c r="O44" s="90" t="s">
        <v>368</v>
      </c>
      <c r="P44" s="90" t="s">
        <v>1163</v>
      </c>
      <c r="Q44" s="118">
        <f t="shared" si="8"/>
        <v>187012689.03999999</v>
      </c>
      <c r="R44" s="85">
        <v>158960785.72</v>
      </c>
      <c r="S44" s="85">
        <v>0</v>
      </c>
      <c r="T44" s="85">
        <v>28051903.32</v>
      </c>
      <c r="U44" s="85">
        <v>0</v>
      </c>
      <c r="V44" s="85">
        <v>40613255.460000001</v>
      </c>
      <c r="W44" s="85">
        <v>0</v>
      </c>
      <c r="X44" s="85">
        <f t="shared" si="9"/>
        <v>227625944.5</v>
      </c>
      <c r="Y44" s="93" t="s">
        <v>371</v>
      </c>
      <c r="Z44" s="93" t="s">
        <v>1462</v>
      </c>
      <c r="AA44" s="41">
        <v>67491326.959999993</v>
      </c>
      <c r="AB44" s="41">
        <v>11950349.02</v>
      </c>
      <c r="AC44" s="23"/>
    </row>
    <row r="45" spans="1:67" ht="173.25" customHeight="1" x14ac:dyDescent="0.3">
      <c r="B45" s="116">
        <v>29</v>
      </c>
      <c r="C45" s="94"/>
      <c r="D45" s="90" t="s">
        <v>1334</v>
      </c>
      <c r="E45" s="119">
        <v>121779</v>
      </c>
      <c r="F45" s="90" t="s">
        <v>1338</v>
      </c>
      <c r="G45" s="90" t="s">
        <v>1335</v>
      </c>
      <c r="H45" s="90" t="s">
        <v>1328</v>
      </c>
      <c r="I45" s="117" t="s">
        <v>1405</v>
      </c>
      <c r="J45" s="90" t="s">
        <v>1339</v>
      </c>
      <c r="K45" s="90" t="s">
        <v>1148</v>
      </c>
      <c r="L45" s="83">
        <f t="shared" si="10"/>
        <v>0.84999999997931752</v>
      </c>
      <c r="M45" s="90" t="s">
        <v>595</v>
      </c>
      <c r="N45" s="90" t="s">
        <v>602</v>
      </c>
      <c r="O45" s="90" t="s">
        <v>368</v>
      </c>
      <c r="P45" s="90" t="s">
        <v>1336</v>
      </c>
      <c r="Q45" s="120">
        <f t="shared" si="8"/>
        <v>314276805.49000001</v>
      </c>
      <c r="R45" s="85">
        <v>267135284.66</v>
      </c>
      <c r="S45" s="85" t="s">
        <v>1234</v>
      </c>
      <c r="T45" s="85">
        <v>47141520.829999998</v>
      </c>
      <c r="U45" s="85">
        <v>0</v>
      </c>
      <c r="V45" s="85">
        <v>58985663.530000001</v>
      </c>
      <c r="W45" s="85">
        <v>0</v>
      </c>
      <c r="X45" s="85">
        <f t="shared" si="9"/>
        <v>373262469.01999998</v>
      </c>
      <c r="Y45" s="93" t="s">
        <v>371</v>
      </c>
      <c r="Z45" s="93"/>
      <c r="AA45" s="41">
        <v>122628.53</v>
      </c>
      <c r="AB45" s="41">
        <v>22575.43</v>
      </c>
      <c r="AC45" s="23"/>
    </row>
    <row r="46" spans="1:67" ht="114" customHeight="1" x14ac:dyDescent="0.3">
      <c r="B46" s="116">
        <v>30</v>
      </c>
      <c r="C46" s="94"/>
      <c r="D46" s="90" t="s">
        <v>1916</v>
      </c>
      <c r="E46" s="119">
        <v>133332</v>
      </c>
      <c r="F46" s="90" t="s">
        <v>1918</v>
      </c>
      <c r="G46" s="90" t="s">
        <v>1919</v>
      </c>
      <c r="H46" s="90" t="s">
        <v>1920</v>
      </c>
      <c r="I46" s="117" t="s">
        <v>1921</v>
      </c>
      <c r="J46" s="90">
        <v>43775</v>
      </c>
      <c r="K46" s="90">
        <v>44377</v>
      </c>
      <c r="L46" s="83">
        <v>0.85</v>
      </c>
      <c r="M46" s="90" t="s">
        <v>1330</v>
      </c>
      <c r="N46" s="90" t="s">
        <v>465</v>
      </c>
      <c r="O46" s="90" t="s">
        <v>368</v>
      </c>
      <c r="P46" s="90">
        <v>41</v>
      </c>
      <c r="Q46" s="120">
        <f t="shared" si="8"/>
        <v>3485711.82</v>
      </c>
      <c r="R46" s="85">
        <v>2962855.02</v>
      </c>
      <c r="S46" s="85">
        <v>0</v>
      </c>
      <c r="T46" s="85">
        <v>522856.8</v>
      </c>
      <c r="U46" s="85">
        <v>0</v>
      </c>
      <c r="V46" s="85">
        <v>655728</v>
      </c>
      <c r="W46" s="85">
        <v>0</v>
      </c>
      <c r="X46" s="85">
        <f t="shared" si="9"/>
        <v>4141439.82</v>
      </c>
      <c r="Y46" s="93" t="s">
        <v>371</v>
      </c>
      <c r="Z46" s="93"/>
      <c r="AA46" s="121">
        <v>0</v>
      </c>
      <c r="AB46" s="121">
        <v>0</v>
      </c>
      <c r="AC46" s="23"/>
    </row>
    <row r="47" spans="1:67" ht="131.25" customHeight="1" x14ac:dyDescent="0.3">
      <c r="B47" s="116">
        <v>31</v>
      </c>
      <c r="C47" s="94"/>
      <c r="D47" s="90" t="s">
        <v>1917</v>
      </c>
      <c r="E47" s="119">
        <v>134340</v>
      </c>
      <c r="F47" s="90" t="s">
        <v>1922</v>
      </c>
      <c r="G47" s="90" t="s">
        <v>1923</v>
      </c>
      <c r="H47" s="90" t="s">
        <v>1920</v>
      </c>
      <c r="I47" s="117" t="s">
        <v>1924</v>
      </c>
      <c r="J47" s="90">
        <v>43770</v>
      </c>
      <c r="K47" s="90">
        <v>44228</v>
      </c>
      <c r="L47" s="83">
        <v>0.85</v>
      </c>
      <c r="M47" s="90" t="s">
        <v>1330</v>
      </c>
      <c r="N47" s="90" t="s">
        <v>465</v>
      </c>
      <c r="O47" s="90" t="s">
        <v>368</v>
      </c>
      <c r="P47" s="90">
        <v>41</v>
      </c>
      <c r="Q47" s="122">
        <f>+R47+S47+T47+U47</f>
        <v>10602703.4</v>
      </c>
      <c r="R47" s="85">
        <v>9012298.4000000004</v>
      </c>
      <c r="S47" s="85">
        <v>0</v>
      </c>
      <c r="T47" s="85">
        <v>1590405</v>
      </c>
      <c r="U47" s="85">
        <v>0</v>
      </c>
      <c r="V47" s="85">
        <v>1994586.56</v>
      </c>
      <c r="W47" s="85">
        <v>0</v>
      </c>
      <c r="X47" s="85">
        <f t="shared" si="9"/>
        <v>12597289.960000001</v>
      </c>
      <c r="Y47" s="93" t="s">
        <v>371</v>
      </c>
      <c r="Z47" s="93"/>
      <c r="AA47" s="123">
        <v>0</v>
      </c>
      <c r="AB47" s="123">
        <v>0</v>
      </c>
      <c r="AC47" s="23"/>
    </row>
    <row r="48" spans="1:67" ht="25.5" customHeight="1" x14ac:dyDescent="0.3">
      <c r="B48" s="116"/>
      <c r="C48" s="109" t="s">
        <v>919</v>
      </c>
      <c r="D48" s="109"/>
      <c r="E48" s="108"/>
      <c r="F48" s="109"/>
      <c r="G48" s="109"/>
      <c r="H48" s="109"/>
      <c r="I48" s="109"/>
      <c r="J48" s="109"/>
      <c r="K48" s="109"/>
      <c r="L48" s="109"/>
      <c r="M48" s="109"/>
      <c r="N48" s="109"/>
      <c r="O48" s="109"/>
      <c r="P48" s="109"/>
      <c r="Q48" s="111">
        <f t="shared" ref="Q48:X48" si="11">SUM(Q42:Q47)</f>
        <v>888138153.82000005</v>
      </c>
      <c r="R48" s="111">
        <f t="shared" si="11"/>
        <v>754917431.27999997</v>
      </c>
      <c r="S48" s="111">
        <f t="shared" si="11"/>
        <v>0</v>
      </c>
      <c r="T48" s="111">
        <f t="shared" si="11"/>
        <v>133220722.53999999</v>
      </c>
      <c r="U48" s="111">
        <f t="shared" si="11"/>
        <v>0</v>
      </c>
      <c r="V48" s="111">
        <f t="shared" si="11"/>
        <v>193103307.41000003</v>
      </c>
      <c r="W48" s="111">
        <f t="shared" si="11"/>
        <v>109287987.48</v>
      </c>
      <c r="X48" s="111">
        <f t="shared" si="11"/>
        <v>1190529448.7099998</v>
      </c>
      <c r="Y48" s="111"/>
      <c r="Z48" s="111">
        <f>SUM(Z42:Z47)</f>
        <v>0</v>
      </c>
      <c r="AA48" s="111">
        <f>SUM(AA42:AA47)</f>
        <v>322512978.07999998</v>
      </c>
      <c r="AB48" s="111">
        <f>SUM(AB42:AB47)</f>
        <v>89116631.430000007</v>
      </c>
      <c r="AC48" s="23"/>
    </row>
    <row r="49" spans="2:29" ht="129.75" customHeight="1" x14ac:dyDescent="0.3">
      <c r="B49" s="116">
        <v>32</v>
      </c>
      <c r="C49" s="308" t="s">
        <v>1188</v>
      </c>
      <c r="D49" s="90" t="s">
        <v>2080</v>
      </c>
      <c r="E49" s="90">
        <v>111325</v>
      </c>
      <c r="F49" s="80" t="s">
        <v>208</v>
      </c>
      <c r="G49" s="308" t="s">
        <v>201</v>
      </c>
      <c r="H49" s="81" t="s">
        <v>155</v>
      </c>
      <c r="I49" s="82" t="s">
        <v>402</v>
      </c>
      <c r="J49" s="81" t="s">
        <v>403</v>
      </c>
      <c r="K49" s="50" t="s">
        <v>1305</v>
      </c>
      <c r="L49" s="83">
        <f>R49/Q49</f>
        <v>0.85</v>
      </c>
      <c r="M49" s="84" t="str">
        <f>VLOOKUP($E49,[2]Sheet1!$A:$C,2,FALSE)</f>
        <v>Regiunea 1 Nord-Est</v>
      </c>
      <c r="N49" s="84" t="str">
        <f>VLOOKUP($E49,[2]Sheet1!$A:$C,3,FALSE)</f>
        <v>Bucuresti</v>
      </c>
      <c r="O49" s="81" t="s">
        <v>368</v>
      </c>
      <c r="P49" s="81" t="s">
        <v>670</v>
      </c>
      <c r="Q49" s="86">
        <f>+R49+S49+T49+U49</f>
        <v>200965212</v>
      </c>
      <c r="R49" s="86">
        <v>170820430.19999999</v>
      </c>
      <c r="S49" s="86">
        <v>0</v>
      </c>
      <c r="T49" s="86">
        <v>30144781.800000001</v>
      </c>
      <c r="U49" s="86">
        <v>0</v>
      </c>
      <c r="V49" s="86">
        <v>117320081.61</v>
      </c>
      <c r="W49" s="86">
        <v>0</v>
      </c>
      <c r="X49" s="86">
        <f>R49+S49+T49+V49+W49</f>
        <v>318285293.61000001</v>
      </c>
      <c r="Y49" s="93" t="s">
        <v>371</v>
      </c>
      <c r="Z49" s="88" t="s">
        <v>372</v>
      </c>
      <c r="AA49" s="41">
        <v>93758349.939999998</v>
      </c>
      <c r="AB49" s="41">
        <v>30883592.41</v>
      </c>
      <c r="AC49" s="23"/>
    </row>
    <row r="50" spans="2:29" ht="93.75" customHeight="1" x14ac:dyDescent="0.3">
      <c r="B50" s="116">
        <v>33</v>
      </c>
      <c r="C50" s="309"/>
      <c r="D50" s="90" t="s">
        <v>2081</v>
      </c>
      <c r="E50" s="90">
        <v>111687</v>
      </c>
      <c r="F50" s="80" t="s">
        <v>209</v>
      </c>
      <c r="G50" s="309"/>
      <c r="H50" s="81" t="s">
        <v>155</v>
      </c>
      <c r="I50" s="82" t="s">
        <v>493</v>
      </c>
      <c r="J50" s="81" t="s">
        <v>487</v>
      </c>
      <c r="K50" s="81" t="s">
        <v>488</v>
      </c>
      <c r="L50" s="83">
        <f t="shared" ref="L50:L52" si="12">R50/Q50</f>
        <v>0.85</v>
      </c>
      <c r="M50" s="84" t="str">
        <f>VLOOKUP($E50,[2]Sheet1!$A:$C,2,FALSE)</f>
        <v>Regiunea 1 Nord-Est</v>
      </c>
      <c r="N50" s="84" t="str">
        <f>VLOOKUP($E50,[2]Sheet1!$A:$C,3,FALSE)</f>
        <v>Bucuresti</v>
      </c>
      <c r="O50" s="81" t="s">
        <v>368</v>
      </c>
      <c r="P50" s="81" t="s">
        <v>670</v>
      </c>
      <c r="Q50" s="86">
        <f t="shared" ref="Q50:Q52" si="13">+R50+S50+T50+U50</f>
        <v>1479894883</v>
      </c>
      <c r="R50" s="86">
        <v>1257910650.55</v>
      </c>
      <c r="S50" s="86">
        <v>0</v>
      </c>
      <c r="T50" s="86">
        <v>221984232.44999999</v>
      </c>
      <c r="U50" s="86">
        <v>0</v>
      </c>
      <c r="V50" s="86">
        <v>333417885</v>
      </c>
      <c r="W50" s="86">
        <v>0</v>
      </c>
      <c r="X50" s="86">
        <f>R50+S50+T50+V50+W50</f>
        <v>1813312768</v>
      </c>
      <c r="Y50" s="93" t="s">
        <v>371</v>
      </c>
      <c r="Z50" s="88" t="s">
        <v>1463</v>
      </c>
      <c r="AA50" s="41">
        <v>730302777.58999991</v>
      </c>
      <c r="AB50" s="41">
        <v>218837884.39000002</v>
      </c>
      <c r="AC50" s="23"/>
    </row>
    <row r="51" spans="2:29" ht="288.75" customHeight="1" x14ac:dyDescent="0.3">
      <c r="B51" s="116">
        <v>34</v>
      </c>
      <c r="C51" s="309"/>
      <c r="D51" s="90" t="s">
        <v>676</v>
      </c>
      <c r="E51" s="49">
        <v>111879</v>
      </c>
      <c r="F51" s="114" t="s">
        <v>210</v>
      </c>
      <c r="G51" s="309"/>
      <c r="H51" s="81" t="s">
        <v>155</v>
      </c>
      <c r="I51" s="82" t="s">
        <v>489</v>
      </c>
      <c r="J51" s="81" t="s">
        <v>490</v>
      </c>
      <c r="K51" s="81" t="s">
        <v>491</v>
      </c>
      <c r="L51" s="83">
        <f t="shared" si="12"/>
        <v>0.85</v>
      </c>
      <c r="M51" s="84" t="str">
        <f>VLOOKUP($E51,[2]Sheet1!$A:$C,2,FALSE)</f>
        <v>Regiunea 8 Bucureşti-Ilfov</v>
      </c>
      <c r="N51" s="84" t="str">
        <f>VLOOKUP($E51,[2]Sheet1!$A:$C,3,FALSE)</f>
        <v>Bucuresti</v>
      </c>
      <c r="O51" s="81" t="s">
        <v>368</v>
      </c>
      <c r="P51" s="81" t="s">
        <v>670</v>
      </c>
      <c r="Q51" s="86">
        <f t="shared" si="13"/>
        <v>18876637</v>
      </c>
      <c r="R51" s="86">
        <v>16045141.449999999</v>
      </c>
      <c r="S51" s="86">
        <v>0</v>
      </c>
      <c r="T51" s="86">
        <v>2831495.55</v>
      </c>
      <c r="U51" s="86">
        <v>0</v>
      </c>
      <c r="V51" s="86">
        <v>3628901.82</v>
      </c>
      <c r="W51" s="86">
        <v>0</v>
      </c>
      <c r="X51" s="86">
        <f>R51+S51+T51+V51+W51</f>
        <v>22505538.82</v>
      </c>
      <c r="Y51" s="93" t="s">
        <v>371</v>
      </c>
      <c r="Z51" s="88" t="s">
        <v>1464</v>
      </c>
      <c r="AA51" s="41">
        <v>12266750.640000001</v>
      </c>
      <c r="AB51" s="41">
        <v>4088916.88</v>
      </c>
      <c r="AC51" s="23"/>
    </row>
    <row r="52" spans="2:29" ht="93.75" customHeight="1" x14ac:dyDescent="0.3">
      <c r="B52" s="116">
        <v>35</v>
      </c>
      <c r="C52" s="310"/>
      <c r="D52" s="90" t="s">
        <v>688</v>
      </c>
      <c r="E52" s="90">
        <v>118443</v>
      </c>
      <c r="F52" s="80" t="s">
        <v>687</v>
      </c>
      <c r="G52" s="310"/>
      <c r="H52" s="84" t="s">
        <v>155</v>
      </c>
      <c r="I52" s="92" t="s">
        <v>713</v>
      </c>
      <c r="J52" s="84" t="s">
        <v>714</v>
      </c>
      <c r="K52" s="124" t="s">
        <v>1904</v>
      </c>
      <c r="L52" s="83">
        <f t="shared" si="12"/>
        <v>0.85000000010465604</v>
      </c>
      <c r="M52" s="84" t="str">
        <f>VLOOKUP($E52,[2]Sheet1!$A:$C,2,FALSE)</f>
        <v>Regiunea 8 Bucureşti-Ilfov</v>
      </c>
      <c r="N52" s="84" t="str">
        <f>VLOOKUP($E52,[2]Sheet1!$A:$C,3,FALSE)</f>
        <v>Bucuresti</v>
      </c>
      <c r="O52" s="81" t="s">
        <v>368</v>
      </c>
      <c r="P52" s="81" t="s">
        <v>670</v>
      </c>
      <c r="Q52" s="86">
        <f t="shared" si="13"/>
        <v>143326647.5</v>
      </c>
      <c r="R52" s="86">
        <v>121827650.39</v>
      </c>
      <c r="S52" s="86">
        <v>0</v>
      </c>
      <c r="T52" s="86">
        <v>21498997.109999999</v>
      </c>
      <c r="U52" s="86">
        <v>0</v>
      </c>
      <c r="V52" s="86">
        <v>31776095.460000001</v>
      </c>
      <c r="W52" s="86">
        <v>6659379.5999999996</v>
      </c>
      <c r="X52" s="86">
        <f>R52+S52+T52+V52+W52</f>
        <v>181762122.56</v>
      </c>
      <c r="Y52" s="87" t="s">
        <v>371</v>
      </c>
      <c r="Z52" s="88" t="s">
        <v>1465</v>
      </c>
      <c r="AA52" s="41">
        <v>104653029.93000001</v>
      </c>
      <c r="AB52" s="41">
        <v>34882483.530000001</v>
      </c>
      <c r="AC52" s="23"/>
    </row>
    <row r="53" spans="2:29" ht="302.25" customHeight="1" x14ac:dyDescent="0.3">
      <c r="B53" s="116">
        <v>36</v>
      </c>
      <c r="C53" s="94"/>
      <c r="D53" s="90" t="s">
        <v>1983</v>
      </c>
      <c r="E53" s="90">
        <v>133179</v>
      </c>
      <c r="F53" s="80" t="s">
        <v>1984</v>
      </c>
      <c r="G53" s="94"/>
      <c r="H53" s="84" t="s">
        <v>155</v>
      </c>
      <c r="I53" s="92" t="s">
        <v>1985</v>
      </c>
      <c r="J53" s="84">
        <v>43973</v>
      </c>
      <c r="K53" s="125">
        <v>45769</v>
      </c>
      <c r="L53" s="83">
        <v>0.85</v>
      </c>
      <c r="M53" s="84" t="s">
        <v>1986</v>
      </c>
      <c r="N53" s="84" t="s">
        <v>588</v>
      </c>
      <c r="O53" s="81" t="s">
        <v>368</v>
      </c>
      <c r="P53" s="81">
        <v>43</v>
      </c>
      <c r="Q53" s="86">
        <v>67298117</v>
      </c>
      <c r="R53" s="86">
        <v>57203399.460000001</v>
      </c>
      <c r="S53" s="86">
        <v>0</v>
      </c>
      <c r="T53" s="86">
        <v>10094717.550000001</v>
      </c>
      <c r="U53" s="86">
        <v>0</v>
      </c>
      <c r="V53" s="86">
        <v>16825041.809999999</v>
      </c>
      <c r="W53" s="86">
        <v>0</v>
      </c>
      <c r="X53" s="86">
        <f>R53+S53+T53+V53+W53</f>
        <v>84123158.820000008</v>
      </c>
      <c r="Y53" s="87" t="s">
        <v>371</v>
      </c>
      <c r="Z53" s="88"/>
      <c r="AA53" s="45">
        <v>0</v>
      </c>
      <c r="AB53" s="45">
        <v>0</v>
      </c>
      <c r="AC53" s="23"/>
    </row>
    <row r="54" spans="2:29" ht="25.5" customHeight="1" x14ac:dyDescent="0.3">
      <c r="B54" s="108"/>
      <c r="C54" s="109" t="s">
        <v>154</v>
      </c>
      <c r="D54" s="109"/>
      <c r="E54" s="109"/>
      <c r="F54" s="109"/>
      <c r="G54" s="109"/>
      <c r="H54" s="109"/>
      <c r="I54" s="110"/>
      <c r="J54" s="109"/>
      <c r="K54" s="109"/>
      <c r="L54" s="109"/>
      <c r="M54" s="109"/>
      <c r="N54" s="109"/>
      <c r="O54" s="109"/>
      <c r="P54" s="109"/>
      <c r="Q54" s="111">
        <f>SUM(Q49:Q53)</f>
        <v>1910361496.5</v>
      </c>
      <c r="R54" s="111">
        <f t="shared" ref="R54:U54" si="14">SUM(R49:R53)</f>
        <v>1623807272.0500002</v>
      </c>
      <c r="S54" s="111">
        <f t="shared" si="14"/>
        <v>0</v>
      </c>
      <c r="T54" s="111">
        <f t="shared" si="14"/>
        <v>286554224.46000004</v>
      </c>
      <c r="U54" s="111">
        <f t="shared" si="14"/>
        <v>0</v>
      </c>
      <c r="V54" s="111">
        <f>SUM(V49:V53)</f>
        <v>502968005.69999999</v>
      </c>
      <c r="W54" s="111">
        <f t="shared" ref="W54:X54" si="15">SUM(W49:W53)</f>
        <v>6659379.5999999996</v>
      </c>
      <c r="X54" s="111">
        <f t="shared" si="15"/>
        <v>2419988881.8100004</v>
      </c>
      <c r="Y54" s="126"/>
      <c r="Z54" s="115"/>
      <c r="AA54" s="127">
        <f>SUM(AA49:AA53)</f>
        <v>940980908.0999999</v>
      </c>
      <c r="AB54" s="127">
        <f>SUM(AB49:AB53)</f>
        <v>288692877.21000004</v>
      </c>
      <c r="AC54" s="23"/>
    </row>
    <row r="55" spans="2:29" ht="25.5" customHeight="1" x14ac:dyDescent="0.3">
      <c r="B55" s="128"/>
      <c r="C55" s="129" t="s">
        <v>149</v>
      </c>
      <c r="D55" s="129"/>
      <c r="E55" s="129"/>
      <c r="F55" s="129"/>
      <c r="G55" s="129"/>
      <c r="H55" s="129"/>
      <c r="I55" s="130"/>
      <c r="J55" s="129"/>
      <c r="K55" s="129"/>
      <c r="L55" s="129"/>
      <c r="M55" s="129"/>
      <c r="N55" s="129"/>
      <c r="O55" s="129"/>
      <c r="P55" s="129"/>
      <c r="Q55" s="131">
        <f t="shared" ref="Q55:X55" si="16">+Q54+Q48+Q41+Q34</f>
        <v>28731709020.349998</v>
      </c>
      <c r="R55" s="131">
        <f t="shared" si="16"/>
        <v>24421952667.980003</v>
      </c>
      <c r="S55" s="131">
        <f t="shared" si="16"/>
        <v>0</v>
      </c>
      <c r="T55" s="131">
        <f t="shared" si="16"/>
        <v>4309756352.3715</v>
      </c>
      <c r="U55" s="131">
        <f t="shared" si="16"/>
        <v>0</v>
      </c>
      <c r="V55" s="131">
        <f t="shared" si="16"/>
        <v>7365435790.3799992</v>
      </c>
      <c r="W55" s="131">
        <f t="shared" si="16"/>
        <v>186705401.69</v>
      </c>
      <c r="X55" s="131">
        <f t="shared" si="16"/>
        <v>36283850212.421501</v>
      </c>
      <c r="Y55" s="132"/>
      <c r="Z55" s="132"/>
      <c r="AA55" s="133">
        <f>+AA54+AA48+AA41+AA34</f>
        <v>6683116498.8199997</v>
      </c>
      <c r="AB55" s="133">
        <f>+AB54+AB48+AB41+AB34</f>
        <v>1855988492.3400002</v>
      </c>
      <c r="AC55" s="23"/>
    </row>
    <row r="56" spans="2:29" ht="15.75" x14ac:dyDescent="0.3">
      <c r="B56" s="134"/>
      <c r="C56" s="76" t="s">
        <v>51</v>
      </c>
      <c r="D56" s="76"/>
      <c r="E56" s="76"/>
      <c r="F56" s="135"/>
      <c r="G56" s="135"/>
      <c r="H56" s="135"/>
      <c r="I56" s="136"/>
      <c r="J56" s="135"/>
      <c r="K56" s="135"/>
      <c r="L56" s="135"/>
      <c r="M56" s="135"/>
      <c r="N56" s="135"/>
      <c r="O56" s="135"/>
      <c r="P56" s="135"/>
      <c r="Q56" s="137"/>
      <c r="R56" s="138"/>
      <c r="S56" s="138"/>
      <c r="T56" s="138"/>
      <c r="U56" s="138"/>
      <c r="V56" s="138"/>
      <c r="W56" s="138"/>
      <c r="X56" s="138"/>
      <c r="Y56" s="139"/>
      <c r="Z56" s="139"/>
      <c r="AA56" s="140"/>
      <c r="AB56" s="140"/>
      <c r="AC56" s="23"/>
    </row>
    <row r="57" spans="2:29" ht="180" customHeight="1" x14ac:dyDescent="0.3">
      <c r="B57" s="141">
        <v>37</v>
      </c>
      <c r="C57" s="308" t="s">
        <v>1176</v>
      </c>
      <c r="D57" s="90" t="s">
        <v>2082</v>
      </c>
      <c r="E57" s="90">
        <v>111438</v>
      </c>
      <c r="F57" s="80" t="s">
        <v>211</v>
      </c>
      <c r="G57" s="303" t="s">
        <v>201</v>
      </c>
      <c r="H57" s="81" t="s">
        <v>146</v>
      </c>
      <c r="I57" s="82" t="s">
        <v>494</v>
      </c>
      <c r="J57" s="81" t="s">
        <v>492</v>
      </c>
      <c r="K57" s="124" t="s">
        <v>1903</v>
      </c>
      <c r="L57" s="83">
        <f>R57/Q57</f>
        <v>0.84999999918243241</v>
      </c>
      <c r="M57" s="84" t="str">
        <f>VLOOKUP($E57,[2]Sheet1!$A:$C,2,FALSE)</f>
        <v>Regiunea 6 Nord-Vest</v>
      </c>
      <c r="N57" s="84" t="str">
        <f>VLOOKUP($E57,[2]Sheet1!$A:$C,3,FALSE)</f>
        <v>Bihor</v>
      </c>
      <c r="O57" s="81" t="s">
        <v>368</v>
      </c>
      <c r="P57" s="81" t="s">
        <v>671</v>
      </c>
      <c r="Q57" s="85">
        <f>+R57+S57+T57+U57</f>
        <v>15289256.450000001</v>
      </c>
      <c r="R57" s="142">
        <v>12995867.970000001</v>
      </c>
      <c r="S57" s="142">
        <v>0</v>
      </c>
      <c r="T57" s="142">
        <v>2293388.48</v>
      </c>
      <c r="U57" s="142">
        <v>0</v>
      </c>
      <c r="V57" s="142">
        <v>2984141.18</v>
      </c>
      <c r="W57" s="142">
        <v>0</v>
      </c>
      <c r="X57" s="86">
        <f>R57+S57+T57+V57+W57</f>
        <v>18273397.630000003</v>
      </c>
      <c r="Y57" s="87" t="s">
        <v>371</v>
      </c>
      <c r="Z57" s="87" t="s">
        <v>1485</v>
      </c>
      <c r="AA57" s="41">
        <v>11122116.609999999</v>
      </c>
      <c r="AB57" s="41">
        <v>3525022.9299999997</v>
      </c>
      <c r="AC57" s="23"/>
    </row>
    <row r="58" spans="2:29" ht="133.5" customHeight="1" x14ac:dyDescent="0.3">
      <c r="B58" s="141">
        <v>38</v>
      </c>
      <c r="C58" s="309"/>
      <c r="D58" s="90" t="s">
        <v>2083</v>
      </c>
      <c r="E58" s="90">
        <v>111085</v>
      </c>
      <c r="F58" s="80" t="s">
        <v>212</v>
      </c>
      <c r="G58" s="304"/>
      <c r="H58" s="81" t="s">
        <v>146</v>
      </c>
      <c r="I58" s="82" t="s">
        <v>388</v>
      </c>
      <c r="J58" s="50">
        <v>41640</v>
      </c>
      <c r="K58" s="80" t="s">
        <v>488</v>
      </c>
      <c r="L58" s="83">
        <f t="shared" ref="L58:L80" si="17">R58/Q58</f>
        <v>0.85000000000616527</v>
      </c>
      <c r="M58" s="84" t="str">
        <f>VLOOKUP($E58,[2]Sheet1!$A:$C,2,FALSE)</f>
        <v>Regiunea 3 Sud Muntenia,Regiunea 4 Sud-Vest</v>
      </c>
      <c r="N58" s="84" t="str">
        <f>VLOOKUP($E58,[2]Sheet1!$A:$C,3,FALSE)</f>
        <v>Dolj,Olt,Teleorman</v>
      </c>
      <c r="O58" s="81" t="s">
        <v>368</v>
      </c>
      <c r="P58" s="81" t="s">
        <v>671</v>
      </c>
      <c r="Q58" s="85">
        <v>324404119.07999998</v>
      </c>
      <c r="R58" s="142">
        <v>275743501.22000003</v>
      </c>
      <c r="S58" s="142">
        <v>0</v>
      </c>
      <c r="T58" s="142">
        <v>48660617.859999999</v>
      </c>
      <c r="U58" s="142">
        <v>0</v>
      </c>
      <c r="V58" s="142">
        <v>61641080.039999999</v>
      </c>
      <c r="W58" s="142">
        <v>0</v>
      </c>
      <c r="X58" s="86">
        <f t="shared" ref="X58:X86" si="18">R58+S58+T58+V58+W58</f>
        <v>386045199.12000006</v>
      </c>
      <c r="Y58" s="87" t="s">
        <v>371</v>
      </c>
      <c r="Z58" s="87" t="s">
        <v>1486</v>
      </c>
      <c r="AA58" s="41">
        <v>233192.18</v>
      </c>
      <c r="AB58" s="41">
        <v>77730.73</v>
      </c>
      <c r="AC58" s="23"/>
    </row>
    <row r="59" spans="2:29" ht="160.5" customHeight="1" x14ac:dyDescent="0.3">
      <c r="B59" s="141">
        <v>39</v>
      </c>
      <c r="C59" s="309"/>
      <c r="D59" s="90" t="s">
        <v>2084</v>
      </c>
      <c r="E59" s="49">
        <v>110638</v>
      </c>
      <c r="F59" s="80" t="s">
        <v>213</v>
      </c>
      <c r="G59" s="304"/>
      <c r="H59" s="81" t="s">
        <v>146</v>
      </c>
      <c r="I59" s="82" t="s">
        <v>497</v>
      </c>
      <c r="J59" s="81" t="s">
        <v>495</v>
      </c>
      <c r="K59" s="81" t="s">
        <v>382</v>
      </c>
      <c r="L59" s="83">
        <f t="shared" si="17"/>
        <v>0.85000000009798748</v>
      </c>
      <c r="M59" s="84" t="str">
        <f>VLOOKUP($E59,[2]Sheet1!$A:$C,2,FALSE)</f>
        <v>Regiunea 4 Sud-Vest</v>
      </c>
      <c r="N59" s="84" t="str">
        <f>VLOOKUP($E59,[2]Sheet1!$A:$C,3,FALSE)</f>
        <v>Dolj</v>
      </c>
      <c r="O59" s="81" t="s">
        <v>368</v>
      </c>
      <c r="P59" s="81" t="s">
        <v>671</v>
      </c>
      <c r="Q59" s="85">
        <f t="shared" ref="Q59:Q84" si="19">+R59+S59+T59+U59</f>
        <v>81643009.719999999</v>
      </c>
      <c r="R59" s="142">
        <v>69396558.269999996</v>
      </c>
      <c r="S59" s="142">
        <v>0</v>
      </c>
      <c r="T59" s="142">
        <v>12246451.449999999</v>
      </c>
      <c r="U59" s="142">
        <v>0</v>
      </c>
      <c r="V59" s="142">
        <v>26250658.07</v>
      </c>
      <c r="W59" s="142">
        <v>0</v>
      </c>
      <c r="X59" s="86">
        <f t="shared" si="18"/>
        <v>107893667.78999999</v>
      </c>
      <c r="Y59" s="87" t="s">
        <v>371</v>
      </c>
      <c r="Z59" s="87" t="s">
        <v>1487</v>
      </c>
      <c r="AA59" s="41">
        <v>30198169.91</v>
      </c>
      <c r="AB59" s="41">
        <v>9531488.2400000002</v>
      </c>
      <c r="AC59" s="23"/>
    </row>
    <row r="60" spans="2:29" ht="65.25" customHeight="1" x14ac:dyDescent="0.3">
      <c r="B60" s="141">
        <v>40</v>
      </c>
      <c r="C60" s="309"/>
      <c r="D60" s="90" t="s">
        <v>2085</v>
      </c>
      <c r="E60" s="90">
        <v>111081</v>
      </c>
      <c r="F60" s="80" t="s">
        <v>214</v>
      </c>
      <c r="G60" s="304"/>
      <c r="H60" s="81" t="s">
        <v>146</v>
      </c>
      <c r="I60" s="82" t="s">
        <v>404</v>
      </c>
      <c r="J60" s="81" t="s">
        <v>405</v>
      </c>
      <c r="K60" s="80" t="s">
        <v>1905</v>
      </c>
      <c r="L60" s="83">
        <f t="shared" si="17"/>
        <v>0.84999999995395581</v>
      </c>
      <c r="M60" s="84" t="str">
        <f>VLOOKUP($E60,[2]Sheet1!$A:$C,2,FALSE)</f>
        <v>Regiunea 7 Centru</v>
      </c>
      <c r="N60" s="84" t="str">
        <f>VLOOKUP($E60,[2]Sheet1!$A:$C,3,FALSE)</f>
        <v>Brasov</v>
      </c>
      <c r="O60" s="81" t="s">
        <v>368</v>
      </c>
      <c r="P60" s="81" t="s">
        <v>671</v>
      </c>
      <c r="Q60" s="85">
        <f t="shared" si="19"/>
        <v>76014022.109999999</v>
      </c>
      <c r="R60" s="142">
        <v>64611918.789999999</v>
      </c>
      <c r="S60" s="142">
        <v>0</v>
      </c>
      <c r="T60" s="142">
        <v>11402103.32</v>
      </c>
      <c r="U60" s="142">
        <v>0</v>
      </c>
      <c r="V60" s="142">
        <v>16901062.59</v>
      </c>
      <c r="W60" s="142">
        <v>0</v>
      </c>
      <c r="X60" s="86">
        <f t="shared" si="18"/>
        <v>92915084.700000003</v>
      </c>
      <c r="Y60" s="87" t="s">
        <v>371</v>
      </c>
      <c r="Z60" s="87" t="s">
        <v>1485</v>
      </c>
      <c r="AA60" s="41">
        <v>48797005.280000001</v>
      </c>
      <c r="AB60" s="41">
        <v>16248665.41</v>
      </c>
      <c r="AC60" s="23"/>
    </row>
    <row r="61" spans="2:29" ht="52.5" customHeight="1" x14ac:dyDescent="0.3">
      <c r="B61" s="141">
        <v>41</v>
      </c>
      <c r="C61" s="309"/>
      <c r="D61" s="90" t="s">
        <v>2086</v>
      </c>
      <c r="E61" s="90">
        <v>111428</v>
      </c>
      <c r="F61" s="80" t="s">
        <v>215</v>
      </c>
      <c r="G61" s="304"/>
      <c r="H61" s="81" t="s">
        <v>146</v>
      </c>
      <c r="I61" s="82" t="s">
        <v>389</v>
      </c>
      <c r="J61" s="50">
        <v>42370</v>
      </c>
      <c r="K61" s="143" t="s">
        <v>571</v>
      </c>
      <c r="L61" s="83">
        <f t="shared" si="17"/>
        <v>0.85000000045269086</v>
      </c>
      <c r="M61" s="84" t="str">
        <f>VLOOKUP($E61,[2]Sheet1!$A:$C,2,FALSE)</f>
        <v>Regiunea 3 Sud Muntenia</v>
      </c>
      <c r="N61" s="84" t="str">
        <f>VLOOKUP($E61,[2]Sheet1!$A:$C,3,FALSE)</f>
        <v>Giurgiu,Teleorman</v>
      </c>
      <c r="O61" s="81" t="s">
        <v>368</v>
      </c>
      <c r="P61" s="81" t="s">
        <v>671</v>
      </c>
      <c r="Q61" s="85">
        <f t="shared" si="19"/>
        <v>14358583.710000001</v>
      </c>
      <c r="R61" s="144">
        <v>12204796.16</v>
      </c>
      <c r="S61" s="142">
        <v>0</v>
      </c>
      <c r="T61" s="142">
        <v>2153787.5499999998</v>
      </c>
      <c r="U61" s="142">
        <v>0</v>
      </c>
      <c r="V61" s="142">
        <v>10493220.32</v>
      </c>
      <c r="W61" s="142">
        <v>0</v>
      </c>
      <c r="X61" s="86">
        <f t="shared" si="18"/>
        <v>24851804.030000001</v>
      </c>
      <c r="Y61" s="87" t="s">
        <v>371</v>
      </c>
      <c r="Z61" s="87" t="s">
        <v>1488</v>
      </c>
      <c r="AA61" s="41">
        <v>10572959.800000001</v>
      </c>
      <c r="AB61" s="41">
        <v>3524319.92</v>
      </c>
      <c r="AC61" s="23"/>
    </row>
    <row r="62" spans="2:29" ht="88.5" customHeight="1" x14ac:dyDescent="0.3">
      <c r="B62" s="141">
        <v>42</v>
      </c>
      <c r="C62" s="309"/>
      <c r="D62" s="90" t="s">
        <v>2087</v>
      </c>
      <c r="E62" s="49">
        <v>110661</v>
      </c>
      <c r="F62" s="80" t="s">
        <v>216</v>
      </c>
      <c r="G62" s="304"/>
      <c r="H62" s="81" t="s">
        <v>146</v>
      </c>
      <c r="I62" s="82" t="s">
        <v>496</v>
      </c>
      <c r="J62" s="81" t="s">
        <v>504</v>
      </c>
      <c r="K62" s="80" t="s">
        <v>913</v>
      </c>
      <c r="L62" s="83">
        <f t="shared" si="17"/>
        <v>0.85000000017550914</v>
      </c>
      <c r="M62" s="84" t="str">
        <f>VLOOKUP($E62,[2]Sheet1!$A:$C,2,FALSE)</f>
        <v>Regiunea 3 Sud Muntenia</v>
      </c>
      <c r="N62" s="84" t="str">
        <f>VLOOKUP($E62,[2]Sheet1!$A:$C,3,FALSE)</f>
        <v>Gorj,Hunedoara</v>
      </c>
      <c r="O62" s="81" t="s">
        <v>368</v>
      </c>
      <c r="P62" s="81" t="s">
        <v>671</v>
      </c>
      <c r="Q62" s="85">
        <f t="shared" si="19"/>
        <v>94012205.109999999</v>
      </c>
      <c r="R62" s="142">
        <v>79910374.359999999</v>
      </c>
      <c r="S62" s="142">
        <v>0</v>
      </c>
      <c r="T62" s="142">
        <v>14101830.75</v>
      </c>
      <c r="U62" s="142">
        <v>0</v>
      </c>
      <c r="V62" s="142">
        <v>24651623.18</v>
      </c>
      <c r="W62" s="142">
        <v>0</v>
      </c>
      <c r="X62" s="86">
        <f t="shared" si="18"/>
        <v>118663828.28999999</v>
      </c>
      <c r="Y62" s="87" t="s">
        <v>371</v>
      </c>
      <c r="Z62" s="87" t="s">
        <v>1489</v>
      </c>
      <c r="AA62" s="41">
        <v>36205478.25</v>
      </c>
      <c r="AB62" s="41">
        <v>12029355.23</v>
      </c>
      <c r="AC62" s="23"/>
    </row>
    <row r="63" spans="2:29" ht="123.75" customHeight="1" x14ac:dyDescent="0.3">
      <c r="B63" s="141">
        <v>43</v>
      </c>
      <c r="C63" s="309"/>
      <c r="D63" s="90" t="s">
        <v>182</v>
      </c>
      <c r="E63" s="90">
        <v>110595</v>
      </c>
      <c r="F63" s="114" t="s">
        <v>217</v>
      </c>
      <c r="G63" s="304"/>
      <c r="H63" s="81" t="s">
        <v>146</v>
      </c>
      <c r="I63" s="82" t="s">
        <v>498</v>
      </c>
      <c r="J63" s="81" t="s">
        <v>505</v>
      </c>
      <c r="K63" s="124">
        <v>44377</v>
      </c>
      <c r="L63" s="83">
        <f t="shared" si="17"/>
        <v>0.84999999981288588</v>
      </c>
      <c r="M63" s="84" t="str">
        <f>VLOOKUP($E63,[2]Sheet1!$A:$C,2,FALSE)</f>
        <v>Regiunea 2 Sud-Est</v>
      </c>
      <c r="N63" s="84" t="str">
        <f>VLOOKUP($E63,[2]Sheet1!$A:$C,3,FALSE)</f>
        <v>Olt</v>
      </c>
      <c r="O63" s="81" t="s">
        <v>368</v>
      </c>
      <c r="P63" s="81" t="s">
        <v>671</v>
      </c>
      <c r="Q63" s="85">
        <f t="shared" si="19"/>
        <v>24049491.970000003</v>
      </c>
      <c r="R63" s="142">
        <v>20442068.170000002</v>
      </c>
      <c r="S63" s="142">
        <v>0</v>
      </c>
      <c r="T63" s="142">
        <v>3607423.8</v>
      </c>
      <c r="U63" s="142">
        <v>0</v>
      </c>
      <c r="V63" s="142">
        <v>4696796.3099999996</v>
      </c>
      <c r="W63" s="142">
        <v>0</v>
      </c>
      <c r="X63" s="86">
        <f t="shared" si="18"/>
        <v>28746288.280000001</v>
      </c>
      <c r="Y63" s="87" t="s">
        <v>371</v>
      </c>
      <c r="Z63" s="87" t="s">
        <v>1490</v>
      </c>
      <c r="AA63" s="41">
        <v>16326502.48</v>
      </c>
      <c r="AB63" s="41">
        <v>5435419.4800000004</v>
      </c>
      <c r="AC63" s="23"/>
    </row>
    <row r="64" spans="2:29" ht="65.25" customHeight="1" x14ac:dyDescent="0.3">
      <c r="B64" s="141">
        <v>44</v>
      </c>
      <c r="C64" s="309"/>
      <c r="D64" s="90" t="s">
        <v>183</v>
      </c>
      <c r="E64" s="49">
        <v>111429</v>
      </c>
      <c r="F64" s="114" t="s">
        <v>218</v>
      </c>
      <c r="G64" s="304"/>
      <c r="H64" s="81" t="s">
        <v>146</v>
      </c>
      <c r="I64" s="82" t="s">
        <v>393</v>
      </c>
      <c r="J64" s="50">
        <v>41640</v>
      </c>
      <c r="K64" s="50" t="s">
        <v>1302</v>
      </c>
      <c r="L64" s="83">
        <f t="shared" si="17"/>
        <v>0.85000000009635801</v>
      </c>
      <c r="M64" s="84" t="str">
        <f>VLOOKUP($E64,[2]Sheet1!$A:$C,2,FALSE)</f>
        <v>Regiunea 4 Sud-Vest</v>
      </c>
      <c r="N64" s="84" t="str">
        <f>VLOOKUP($E64,[2]Sheet1!$A:$C,3,FALSE)</f>
        <v>Gorj</v>
      </c>
      <c r="O64" s="81" t="s">
        <v>368</v>
      </c>
      <c r="P64" s="81" t="s">
        <v>671</v>
      </c>
      <c r="Q64" s="85">
        <f t="shared" si="19"/>
        <v>155669643.09999999</v>
      </c>
      <c r="R64" s="142">
        <v>132319196.65000001</v>
      </c>
      <c r="S64" s="142">
        <v>0</v>
      </c>
      <c r="T64" s="142">
        <v>23350446.449999999</v>
      </c>
      <c r="U64" s="142">
        <v>0</v>
      </c>
      <c r="V64" s="142">
        <v>29095567.399999999</v>
      </c>
      <c r="W64" s="142">
        <v>0</v>
      </c>
      <c r="X64" s="86">
        <f t="shared" si="18"/>
        <v>184765210.5</v>
      </c>
      <c r="Y64" s="87" t="s">
        <v>371</v>
      </c>
      <c r="Z64" s="87" t="s">
        <v>1491</v>
      </c>
      <c r="AA64" s="41">
        <v>24586545.140000001</v>
      </c>
      <c r="AB64" s="41">
        <v>8169663.4800000004</v>
      </c>
      <c r="AC64" s="23"/>
    </row>
    <row r="65" spans="2:29" ht="152.25" customHeight="1" x14ac:dyDescent="0.3">
      <c r="B65" s="141">
        <v>45</v>
      </c>
      <c r="C65" s="309"/>
      <c r="D65" s="90" t="s">
        <v>327</v>
      </c>
      <c r="E65" s="90">
        <v>111951</v>
      </c>
      <c r="F65" s="114" t="s">
        <v>328</v>
      </c>
      <c r="G65" s="304"/>
      <c r="H65" s="81" t="s">
        <v>146</v>
      </c>
      <c r="I65" s="82" t="s">
        <v>499</v>
      </c>
      <c r="J65" s="49" t="s">
        <v>500</v>
      </c>
      <c r="K65" s="81" t="s">
        <v>1301</v>
      </c>
      <c r="L65" s="83">
        <f t="shared" si="17"/>
        <v>0.85000000011632015</v>
      </c>
      <c r="M65" s="84" t="str">
        <f>VLOOKUP($E65,[2]Sheet1!$A:$C,2,FALSE)</f>
        <v>Regiunea 3 Sud Muntenia,Regiunea 8 Bucureşti-Ilfov</v>
      </c>
      <c r="N65" s="84" t="str">
        <f>VLOOKUP($E65,[2]Sheet1!$A:$C,3,FALSE)</f>
        <v>Bucuresti,Giurgiu,Ilfov</v>
      </c>
      <c r="O65" s="81" t="s">
        <v>368</v>
      </c>
      <c r="P65" s="81" t="s">
        <v>671</v>
      </c>
      <c r="Q65" s="85">
        <f t="shared" si="19"/>
        <v>77372709.459999993</v>
      </c>
      <c r="R65" s="145">
        <v>65766803.049999997</v>
      </c>
      <c r="S65" s="145">
        <v>0</v>
      </c>
      <c r="T65" s="145">
        <v>11605906.41</v>
      </c>
      <c r="U65" s="142">
        <v>0</v>
      </c>
      <c r="V65" s="146">
        <v>25891700.780000001</v>
      </c>
      <c r="W65" s="145">
        <v>0</v>
      </c>
      <c r="X65" s="86">
        <f t="shared" si="18"/>
        <v>103264410.23999999</v>
      </c>
      <c r="Y65" s="87" t="s">
        <v>371</v>
      </c>
      <c r="Z65" s="87" t="s">
        <v>1487</v>
      </c>
      <c r="AA65" s="41">
        <v>36232046.520000003</v>
      </c>
      <c r="AB65" s="41">
        <v>10844301.84</v>
      </c>
      <c r="AC65" s="23"/>
    </row>
    <row r="66" spans="2:29" ht="117.75" customHeight="1" x14ac:dyDescent="0.3">
      <c r="B66" s="141">
        <v>46</v>
      </c>
      <c r="C66" s="309"/>
      <c r="D66" s="90" t="s">
        <v>636</v>
      </c>
      <c r="E66" s="90">
        <v>118317</v>
      </c>
      <c r="F66" s="114" t="s">
        <v>646</v>
      </c>
      <c r="G66" s="305"/>
      <c r="H66" s="81" t="s">
        <v>146</v>
      </c>
      <c r="I66" s="92" t="s">
        <v>667</v>
      </c>
      <c r="J66" s="49" t="s">
        <v>648</v>
      </c>
      <c r="K66" s="50" t="s">
        <v>488</v>
      </c>
      <c r="L66" s="83">
        <f t="shared" si="17"/>
        <v>0.85000000001225307</v>
      </c>
      <c r="M66" s="84" t="str">
        <f>VLOOKUP($E66,[2]Sheet1!$A:$C,2,FALSE)</f>
        <v>Regiunea 6 Nord-Vest,Regiunea 7 Centru</v>
      </c>
      <c r="N66" s="84" t="str">
        <f>VLOOKUP($E66,[2]Sheet1!$A:$C,3,FALSE)</f>
        <v>Alba,Cluj</v>
      </c>
      <c r="O66" s="81" t="s">
        <v>368</v>
      </c>
      <c r="P66" s="81" t="s">
        <v>671</v>
      </c>
      <c r="Q66" s="85">
        <f t="shared" si="19"/>
        <v>1591435172.9300001</v>
      </c>
      <c r="R66" s="145">
        <v>1352719897.01</v>
      </c>
      <c r="S66" s="142">
        <v>0</v>
      </c>
      <c r="T66" s="145">
        <v>238715275.91999999</v>
      </c>
      <c r="U66" s="142">
        <v>0</v>
      </c>
      <c r="V66" s="146">
        <v>355001317.74000001</v>
      </c>
      <c r="W66" s="142">
        <v>0</v>
      </c>
      <c r="X66" s="86">
        <f t="shared" si="18"/>
        <v>1946436490.6700001</v>
      </c>
      <c r="Y66" s="87" t="s">
        <v>371</v>
      </c>
      <c r="Z66" s="87" t="s">
        <v>809</v>
      </c>
      <c r="AA66" s="41">
        <v>784262733.95000005</v>
      </c>
      <c r="AB66" s="41">
        <v>236898807.86000001</v>
      </c>
      <c r="AC66" s="23"/>
    </row>
    <row r="67" spans="2:29" ht="117.75" customHeight="1" x14ac:dyDescent="0.3">
      <c r="B67" s="141">
        <v>47</v>
      </c>
      <c r="C67" s="309"/>
      <c r="D67" s="90" t="s">
        <v>920</v>
      </c>
      <c r="E67" s="90">
        <v>115751</v>
      </c>
      <c r="F67" s="80" t="s">
        <v>921</v>
      </c>
      <c r="G67" s="90"/>
      <c r="H67" s="84" t="s">
        <v>395</v>
      </c>
      <c r="I67" s="92" t="s">
        <v>924</v>
      </c>
      <c r="J67" s="90" t="s">
        <v>925</v>
      </c>
      <c r="K67" s="80" t="s">
        <v>926</v>
      </c>
      <c r="L67" s="83">
        <f t="shared" si="17"/>
        <v>0.84999999985063923</v>
      </c>
      <c r="M67" s="84" t="s">
        <v>927</v>
      </c>
      <c r="N67" s="84" t="s">
        <v>928</v>
      </c>
      <c r="O67" s="84" t="s">
        <v>368</v>
      </c>
      <c r="P67" s="84" t="s">
        <v>744</v>
      </c>
      <c r="Q67" s="85">
        <f t="shared" si="19"/>
        <v>13390394.719999999</v>
      </c>
      <c r="R67" s="147">
        <v>11381835.51</v>
      </c>
      <c r="S67" s="142">
        <v>0</v>
      </c>
      <c r="T67" s="142">
        <v>2008559.21</v>
      </c>
      <c r="U67" s="142">
        <v>0</v>
      </c>
      <c r="V67" s="142">
        <v>2342247.52</v>
      </c>
      <c r="W67" s="142">
        <v>0</v>
      </c>
      <c r="X67" s="86">
        <f>R67+S67+T67+V67+W67</f>
        <v>15732642.239999998</v>
      </c>
      <c r="Y67" s="87" t="s">
        <v>371</v>
      </c>
      <c r="Z67" s="88" t="s">
        <v>1483</v>
      </c>
      <c r="AA67" s="41">
        <v>0</v>
      </c>
      <c r="AB67" s="41">
        <v>0</v>
      </c>
      <c r="AC67" s="23"/>
    </row>
    <row r="68" spans="2:29" ht="117.75" customHeight="1" x14ac:dyDescent="0.3">
      <c r="B68" s="141">
        <v>48</v>
      </c>
      <c r="C68" s="309"/>
      <c r="D68" s="90" t="s">
        <v>922</v>
      </c>
      <c r="E68" s="90">
        <v>115750</v>
      </c>
      <c r="F68" s="80" t="s">
        <v>923</v>
      </c>
      <c r="G68" s="49"/>
      <c r="H68" s="81" t="s">
        <v>395</v>
      </c>
      <c r="I68" s="92" t="s">
        <v>929</v>
      </c>
      <c r="J68" s="49" t="s">
        <v>925</v>
      </c>
      <c r="K68" s="50" t="s">
        <v>926</v>
      </c>
      <c r="L68" s="83">
        <f t="shared" si="17"/>
        <v>0.84999999943191784</v>
      </c>
      <c r="M68" s="84" t="s">
        <v>930</v>
      </c>
      <c r="N68" s="84" t="s">
        <v>931</v>
      </c>
      <c r="O68" s="81" t="s">
        <v>368</v>
      </c>
      <c r="P68" s="81" t="s">
        <v>932</v>
      </c>
      <c r="Q68" s="85">
        <f t="shared" si="19"/>
        <v>14962624.01</v>
      </c>
      <c r="R68" s="145">
        <v>12718230.4</v>
      </c>
      <c r="S68" s="142">
        <v>0</v>
      </c>
      <c r="T68" s="142">
        <v>2244393.61</v>
      </c>
      <c r="U68" s="142">
        <v>0</v>
      </c>
      <c r="V68" s="142">
        <v>2647325.31</v>
      </c>
      <c r="W68" s="142">
        <v>0</v>
      </c>
      <c r="X68" s="86">
        <f t="shared" si="18"/>
        <v>17609949.32</v>
      </c>
      <c r="Y68" s="87" t="s">
        <v>371</v>
      </c>
      <c r="Z68" s="88" t="s">
        <v>1484</v>
      </c>
      <c r="AA68" s="41">
        <v>0</v>
      </c>
      <c r="AB68" s="41">
        <v>0</v>
      </c>
      <c r="AC68" s="23"/>
    </row>
    <row r="69" spans="2:29" ht="153" customHeight="1" x14ac:dyDescent="0.3">
      <c r="B69" s="141">
        <v>49</v>
      </c>
      <c r="C69" s="309"/>
      <c r="D69" s="90" t="s">
        <v>997</v>
      </c>
      <c r="E69" s="90">
        <v>116018</v>
      </c>
      <c r="F69" s="80" t="s">
        <v>998</v>
      </c>
      <c r="G69" s="90"/>
      <c r="H69" s="84" t="s">
        <v>395</v>
      </c>
      <c r="I69" s="92" t="s">
        <v>999</v>
      </c>
      <c r="J69" s="49" t="s">
        <v>1000</v>
      </c>
      <c r="K69" s="50" t="s">
        <v>913</v>
      </c>
      <c r="L69" s="83">
        <f t="shared" si="17"/>
        <v>0.84999999999846965</v>
      </c>
      <c r="M69" s="84" t="s">
        <v>1001</v>
      </c>
      <c r="N69" s="84" t="s">
        <v>1002</v>
      </c>
      <c r="O69" s="81" t="s">
        <v>368</v>
      </c>
      <c r="P69" s="81" t="s">
        <v>671</v>
      </c>
      <c r="Q69" s="85">
        <f t="shared" si="19"/>
        <v>326721591.73000002</v>
      </c>
      <c r="R69" s="145">
        <v>277713352.97000003</v>
      </c>
      <c r="S69" s="142">
        <v>0</v>
      </c>
      <c r="T69" s="142">
        <v>49008238.759999998</v>
      </c>
      <c r="U69" s="142">
        <v>0</v>
      </c>
      <c r="V69" s="142">
        <v>87323467.319999993</v>
      </c>
      <c r="W69" s="142">
        <v>0</v>
      </c>
      <c r="X69" s="86">
        <f t="shared" si="18"/>
        <v>414045059.05000001</v>
      </c>
      <c r="Y69" s="87" t="s">
        <v>371</v>
      </c>
      <c r="Z69" s="88" t="s">
        <v>1482</v>
      </c>
      <c r="AA69" s="41">
        <v>36108539.510000005</v>
      </c>
      <c r="AB69" s="41">
        <v>10710295.75</v>
      </c>
      <c r="AC69" s="23"/>
    </row>
    <row r="70" spans="2:29" ht="130.69999999999999" customHeight="1" x14ac:dyDescent="0.3">
      <c r="B70" s="141">
        <v>50</v>
      </c>
      <c r="C70" s="309"/>
      <c r="D70" s="90" t="s">
        <v>1104</v>
      </c>
      <c r="E70" s="90">
        <v>118005</v>
      </c>
      <c r="F70" s="80" t="s">
        <v>1123</v>
      </c>
      <c r="G70" s="90"/>
      <c r="H70" s="84" t="s">
        <v>395</v>
      </c>
      <c r="I70" s="92" t="s">
        <v>1125</v>
      </c>
      <c r="J70" s="49" t="s">
        <v>1006</v>
      </c>
      <c r="K70" s="50" t="s">
        <v>382</v>
      </c>
      <c r="L70" s="83">
        <f t="shared" si="17"/>
        <v>0.85000000024541245</v>
      </c>
      <c r="M70" s="84" t="s">
        <v>1110</v>
      </c>
      <c r="N70" s="84" t="s">
        <v>390</v>
      </c>
      <c r="O70" s="81" t="s">
        <v>368</v>
      </c>
      <c r="P70" s="81">
        <v>29</v>
      </c>
      <c r="Q70" s="85">
        <f t="shared" si="19"/>
        <v>57046812.960000001</v>
      </c>
      <c r="R70" s="147">
        <v>48489791.030000001</v>
      </c>
      <c r="S70" s="142">
        <v>0</v>
      </c>
      <c r="T70" s="142">
        <v>8557021.9299999997</v>
      </c>
      <c r="U70" s="142"/>
      <c r="V70" s="142">
        <v>13079218.800000001</v>
      </c>
      <c r="W70" s="142"/>
      <c r="X70" s="86">
        <f t="shared" si="18"/>
        <v>70126031.760000005</v>
      </c>
      <c r="Y70" s="87" t="s">
        <v>371</v>
      </c>
      <c r="Z70" s="87"/>
      <c r="AA70" s="41">
        <v>5973786.6799999997</v>
      </c>
      <c r="AB70" s="41">
        <v>1991262.23</v>
      </c>
      <c r="AC70" s="23"/>
    </row>
    <row r="71" spans="2:29" ht="114.75" customHeight="1" x14ac:dyDescent="0.3">
      <c r="B71" s="141">
        <v>51</v>
      </c>
      <c r="C71" s="309"/>
      <c r="D71" s="90" t="s">
        <v>1105</v>
      </c>
      <c r="E71" s="90">
        <v>121490</v>
      </c>
      <c r="F71" s="80" t="s">
        <v>1124</v>
      </c>
      <c r="G71" s="90"/>
      <c r="H71" s="84" t="s">
        <v>395</v>
      </c>
      <c r="I71" s="92" t="s">
        <v>1126</v>
      </c>
      <c r="J71" s="49" t="s">
        <v>1006</v>
      </c>
      <c r="K71" s="50" t="s">
        <v>488</v>
      </c>
      <c r="L71" s="83">
        <f t="shared" si="17"/>
        <v>0.84999999992713826</v>
      </c>
      <c r="M71" s="84" t="s">
        <v>914</v>
      </c>
      <c r="N71" s="84" t="s">
        <v>632</v>
      </c>
      <c r="O71" s="81" t="s">
        <v>368</v>
      </c>
      <c r="P71" s="81">
        <v>29</v>
      </c>
      <c r="Q71" s="85">
        <f t="shared" si="19"/>
        <v>61760792.369999997</v>
      </c>
      <c r="R71" s="145">
        <v>52496673.509999998</v>
      </c>
      <c r="S71" s="142">
        <v>0</v>
      </c>
      <c r="T71" s="142">
        <v>9264118.8599999994</v>
      </c>
      <c r="U71" s="142">
        <v>0</v>
      </c>
      <c r="V71" s="142">
        <v>14794351.68</v>
      </c>
      <c r="W71" s="142">
        <v>0</v>
      </c>
      <c r="X71" s="86">
        <f t="shared" si="18"/>
        <v>76555144.049999997</v>
      </c>
      <c r="Y71" s="87" t="s">
        <v>371</v>
      </c>
      <c r="Z71" s="87"/>
      <c r="AA71" s="41">
        <v>14911341.040000001</v>
      </c>
      <c r="AB71" s="41">
        <v>4741636.4800000004</v>
      </c>
      <c r="AC71" s="23"/>
    </row>
    <row r="72" spans="2:29" ht="130.69999999999999" customHeight="1" x14ac:dyDescent="0.3">
      <c r="B72" s="141">
        <v>52</v>
      </c>
      <c r="C72" s="310"/>
      <c r="D72" s="90" t="s">
        <v>1117</v>
      </c>
      <c r="E72" s="90">
        <v>116260</v>
      </c>
      <c r="F72" s="80" t="s">
        <v>1118</v>
      </c>
      <c r="G72" s="90"/>
      <c r="H72" s="84" t="s">
        <v>395</v>
      </c>
      <c r="I72" s="92" t="s">
        <v>1119</v>
      </c>
      <c r="J72" s="49" t="s">
        <v>1120</v>
      </c>
      <c r="K72" s="143" t="s">
        <v>2088</v>
      </c>
      <c r="L72" s="83">
        <f t="shared" si="17"/>
        <v>0.84999999764287126</v>
      </c>
      <c r="M72" s="84" t="s">
        <v>1121</v>
      </c>
      <c r="N72" s="84" t="s">
        <v>1122</v>
      </c>
      <c r="O72" s="81" t="s">
        <v>368</v>
      </c>
      <c r="P72" s="81">
        <v>29</v>
      </c>
      <c r="Q72" s="85">
        <v>1696979.84</v>
      </c>
      <c r="R72" s="145">
        <v>1442432.86</v>
      </c>
      <c r="S72" s="142">
        <v>0</v>
      </c>
      <c r="T72" s="142">
        <v>254546.98</v>
      </c>
      <c r="U72" s="142">
        <v>0</v>
      </c>
      <c r="V72" s="142">
        <v>320322.87</v>
      </c>
      <c r="W72" s="142">
        <v>0</v>
      </c>
      <c r="X72" s="86">
        <f t="shared" si="18"/>
        <v>2017302.71</v>
      </c>
      <c r="Y72" s="87" t="s">
        <v>371</v>
      </c>
      <c r="Z72" s="87"/>
      <c r="AA72" s="41">
        <v>1441198.59</v>
      </c>
      <c r="AB72" s="41">
        <v>254339.03999999998</v>
      </c>
      <c r="AC72" s="23"/>
    </row>
    <row r="73" spans="2:29" s="20" customFormat="1" ht="130.69999999999999" customHeight="1" x14ac:dyDescent="0.3">
      <c r="B73" s="141">
        <v>53</v>
      </c>
      <c r="C73" s="94"/>
      <c r="D73" s="90" t="s">
        <v>1198</v>
      </c>
      <c r="E73" s="90">
        <v>119822</v>
      </c>
      <c r="F73" s="80" t="s">
        <v>1202</v>
      </c>
      <c r="G73" s="90"/>
      <c r="H73" s="84" t="s">
        <v>395</v>
      </c>
      <c r="I73" s="92" t="s">
        <v>1199</v>
      </c>
      <c r="J73" s="90" t="s">
        <v>1200</v>
      </c>
      <c r="K73" s="80" t="s">
        <v>913</v>
      </c>
      <c r="L73" s="83">
        <f t="shared" si="17"/>
        <v>0.84999999548853145</v>
      </c>
      <c r="M73" s="84" t="s">
        <v>1201</v>
      </c>
      <c r="N73" s="84" t="s">
        <v>621</v>
      </c>
      <c r="O73" s="84" t="s">
        <v>368</v>
      </c>
      <c r="P73" s="84">
        <v>29</v>
      </c>
      <c r="Q73" s="85">
        <f t="shared" si="19"/>
        <v>1219115.23</v>
      </c>
      <c r="R73" s="145">
        <v>1036247.94</v>
      </c>
      <c r="S73" s="142">
        <v>0</v>
      </c>
      <c r="T73" s="142">
        <v>182867.29</v>
      </c>
      <c r="U73" s="142">
        <v>0</v>
      </c>
      <c r="V73" s="142">
        <v>206728.51</v>
      </c>
      <c r="W73" s="142">
        <v>0</v>
      </c>
      <c r="X73" s="86">
        <f t="shared" si="18"/>
        <v>1425843.74</v>
      </c>
      <c r="Y73" s="93" t="s">
        <v>371</v>
      </c>
      <c r="Z73" s="148" t="s">
        <v>1481</v>
      </c>
      <c r="AA73" s="42">
        <v>725805.6</v>
      </c>
      <c r="AB73" s="42">
        <v>203164.09999999998</v>
      </c>
      <c r="AC73" s="25"/>
    </row>
    <row r="74" spans="2:29" s="20" customFormat="1" ht="130.69999999999999" customHeight="1" x14ac:dyDescent="0.3">
      <c r="B74" s="141">
        <v>54</v>
      </c>
      <c r="C74" s="94"/>
      <c r="D74" s="90" t="s">
        <v>1220</v>
      </c>
      <c r="E74" s="90">
        <v>117854</v>
      </c>
      <c r="F74" s="80" t="s">
        <v>1221</v>
      </c>
      <c r="G74" s="90"/>
      <c r="H74" s="84" t="s">
        <v>146</v>
      </c>
      <c r="I74" s="92" t="s">
        <v>1222</v>
      </c>
      <c r="J74" s="90" t="s">
        <v>1223</v>
      </c>
      <c r="K74" s="80" t="s">
        <v>382</v>
      </c>
      <c r="L74" s="83">
        <f t="shared" si="17"/>
        <v>0.85000000000877163</v>
      </c>
      <c r="M74" s="84" t="s">
        <v>1224</v>
      </c>
      <c r="N74" s="84" t="s">
        <v>392</v>
      </c>
      <c r="O74" s="84" t="s">
        <v>368</v>
      </c>
      <c r="P74" s="84">
        <v>29</v>
      </c>
      <c r="Q74" s="85">
        <f t="shared" si="19"/>
        <v>342012000.01999998</v>
      </c>
      <c r="R74" s="142">
        <v>290710200.01999998</v>
      </c>
      <c r="S74" s="142" t="s">
        <v>1234</v>
      </c>
      <c r="T74" s="142">
        <v>51301800</v>
      </c>
      <c r="U74" s="142">
        <v>0</v>
      </c>
      <c r="V74" s="142">
        <v>61099049.060000002</v>
      </c>
      <c r="W74" s="142">
        <v>0</v>
      </c>
      <c r="X74" s="86">
        <f t="shared" si="18"/>
        <v>403111049.07999998</v>
      </c>
      <c r="Y74" s="93" t="s">
        <v>371</v>
      </c>
      <c r="Z74" s="93"/>
      <c r="AA74" s="42">
        <v>132564800.84999999</v>
      </c>
      <c r="AB74" s="42">
        <v>38575166.980000004</v>
      </c>
      <c r="AC74" s="25"/>
    </row>
    <row r="75" spans="2:29" s="20" customFormat="1" ht="130.69999999999999" customHeight="1" x14ac:dyDescent="0.3">
      <c r="B75" s="141">
        <v>55</v>
      </c>
      <c r="C75" s="94"/>
      <c r="D75" s="90" t="s">
        <v>1230</v>
      </c>
      <c r="E75" s="90">
        <v>118450</v>
      </c>
      <c r="F75" s="80" t="s">
        <v>1231</v>
      </c>
      <c r="G75" s="90"/>
      <c r="H75" s="84" t="s">
        <v>395</v>
      </c>
      <c r="I75" s="92" t="s">
        <v>1232</v>
      </c>
      <c r="J75" s="90" t="s">
        <v>1231</v>
      </c>
      <c r="K75" s="80" t="s">
        <v>1228</v>
      </c>
      <c r="L75" s="83">
        <f t="shared" si="17"/>
        <v>0.84999999995506514</v>
      </c>
      <c r="M75" s="84" t="s">
        <v>1337</v>
      </c>
      <c r="N75" s="84" t="s">
        <v>1233</v>
      </c>
      <c r="O75" s="84" t="s">
        <v>368</v>
      </c>
      <c r="P75" s="84">
        <v>28</v>
      </c>
      <c r="Q75" s="85">
        <f t="shared" si="19"/>
        <v>289307799.78000003</v>
      </c>
      <c r="R75" s="149">
        <v>245911629.80000001</v>
      </c>
      <c r="S75" s="150" t="s">
        <v>1234</v>
      </c>
      <c r="T75" s="150">
        <v>43396169.979999997</v>
      </c>
      <c r="U75" s="142">
        <v>0</v>
      </c>
      <c r="V75" s="149">
        <v>86553922.109999999</v>
      </c>
      <c r="W75" s="142">
        <v>0</v>
      </c>
      <c r="X75" s="86">
        <f t="shared" si="18"/>
        <v>375861721.89000005</v>
      </c>
      <c r="Y75" s="151" t="s">
        <v>371</v>
      </c>
      <c r="Z75" s="93" t="s">
        <v>808</v>
      </c>
      <c r="AA75" s="42">
        <v>205250191.01000002</v>
      </c>
      <c r="AB75" s="42">
        <v>68343152.940000013</v>
      </c>
      <c r="AC75" s="25"/>
    </row>
    <row r="76" spans="2:29" s="20" customFormat="1" ht="130.69999999999999" customHeight="1" x14ac:dyDescent="0.3">
      <c r="B76" s="141">
        <v>56</v>
      </c>
      <c r="C76" s="94"/>
      <c r="D76" s="90" t="s">
        <v>1332</v>
      </c>
      <c r="E76" s="90">
        <v>115749</v>
      </c>
      <c r="F76" s="80" t="s">
        <v>1333</v>
      </c>
      <c r="G76" s="90"/>
      <c r="H76" s="84" t="s">
        <v>146</v>
      </c>
      <c r="I76" s="92" t="s">
        <v>1401</v>
      </c>
      <c r="J76" s="152">
        <v>43809</v>
      </c>
      <c r="K76" s="152">
        <v>44196</v>
      </c>
      <c r="L76" s="83">
        <f t="shared" si="17"/>
        <v>0.850000000069282</v>
      </c>
      <c r="M76" s="153" t="s">
        <v>1397</v>
      </c>
      <c r="N76" s="153" t="s">
        <v>1398</v>
      </c>
      <c r="O76" s="153" t="s">
        <v>368</v>
      </c>
      <c r="P76" s="154">
        <v>28</v>
      </c>
      <c r="Q76" s="85">
        <f t="shared" si="19"/>
        <v>21650642.609999999</v>
      </c>
      <c r="R76" s="155">
        <v>18403046.219999999</v>
      </c>
      <c r="S76" s="155">
        <v>0</v>
      </c>
      <c r="T76" s="155">
        <v>3247596.39</v>
      </c>
      <c r="U76" s="142">
        <v>0</v>
      </c>
      <c r="V76" s="150">
        <v>3908187.62</v>
      </c>
      <c r="W76" s="142">
        <v>0</v>
      </c>
      <c r="X76" s="86">
        <f t="shared" si="18"/>
        <v>25558830.23</v>
      </c>
      <c r="Y76" s="151" t="s">
        <v>371</v>
      </c>
      <c r="Z76" s="93"/>
      <c r="AA76" s="42">
        <v>0</v>
      </c>
      <c r="AB76" s="42">
        <v>0</v>
      </c>
      <c r="AC76" s="25"/>
    </row>
    <row r="77" spans="2:29" s="20" customFormat="1" ht="130.69999999999999" customHeight="1" x14ac:dyDescent="0.3">
      <c r="B77" s="141">
        <v>57</v>
      </c>
      <c r="C77" s="94"/>
      <c r="D77" s="90" t="s">
        <v>1371</v>
      </c>
      <c r="E77" s="90">
        <v>119143</v>
      </c>
      <c r="F77" s="80" t="s">
        <v>1395</v>
      </c>
      <c r="G77" s="90"/>
      <c r="H77" s="84" t="s">
        <v>146</v>
      </c>
      <c r="I77" s="92" t="s">
        <v>1402</v>
      </c>
      <c r="J77" s="152">
        <v>43009</v>
      </c>
      <c r="K77" s="152">
        <v>45291</v>
      </c>
      <c r="L77" s="83">
        <f t="shared" si="17"/>
        <v>0.85000000006324927</v>
      </c>
      <c r="M77" s="153" t="s">
        <v>1381</v>
      </c>
      <c r="N77" s="153" t="s">
        <v>608</v>
      </c>
      <c r="O77" s="153" t="s">
        <v>368</v>
      </c>
      <c r="P77" s="154">
        <v>29</v>
      </c>
      <c r="Q77" s="85">
        <f t="shared" si="19"/>
        <v>158104474.40000001</v>
      </c>
      <c r="R77" s="156">
        <v>134388803.25</v>
      </c>
      <c r="S77" s="155">
        <v>0</v>
      </c>
      <c r="T77" s="155">
        <v>23715671.149999999</v>
      </c>
      <c r="U77" s="142">
        <v>0</v>
      </c>
      <c r="V77" s="155">
        <v>28582511.140000001</v>
      </c>
      <c r="W77" s="142">
        <v>0</v>
      </c>
      <c r="X77" s="86">
        <f t="shared" si="18"/>
        <v>186686985.54000002</v>
      </c>
      <c r="Y77" s="151" t="s">
        <v>371</v>
      </c>
      <c r="Z77" s="93"/>
      <c r="AA77" s="42">
        <v>2039093.28</v>
      </c>
      <c r="AB77" s="42">
        <v>359839.99</v>
      </c>
      <c r="AC77" s="25"/>
    </row>
    <row r="78" spans="2:29" s="20" customFormat="1" ht="130.69999999999999" customHeight="1" x14ac:dyDescent="0.3">
      <c r="B78" s="141">
        <v>58</v>
      </c>
      <c r="C78" s="94"/>
      <c r="D78" s="90" t="s">
        <v>1372</v>
      </c>
      <c r="E78" s="90">
        <v>123691</v>
      </c>
      <c r="F78" s="80" t="s">
        <v>1406</v>
      </c>
      <c r="G78" s="90"/>
      <c r="H78" s="84" t="s">
        <v>146</v>
      </c>
      <c r="I78" s="92" t="s">
        <v>1403</v>
      </c>
      <c r="J78" s="152">
        <v>41640</v>
      </c>
      <c r="K78" s="152">
        <v>45291</v>
      </c>
      <c r="L78" s="83">
        <f t="shared" si="17"/>
        <v>0.85000000003525922</v>
      </c>
      <c r="M78" s="153" t="s">
        <v>1039</v>
      </c>
      <c r="N78" s="153" t="s">
        <v>594</v>
      </c>
      <c r="O78" s="153" t="s">
        <v>368</v>
      </c>
      <c r="P78" s="154">
        <v>29</v>
      </c>
      <c r="Q78" s="85">
        <f t="shared" si="19"/>
        <v>155987533.37</v>
      </c>
      <c r="R78" s="155">
        <v>132589403.37</v>
      </c>
      <c r="S78" s="155">
        <v>0</v>
      </c>
      <c r="T78" s="155">
        <v>23398130</v>
      </c>
      <c r="U78" s="142">
        <v>0</v>
      </c>
      <c r="V78" s="155">
        <v>46247644.219999999</v>
      </c>
      <c r="W78" s="142">
        <v>0</v>
      </c>
      <c r="X78" s="86">
        <f t="shared" si="18"/>
        <v>202235177.59</v>
      </c>
      <c r="Y78" s="151" t="s">
        <v>371</v>
      </c>
      <c r="Z78" s="93"/>
      <c r="AA78" s="42">
        <v>42078503.68</v>
      </c>
      <c r="AB78" s="42">
        <v>7425618.2800000012</v>
      </c>
      <c r="AC78" s="25"/>
    </row>
    <row r="79" spans="2:29" s="20" customFormat="1" ht="130.69999999999999" customHeight="1" x14ac:dyDescent="0.3">
      <c r="B79" s="141">
        <v>59</v>
      </c>
      <c r="C79" s="94"/>
      <c r="D79" s="90" t="s">
        <v>1373</v>
      </c>
      <c r="E79" s="90">
        <v>117135</v>
      </c>
      <c r="F79" s="80" t="s">
        <v>1396</v>
      </c>
      <c r="G79" s="90"/>
      <c r="H79" s="84" t="s">
        <v>146</v>
      </c>
      <c r="I79" s="92" t="s">
        <v>1404</v>
      </c>
      <c r="J79" s="152">
        <v>42121</v>
      </c>
      <c r="K79" s="157">
        <v>45291</v>
      </c>
      <c r="L79" s="83">
        <f t="shared" si="17"/>
        <v>0.85000000000576026</v>
      </c>
      <c r="M79" s="158" t="s">
        <v>1399</v>
      </c>
      <c r="N79" s="158" t="s">
        <v>1400</v>
      </c>
      <c r="O79" s="158" t="s">
        <v>368</v>
      </c>
      <c r="P79" s="159">
        <v>29</v>
      </c>
      <c r="Q79" s="85">
        <f t="shared" si="19"/>
        <v>1996408666.21</v>
      </c>
      <c r="R79" s="155">
        <v>1696947366.29</v>
      </c>
      <c r="S79" s="155">
        <v>0</v>
      </c>
      <c r="T79" s="155">
        <v>299461299.92000002</v>
      </c>
      <c r="U79" s="142">
        <v>0</v>
      </c>
      <c r="V79" s="160">
        <v>406623549.16000003</v>
      </c>
      <c r="W79" s="160">
        <v>168893574.80000001</v>
      </c>
      <c r="X79" s="86">
        <f t="shared" si="18"/>
        <v>2571925790.1700001</v>
      </c>
      <c r="Y79" s="151" t="s">
        <v>371</v>
      </c>
      <c r="Z79" s="93"/>
      <c r="AA79" s="42">
        <v>368186904.98000002</v>
      </c>
      <c r="AB79" s="42">
        <v>64974159.710000001</v>
      </c>
      <c r="AC79" s="25"/>
    </row>
    <row r="80" spans="2:29" s="20" customFormat="1" ht="153.75" customHeight="1" x14ac:dyDescent="0.3">
      <c r="B80" s="141">
        <v>60</v>
      </c>
      <c r="C80" s="94"/>
      <c r="D80" s="90" t="s">
        <v>1466</v>
      </c>
      <c r="E80" s="90">
        <v>122551</v>
      </c>
      <c r="F80" s="80" t="s">
        <v>1467</v>
      </c>
      <c r="G80" s="90"/>
      <c r="H80" s="84" t="s">
        <v>395</v>
      </c>
      <c r="I80" s="92" t="s">
        <v>1468</v>
      </c>
      <c r="J80" s="161">
        <v>44044</v>
      </c>
      <c r="K80" s="162">
        <v>44957</v>
      </c>
      <c r="L80" s="83">
        <f t="shared" si="17"/>
        <v>0.85000000011105681</v>
      </c>
      <c r="M80" s="163" t="s">
        <v>1469</v>
      </c>
      <c r="N80" s="163" t="s">
        <v>1470</v>
      </c>
      <c r="O80" s="163" t="s">
        <v>368</v>
      </c>
      <c r="P80" s="164">
        <v>29</v>
      </c>
      <c r="Q80" s="85">
        <f t="shared" si="19"/>
        <v>31515402.689999998</v>
      </c>
      <c r="R80" s="165">
        <v>26788092.289999999</v>
      </c>
      <c r="S80" s="165">
        <v>0</v>
      </c>
      <c r="T80" s="165">
        <v>4727310.4000000004</v>
      </c>
      <c r="U80" s="142">
        <v>0</v>
      </c>
      <c r="V80" s="165">
        <v>5677840.1100000003</v>
      </c>
      <c r="W80" s="165">
        <v>0</v>
      </c>
      <c r="X80" s="86">
        <f t="shared" si="18"/>
        <v>37193242.799999997</v>
      </c>
      <c r="Y80" s="151" t="s">
        <v>371</v>
      </c>
      <c r="Z80" s="93" t="s">
        <v>808</v>
      </c>
      <c r="AA80" s="42">
        <v>0</v>
      </c>
      <c r="AB80" s="42">
        <v>0</v>
      </c>
      <c r="AC80" s="25"/>
    </row>
    <row r="81" spans="2:29" s="20" customFormat="1" ht="153.75" customHeight="1" x14ac:dyDescent="0.3">
      <c r="B81" s="141">
        <v>61</v>
      </c>
      <c r="C81" s="94"/>
      <c r="D81" s="90" t="s">
        <v>1540</v>
      </c>
      <c r="E81" s="90">
        <v>128039</v>
      </c>
      <c r="F81" s="158" t="s">
        <v>1541</v>
      </c>
      <c r="G81" s="166"/>
      <c r="H81" s="158" t="s">
        <v>395</v>
      </c>
      <c r="I81" s="92" t="s">
        <v>1555</v>
      </c>
      <c r="J81" s="157">
        <v>42135</v>
      </c>
      <c r="K81" s="162">
        <v>44012</v>
      </c>
      <c r="L81" s="83">
        <f>R81/Q81</f>
        <v>0.85000000035713874</v>
      </c>
      <c r="M81" s="163"/>
      <c r="N81" s="163"/>
      <c r="O81" s="163" t="s">
        <v>368</v>
      </c>
      <c r="P81" s="164">
        <v>29</v>
      </c>
      <c r="Q81" s="85">
        <f t="shared" si="19"/>
        <v>16800194.039999999</v>
      </c>
      <c r="R81" s="155">
        <v>14280164.939999999</v>
      </c>
      <c r="S81" s="155">
        <v>0</v>
      </c>
      <c r="T81" s="155">
        <v>2520029.1</v>
      </c>
      <c r="U81" s="150">
        <v>0</v>
      </c>
      <c r="V81" s="155">
        <v>3107232.54</v>
      </c>
      <c r="W81" s="155">
        <v>0</v>
      </c>
      <c r="X81" s="86">
        <f t="shared" si="18"/>
        <v>19907426.579999998</v>
      </c>
      <c r="Y81" s="151" t="s">
        <v>371</v>
      </c>
      <c r="Z81" s="93"/>
      <c r="AA81" s="42">
        <v>1503533.53</v>
      </c>
      <c r="AB81" s="42">
        <v>265329.45</v>
      </c>
      <c r="AC81" s="25"/>
    </row>
    <row r="82" spans="2:29" s="20" customFormat="1" ht="153.75" customHeight="1" x14ac:dyDescent="0.3">
      <c r="B82" s="141">
        <v>62</v>
      </c>
      <c r="C82" s="94"/>
      <c r="D82" s="90" t="s">
        <v>1593</v>
      </c>
      <c r="E82" s="90">
        <v>129180</v>
      </c>
      <c r="F82" s="163" t="s">
        <v>1594</v>
      </c>
      <c r="G82" s="167"/>
      <c r="H82" s="163" t="s">
        <v>395</v>
      </c>
      <c r="I82" s="92" t="s">
        <v>1595</v>
      </c>
      <c r="J82" s="162" t="s">
        <v>1692</v>
      </c>
      <c r="K82" s="168" t="s">
        <v>1693</v>
      </c>
      <c r="L82" s="83">
        <v>0.85</v>
      </c>
      <c r="M82" s="163" t="s">
        <v>1596</v>
      </c>
      <c r="N82" s="163" t="s">
        <v>1400</v>
      </c>
      <c r="O82" s="163" t="s">
        <v>368</v>
      </c>
      <c r="P82" s="164">
        <v>29</v>
      </c>
      <c r="Q82" s="85">
        <f t="shared" si="19"/>
        <v>19325830.760000002</v>
      </c>
      <c r="R82" s="155">
        <v>16426956.140000001</v>
      </c>
      <c r="S82" s="155">
        <v>0</v>
      </c>
      <c r="T82" s="155">
        <v>2898874.62</v>
      </c>
      <c r="U82" s="150">
        <v>0</v>
      </c>
      <c r="V82" s="155">
        <v>3544808.32</v>
      </c>
      <c r="W82" s="155">
        <v>0</v>
      </c>
      <c r="X82" s="86">
        <f t="shared" si="18"/>
        <v>22870639.080000002</v>
      </c>
      <c r="Y82" s="151" t="s">
        <v>371</v>
      </c>
      <c r="Z82" s="93"/>
      <c r="AA82" s="42">
        <v>0</v>
      </c>
      <c r="AB82" s="42">
        <v>0</v>
      </c>
      <c r="AC82" s="25"/>
    </row>
    <row r="83" spans="2:29" s="20" customFormat="1" ht="153.75" customHeight="1" x14ac:dyDescent="0.3">
      <c r="B83" s="141">
        <v>63</v>
      </c>
      <c r="C83" s="94"/>
      <c r="D83" s="90" t="s">
        <v>1616</v>
      </c>
      <c r="E83" s="90">
        <v>129377</v>
      </c>
      <c r="F83" s="163" t="s">
        <v>1617</v>
      </c>
      <c r="G83" s="167"/>
      <c r="H83" s="163" t="s">
        <v>395</v>
      </c>
      <c r="I83" s="92" t="s">
        <v>1618</v>
      </c>
      <c r="J83" s="162">
        <v>43454</v>
      </c>
      <c r="K83" s="168">
        <v>45291</v>
      </c>
      <c r="L83" s="83">
        <v>0.85</v>
      </c>
      <c r="M83" s="163" t="s">
        <v>1224</v>
      </c>
      <c r="N83" s="163" t="s">
        <v>591</v>
      </c>
      <c r="O83" s="163" t="s">
        <v>368</v>
      </c>
      <c r="P83" s="164">
        <v>28</v>
      </c>
      <c r="Q83" s="85">
        <f t="shared" si="19"/>
        <v>162844360.09</v>
      </c>
      <c r="R83" s="155">
        <v>138417706.06999999</v>
      </c>
      <c r="S83" s="155">
        <v>0</v>
      </c>
      <c r="T83" s="155">
        <v>24426654.02</v>
      </c>
      <c r="U83" s="150">
        <v>0</v>
      </c>
      <c r="V83" s="155">
        <v>31123799.940000001</v>
      </c>
      <c r="W83" s="155">
        <v>0</v>
      </c>
      <c r="X83" s="86">
        <f t="shared" si="18"/>
        <v>193968160.03</v>
      </c>
      <c r="Y83" s="151" t="s">
        <v>371</v>
      </c>
      <c r="Z83" s="93"/>
      <c r="AA83" s="42">
        <v>57209910.25999999</v>
      </c>
      <c r="AB83" s="42">
        <v>10095866.520000001</v>
      </c>
      <c r="AC83" s="25"/>
    </row>
    <row r="84" spans="2:29" s="20" customFormat="1" ht="153.75" customHeight="1" x14ac:dyDescent="0.3">
      <c r="B84" s="141">
        <v>64</v>
      </c>
      <c r="C84" s="94"/>
      <c r="D84" s="90" t="s">
        <v>1674</v>
      </c>
      <c r="E84" s="90">
        <v>118712</v>
      </c>
      <c r="F84" s="163" t="s">
        <v>1675</v>
      </c>
      <c r="G84" s="167"/>
      <c r="H84" s="163" t="s">
        <v>395</v>
      </c>
      <c r="I84" s="92" t="s">
        <v>1676</v>
      </c>
      <c r="J84" s="169" t="s">
        <v>1694</v>
      </c>
      <c r="K84" s="170" t="s">
        <v>1049</v>
      </c>
      <c r="L84" s="83">
        <v>0.85</v>
      </c>
      <c r="M84" s="163" t="s">
        <v>1330</v>
      </c>
      <c r="N84" s="163" t="s">
        <v>465</v>
      </c>
      <c r="O84" s="163" t="s">
        <v>368</v>
      </c>
      <c r="P84" s="164">
        <v>29</v>
      </c>
      <c r="Q84" s="85">
        <f t="shared" si="19"/>
        <v>5415308.3300000001</v>
      </c>
      <c r="R84" s="155">
        <v>4603012.08</v>
      </c>
      <c r="S84" s="155">
        <v>0</v>
      </c>
      <c r="T84" s="155">
        <v>812296.25</v>
      </c>
      <c r="U84" s="150">
        <v>0</v>
      </c>
      <c r="V84" s="155">
        <v>1018721.37</v>
      </c>
      <c r="W84" s="155">
        <v>0</v>
      </c>
      <c r="X84" s="86">
        <f t="shared" si="18"/>
        <v>6434029.7000000002</v>
      </c>
      <c r="Y84" s="151" t="s">
        <v>371</v>
      </c>
      <c r="Z84" s="93"/>
      <c r="AA84" s="42">
        <v>0</v>
      </c>
      <c r="AB84" s="42">
        <v>0</v>
      </c>
      <c r="AC84" s="25"/>
    </row>
    <row r="85" spans="2:29" s="20" customFormat="1" ht="153.75" customHeight="1" x14ac:dyDescent="0.3">
      <c r="B85" s="141">
        <v>65</v>
      </c>
      <c r="C85" s="94"/>
      <c r="D85" s="90" t="s">
        <v>1732</v>
      </c>
      <c r="E85" s="90">
        <v>122521</v>
      </c>
      <c r="F85" s="163" t="s">
        <v>1733</v>
      </c>
      <c r="G85" s="167"/>
      <c r="H85" s="163" t="s">
        <v>395</v>
      </c>
      <c r="I85" s="92" t="s">
        <v>1734</v>
      </c>
      <c r="J85" s="169">
        <v>43647</v>
      </c>
      <c r="K85" s="171">
        <v>44150</v>
      </c>
      <c r="L85" s="83">
        <v>0.85</v>
      </c>
      <c r="M85" s="163" t="s">
        <v>1381</v>
      </c>
      <c r="N85" s="163" t="s">
        <v>608</v>
      </c>
      <c r="O85" s="163" t="s">
        <v>368</v>
      </c>
      <c r="P85" s="164">
        <v>29</v>
      </c>
      <c r="Q85" s="85">
        <v>1624585</v>
      </c>
      <c r="R85" s="155">
        <v>1380897.25</v>
      </c>
      <c r="S85" s="155">
        <v>0</v>
      </c>
      <c r="T85" s="155">
        <v>243687.75</v>
      </c>
      <c r="U85" s="155"/>
      <c r="V85" s="155">
        <v>280915</v>
      </c>
      <c r="W85" s="155">
        <v>0</v>
      </c>
      <c r="X85" s="86">
        <f t="shared" si="18"/>
        <v>1905500</v>
      </c>
      <c r="Y85" s="151" t="s">
        <v>371</v>
      </c>
      <c r="Z85" s="93"/>
      <c r="AA85" s="42">
        <v>0</v>
      </c>
      <c r="AB85" s="42">
        <v>0</v>
      </c>
      <c r="AC85" s="25"/>
    </row>
    <row r="86" spans="2:29" s="20" customFormat="1" ht="153.75" customHeight="1" x14ac:dyDescent="0.3">
      <c r="B86" s="141">
        <v>66</v>
      </c>
      <c r="C86" s="94"/>
      <c r="D86" s="90" t="s">
        <v>1815</v>
      </c>
      <c r="E86" s="90">
        <v>127983</v>
      </c>
      <c r="F86" s="163" t="s">
        <v>1816</v>
      </c>
      <c r="G86" s="167"/>
      <c r="H86" s="163" t="s">
        <v>395</v>
      </c>
      <c r="I86" s="92" t="s">
        <v>1817</v>
      </c>
      <c r="J86" s="169">
        <v>44136</v>
      </c>
      <c r="K86" s="172">
        <v>44895</v>
      </c>
      <c r="L86" s="83">
        <v>0.85</v>
      </c>
      <c r="M86" s="163" t="s">
        <v>1330</v>
      </c>
      <c r="N86" s="163" t="s">
        <v>1818</v>
      </c>
      <c r="O86" s="163" t="s">
        <v>368</v>
      </c>
      <c r="P86" s="164">
        <v>29</v>
      </c>
      <c r="Q86" s="85">
        <v>24804561.690000001</v>
      </c>
      <c r="R86" s="155">
        <v>21083877.440000001</v>
      </c>
      <c r="S86" s="155">
        <v>0</v>
      </c>
      <c r="T86" s="155">
        <v>3720684.25</v>
      </c>
      <c r="U86" s="155"/>
      <c r="V86" s="155">
        <v>4517244.67</v>
      </c>
      <c r="W86" s="155">
        <v>0</v>
      </c>
      <c r="X86" s="86">
        <f t="shared" si="18"/>
        <v>29321806.359999999</v>
      </c>
      <c r="Y86" s="151" t="s">
        <v>371</v>
      </c>
      <c r="Z86" s="93"/>
      <c r="AA86" s="42">
        <v>0</v>
      </c>
      <c r="AB86" s="42">
        <v>0</v>
      </c>
      <c r="AC86" s="25"/>
    </row>
    <row r="87" spans="2:29" ht="32.25" customHeight="1" x14ac:dyDescent="0.3">
      <c r="B87" s="108"/>
      <c r="C87" s="109" t="s">
        <v>147</v>
      </c>
      <c r="D87" s="109"/>
      <c r="E87" s="109"/>
      <c r="F87" s="109"/>
      <c r="G87" s="109"/>
      <c r="H87" s="109"/>
      <c r="I87" s="110"/>
      <c r="J87" s="109"/>
      <c r="K87" s="109"/>
      <c r="L87" s="109"/>
      <c r="M87" s="109"/>
      <c r="N87" s="109"/>
      <c r="O87" s="109"/>
      <c r="P87" s="109"/>
      <c r="Q87" s="111">
        <f>SUM(Q57:Q86)</f>
        <v>6156847883.4900007</v>
      </c>
      <c r="R87" s="111">
        <f>SUM(R57:R86)</f>
        <v>5233320701.0299997</v>
      </c>
      <c r="S87" s="111">
        <f t="shared" ref="S87:U87" si="20">SUM(S57:S86)</f>
        <v>0</v>
      </c>
      <c r="T87" s="111">
        <f>SUM(T57:T86)</f>
        <v>923527182.45999992</v>
      </c>
      <c r="U87" s="111">
        <f t="shared" si="20"/>
        <v>0</v>
      </c>
      <c r="V87" s="111">
        <f>SUM(V57:V86)</f>
        <v>1360606254.8799996</v>
      </c>
      <c r="W87" s="111">
        <f t="shared" ref="W87:X87" si="21">SUM(W57:W86)</f>
        <v>168893574.80000001</v>
      </c>
      <c r="X87" s="111">
        <f t="shared" si="21"/>
        <v>7686347713.1699991</v>
      </c>
      <c r="Y87" s="126"/>
      <c r="Z87" s="115"/>
      <c r="AA87" s="112">
        <f>SUM(AA57:AA86)</f>
        <v>1866530359.1299999</v>
      </c>
      <c r="AB87" s="112">
        <f>SUM(AB57:AB86)</f>
        <v>514224606.59000003</v>
      </c>
      <c r="AC87" s="23"/>
    </row>
    <row r="88" spans="2:29" ht="72.75" customHeight="1" x14ac:dyDescent="0.3">
      <c r="B88" s="141">
        <v>67</v>
      </c>
      <c r="C88" s="318" t="s">
        <v>1177</v>
      </c>
      <c r="D88" s="90" t="s">
        <v>181</v>
      </c>
      <c r="E88" s="49">
        <v>112112</v>
      </c>
      <c r="F88" s="114" t="s">
        <v>219</v>
      </c>
      <c r="G88" s="303" t="s">
        <v>201</v>
      </c>
      <c r="H88" s="81" t="s">
        <v>146</v>
      </c>
      <c r="I88" s="82" t="s">
        <v>407</v>
      </c>
      <c r="J88" s="81" t="s">
        <v>406</v>
      </c>
      <c r="K88" s="50" t="s">
        <v>382</v>
      </c>
      <c r="L88" s="83">
        <f t="shared" ref="L88:L93" si="22">R88/Q88</f>
        <v>0.85000000002842702</v>
      </c>
      <c r="M88" s="84" t="str">
        <f>VLOOKUP($E88,[2]Sheet1!$A:$C,2,FALSE)</f>
        <v>Regiunea 4 Sud-Vest</v>
      </c>
      <c r="N88" s="84" t="str">
        <f>VLOOKUP($E88,[2]Sheet1!$A:$C,3,FALSE)</f>
        <v>Arad,Bihor,Hunedoara</v>
      </c>
      <c r="O88" s="81" t="s">
        <v>368</v>
      </c>
      <c r="P88" s="81" t="s">
        <v>671</v>
      </c>
      <c r="Q88" s="85">
        <f>+R88+S88+T88+U88</f>
        <v>457311870.01999998</v>
      </c>
      <c r="R88" s="85">
        <v>388715089.52999997</v>
      </c>
      <c r="S88" s="85">
        <v>0</v>
      </c>
      <c r="T88" s="85">
        <v>68596780.489999995</v>
      </c>
      <c r="U88" s="85">
        <v>0</v>
      </c>
      <c r="V88" s="85">
        <v>133462012.29000001</v>
      </c>
      <c r="W88" s="85">
        <v>0</v>
      </c>
      <c r="X88" s="86">
        <f>R88+S88+T88+V88+W88</f>
        <v>590773882.30999994</v>
      </c>
      <c r="Y88" s="93" t="s">
        <v>371</v>
      </c>
      <c r="Z88" s="173" t="s">
        <v>1479</v>
      </c>
      <c r="AA88" s="41">
        <v>174822019.17999998</v>
      </c>
      <c r="AB88" s="41">
        <v>48804806.710000001</v>
      </c>
      <c r="AC88" s="23"/>
    </row>
    <row r="89" spans="2:29" ht="72.75" customHeight="1" x14ac:dyDescent="0.3">
      <c r="B89" s="141">
        <v>68</v>
      </c>
      <c r="C89" s="319"/>
      <c r="D89" s="90" t="s">
        <v>329</v>
      </c>
      <c r="E89" s="49">
        <v>115371</v>
      </c>
      <c r="F89" s="114" t="s">
        <v>330</v>
      </c>
      <c r="G89" s="304"/>
      <c r="H89" s="81" t="s">
        <v>146</v>
      </c>
      <c r="I89" s="82" t="s">
        <v>501</v>
      </c>
      <c r="J89" s="49" t="s">
        <v>506</v>
      </c>
      <c r="K89" s="81" t="s">
        <v>382</v>
      </c>
      <c r="L89" s="83">
        <f t="shared" si="22"/>
        <v>0.84999999999999987</v>
      </c>
      <c r="M89" s="84" t="str">
        <f>VLOOKUP($E89,[2]Sheet1!$A:$C,2,FALSE)</f>
        <v>Regiunea 6 Nord-Vest</v>
      </c>
      <c r="N89" s="84" t="str">
        <f>VLOOKUP($E89,[2]Sheet1!$A:$C,3,FALSE)</f>
        <v>Bihor</v>
      </c>
      <c r="O89" s="81" t="s">
        <v>368</v>
      </c>
      <c r="P89" s="81" t="s">
        <v>671</v>
      </c>
      <c r="Q89" s="85">
        <v>44144287.239999995</v>
      </c>
      <c r="R89" s="85">
        <f>+Q89*0.85</f>
        <v>37522644.153999992</v>
      </c>
      <c r="S89" s="85">
        <v>0</v>
      </c>
      <c r="T89" s="85">
        <f>+Q89*0.15</f>
        <v>6621643.0859999992</v>
      </c>
      <c r="U89" s="85">
        <v>0</v>
      </c>
      <c r="V89" s="85">
        <v>9492346.1400000006</v>
      </c>
      <c r="W89" s="85">
        <v>0</v>
      </c>
      <c r="X89" s="86">
        <f t="shared" ref="X89:X96" si="23">R89+S89+T89+V89+W89</f>
        <v>53636633.379999995</v>
      </c>
      <c r="Y89" s="93" t="s">
        <v>371</v>
      </c>
      <c r="Z89" s="88" t="s">
        <v>1480</v>
      </c>
      <c r="AA89" s="41">
        <v>64786.680000000008</v>
      </c>
      <c r="AB89" s="41">
        <v>15131.82</v>
      </c>
      <c r="AC89" s="23"/>
    </row>
    <row r="90" spans="2:29" ht="72.75" customHeight="1" x14ac:dyDescent="0.3">
      <c r="B90" s="141">
        <v>69</v>
      </c>
      <c r="C90" s="319"/>
      <c r="D90" s="90" t="s">
        <v>334</v>
      </c>
      <c r="E90" s="49">
        <v>111193</v>
      </c>
      <c r="F90" s="114" t="s">
        <v>333</v>
      </c>
      <c r="G90" s="304"/>
      <c r="H90" s="81" t="s">
        <v>395</v>
      </c>
      <c r="I90" s="82" t="s">
        <v>391</v>
      </c>
      <c r="J90" s="50">
        <v>41640</v>
      </c>
      <c r="K90" s="50" t="s">
        <v>514</v>
      </c>
      <c r="L90" s="83">
        <f t="shared" si="22"/>
        <v>0.85</v>
      </c>
      <c r="M90" s="84" t="str">
        <f>VLOOKUP($E90,[2]Sheet1!$A:$C,2,FALSE)</f>
        <v>Regiunea 6 Nord-Vest</v>
      </c>
      <c r="N90" s="84" t="str">
        <f>VLOOKUP($E90,[2]Sheet1!$A:$C,3,FALSE)</f>
        <v>Satu Mare</v>
      </c>
      <c r="O90" s="81" t="s">
        <v>368</v>
      </c>
      <c r="P90" s="81" t="s">
        <v>671</v>
      </c>
      <c r="Q90" s="85">
        <v>17586412.830000002</v>
      </c>
      <c r="R90" s="85">
        <f>+Q90*0.85</f>
        <v>14948450.9055</v>
      </c>
      <c r="S90" s="85">
        <v>0</v>
      </c>
      <c r="T90" s="85">
        <f>+Q90*0.15</f>
        <v>2637961.9245000002</v>
      </c>
      <c r="U90" s="85">
        <v>0</v>
      </c>
      <c r="V90" s="85">
        <v>3383632.54</v>
      </c>
      <c r="W90" s="85">
        <v>0</v>
      </c>
      <c r="X90" s="86">
        <f t="shared" si="23"/>
        <v>20970045.370000001</v>
      </c>
      <c r="Y90" s="87" t="s">
        <v>371</v>
      </c>
      <c r="Z90" s="173" t="s">
        <v>1477</v>
      </c>
      <c r="AA90" s="41">
        <v>14548.83</v>
      </c>
      <c r="AB90" s="41">
        <v>4849.6099999999997</v>
      </c>
      <c r="AC90" s="23"/>
    </row>
    <row r="91" spans="2:29" s="20" customFormat="1" ht="72.75" customHeight="1" x14ac:dyDescent="0.3">
      <c r="B91" s="141">
        <v>70</v>
      </c>
      <c r="C91" s="320"/>
      <c r="D91" s="90" t="s">
        <v>1087</v>
      </c>
      <c r="E91" s="90">
        <v>121316</v>
      </c>
      <c r="F91" s="80" t="s">
        <v>1088</v>
      </c>
      <c r="G91" s="305"/>
      <c r="H91" s="84" t="s">
        <v>395</v>
      </c>
      <c r="I91" s="92" t="s">
        <v>1090</v>
      </c>
      <c r="J91" s="80" t="s">
        <v>1089</v>
      </c>
      <c r="K91" s="174" t="s">
        <v>1801</v>
      </c>
      <c r="L91" s="83">
        <f t="shared" si="22"/>
        <v>0.85000000692205746</v>
      </c>
      <c r="M91" s="84" t="s">
        <v>590</v>
      </c>
      <c r="N91" s="84" t="s">
        <v>605</v>
      </c>
      <c r="O91" s="84" t="s">
        <v>368</v>
      </c>
      <c r="P91" s="84">
        <v>30</v>
      </c>
      <c r="Q91" s="85">
        <v>1227958.5900000001</v>
      </c>
      <c r="R91" s="85">
        <v>1043764.81</v>
      </c>
      <c r="S91" s="85">
        <v>0</v>
      </c>
      <c r="T91" s="85">
        <f>+Q91*0.15</f>
        <v>184193.7885</v>
      </c>
      <c r="U91" s="85">
        <v>0</v>
      </c>
      <c r="V91" s="85">
        <v>252055.12</v>
      </c>
      <c r="W91" s="85">
        <v>0</v>
      </c>
      <c r="X91" s="86">
        <f t="shared" si="23"/>
        <v>1480013.7185</v>
      </c>
      <c r="Y91" s="93" t="s">
        <v>371</v>
      </c>
      <c r="Z91" s="173" t="s">
        <v>1478</v>
      </c>
      <c r="AA91" s="42">
        <v>531334.55000000005</v>
      </c>
      <c r="AB91" s="42">
        <v>143980.84</v>
      </c>
      <c r="AC91" s="25"/>
    </row>
    <row r="92" spans="2:29" s="20" customFormat="1" ht="60" customHeight="1" x14ac:dyDescent="0.3">
      <c r="B92" s="141">
        <v>71</v>
      </c>
      <c r="C92" s="175"/>
      <c r="D92" s="90" t="s">
        <v>1314</v>
      </c>
      <c r="E92" s="90">
        <v>117897</v>
      </c>
      <c r="F92" s="80" t="s">
        <v>1315</v>
      </c>
      <c r="G92" s="49"/>
      <c r="H92" s="84" t="s">
        <v>395</v>
      </c>
      <c r="I92" s="92" t="s">
        <v>1316</v>
      </c>
      <c r="J92" s="80">
        <v>40082</v>
      </c>
      <c r="K92" s="80" t="s">
        <v>913</v>
      </c>
      <c r="L92" s="83">
        <f t="shared" si="22"/>
        <v>0.85</v>
      </c>
      <c r="M92" s="84" t="s">
        <v>1224</v>
      </c>
      <c r="N92" s="84" t="s">
        <v>591</v>
      </c>
      <c r="O92" s="84" t="s">
        <v>368</v>
      </c>
      <c r="P92" s="84">
        <v>31</v>
      </c>
      <c r="Q92" s="85">
        <v>295058413.06999999</v>
      </c>
      <c r="R92" s="85">
        <f>+Q92*0.85</f>
        <v>250799651.10949999</v>
      </c>
      <c r="S92" s="85">
        <v>0</v>
      </c>
      <c r="T92" s="85">
        <f>+Q92*0.15</f>
        <v>44258761.960499994</v>
      </c>
      <c r="U92" s="85">
        <v>0</v>
      </c>
      <c r="V92" s="85">
        <v>54970345.57</v>
      </c>
      <c r="W92" s="85">
        <v>0</v>
      </c>
      <c r="X92" s="86">
        <f t="shared" si="23"/>
        <v>350028758.63999999</v>
      </c>
      <c r="Y92" s="93" t="s">
        <v>371</v>
      </c>
      <c r="Z92" s="93"/>
      <c r="AA92" s="42">
        <v>2719743.3699999996</v>
      </c>
      <c r="AB92" s="42">
        <v>479954.71</v>
      </c>
      <c r="AC92" s="25"/>
    </row>
    <row r="93" spans="2:29" s="20" customFormat="1" ht="115.15" customHeight="1" x14ac:dyDescent="0.3">
      <c r="B93" s="141">
        <v>72</v>
      </c>
      <c r="C93" s="175"/>
      <c r="D93" s="90" t="s">
        <v>1471</v>
      </c>
      <c r="E93" s="90">
        <v>128724</v>
      </c>
      <c r="F93" s="80" t="s">
        <v>1472</v>
      </c>
      <c r="G93" s="49"/>
      <c r="H93" s="84" t="s">
        <v>395</v>
      </c>
      <c r="I93" s="92" t="s">
        <v>1473</v>
      </c>
      <c r="J93" s="80">
        <v>43473</v>
      </c>
      <c r="K93" s="80" t="s">
        <v>1297</v>
      </c>
      <c r="L93" s="83">
        <f t="shared" si="22"/>
        <v>0.84999999953775718</v>
      </c>
      <c r="M93" s="84" t="s">
        <v>1474</v>
      </c>
      <c r="N93" s="84" t="s">
        <v>1475</v>
      </c>
      <c r="O93" s="84" t="s">
        <v>368</v>
      </c>
      <c r="P93" s="84">
        <v>31</v>
      </c>
      <c r="Q93" s="85">
        <v>1081682.73</v>
      </c>
      <c r="R93" s="85">
        <v>919430.32</v>
      </c>
      <c r="S93" s="85">
        <v>0</v>
      </c>
      <c r="T93" s="85">
        <v>162252.41</v>
      </c>
      <c r="U93" s="85">
        <v>0</v>
      </c>
      <c r="V93" s="85">
        <v>182204.87</v>
      </c>
      <c r="W93" s="85">
        <v>0</v>
      </c>
      <c r="X93" s="86">
        <f t="shared" si="23"/>
        <v>1263887.6000000001</v>
      </c>
      <c r="Y93" s="93" t="s">
        <v>371</v>
      </c>
      <c r="Z93" s="93"/>
      <c r="AA93" s="42">
        <v>0</v>
      </c>
      <c r="AB93" s="42">
        <v>0</v>
      </c>
      <c r="AC93" s="25"/>
    </row>
    <row r="94" spans="2:29" s="20" customFormat="1" ht="333" customHeight="1" x14ac:dyDescent="0.3">
      <c r="B94" s="141">
        <v>73</v>
      </c>
      <c r="C94" s="175"/>
      <c r="D94" s="90" t="s">
        <v>1566</v>
      </c>
      <c r="E94" s="90">
        <v>127965</v>
      </c>
      <c r="F94" s="80" t="s">
        <v>1567</v>
      </c>
      <c r="G94" s="49"/>
      <c r="H94" s="84" t="s">
        <v>395</v>
      </c>
      <c r="I94" s="92" t="s">
        <v>1568</v>
      </c>
      <c r="J94" s="80">
        <v>43800</v>
      </c>
      <c r="K94" s="80" t="s">
        <v>380</v>
      </c>
      <c r="L94" s="83">
        <v>0.85</v>
      </c>
      <c r="M94" s="84" t="s">
        <v>1224</v>
      </c>
      <c r="N94" s="84" t="s">
        <v>1569</v>
      </c>
      <c r="O94" s="84" t="s">
        <v>368</v>
      </c>
      <c r="P94" s="84">
        <v>31</v>
      </c>
      <c r="Q94" s="85">
        <v>2430037.2799999998</v>
      </c>
      <c r="R94" s="85">
        <v>2065531.69</v>
      </c>
      <c r="S94" s="85">
        <v>0</v>
      </c>
      <c r="T94" s="85">
        <v>364505.59</v>
      </c>
      <c r="U94" s="85">
        <v>0</v>
      </c>
      <c r="V94" s="85">
        <v>445735.73</v>
      </c>
      <c r="W94" s="85">
        <v>0</v>
      </c>
      <c r="X94" s="86">
        <f t="shared" si="23"/>
        <v>2875773.01</v>
      </c>
      <c r="Y94" s="93" t="s">
        <v>371</v>
      </c>
      <c r="Z94" s="93"/>
      <c r="AA94" s="42">
        <v>0</v>
      </c>
      <c r="AB94" s="42">
        <v>0</v>
      </c>
      <c r="AC94" s="25"/>
    </row>
    <row r="95" spans="2:29" s="20" customFormat="1" ht="256.5" customHeight="1" x14ac:dyDescent="0.3">
      <c r="B95" s="141">
        <v>74</v>
      </c>
      <c r="C95" s="175"/>
      <c r="D95" s="90" t="s">
        <v>1774</v>
      </c>
      <c r="E95" s="90" t="s">
        <v>1775</v>
      </c>
      <c r="F95" s="80" t="s">
        <v>1773</v>
      </c>
      <c r="G95" s="49"/>
      <c r="H95" s="158" t="s">
        <v>395</v>
      </c>
      <c r="I95" s="92" t="s">
        <v>1777</v>
      </c>
      <c r="J95" s="80">
        <v>43477</v>
      </c>
      <c r="K95" s="80" t="s">
        <v>1807</v>
      </c>
      <c r="L95" s="83">
        <v>0.85</v>
      </c>
      <c r="M95" s="84" t="s">
        <v>1778</v>
      </c>
      <c r="N95" s="84" t="s">
        <v>1779</v>
      </c>
      <c r="O95" s="84" t="s">
        <v>368</v>
      </c>
      <c r="P95" s="84">
        <v>30</v>
      </c>
      <c r="Q95" s="85">
        <v>21096016.559999999</v>
      </c>
      <c r="R95" s="85">
        <v>17931614.079999998</v>
      </c>
      <c r="S95" s="85">
        <v>0</v>
      </c>
      <c r="T95" s="85">
        <v>3164402.48</v>
      </c>
      <c r="U95" s="85"/>
      <c r="V95" s="85">
        <v>3855773.57</v>
      </c>
      <c r="W95" s="85"/>
      <c r="X95" s="86">
        <f t="shared" si="23"/>
        <v>24951790.129999999</v>
      </c>
      <c r="Y95" s="93" t="s">
        <v>371</v>
      </c>
      <c r="Z95" s="93"/>
      <c r="AA95" s="42">
        <v>0</v>
      </c>
      <c r="AB95" s="42">
        <v>0</v>
      </c>
      <c r="AC95" s="25"/>
    </row>
    <row r="96" spans="2:29" s="20" customFormat="1" ht="140.25" customHeight="1" x14ac:dyDescent="0.3">
      <c r="B96" s="141">
        <v>75</v>
      </c>
      <c r="C96" s="175"/>
      <c r="D96" s="90" t="s">
        <v>1819</v>
      </c>
      <c r="E96" s="90">
        <v>129033</v>
      </c>
      <c r="F96" s="80" t="s">
        <v>1820</v>
      </c>
      <c r="G96" s="49"/>
      <c r="H96" s="163" t="s">
        <v>395</v>
      </c>
      <c r="I96" s="92" t="s">
        <v>1821</v>
      </c>
      <c r="J96" s="80" t="s">
        <v>1822</v>
      </c>
      <c r="K96" s="80">
        <v>44561</v>
      </c>
      <c r="L96" s="83">
        <v>0.85</v>
      </c>
      <c r="M96" s="84" t="s">
        <v>1330</v>
      </c>
      <c r="N96" s="84" t="s">
        <v>1823</v>
      </c>
      <c r="O96" s="84" t="s">
        <v>368</v>
      </c>
      <c r="P96" s="84">
        <v>30</v>
      </c>
      <c r="Q96" s="85">
        <v>21410801.879999999</v>
      </c>
      <c r="R96" s="85">
        <v>18199181.600000001</v>
      </c>
      <c r="S96" s="85"/>
      <c r="T96" s="85">
        <v>3211620.28</v>
      </c>
      <c r="U96" s="85"/>
      <c r="V96" s="85">
        <v>3912254.61</v>
      </c>
      <c r="W96" s="85"/>
      <c r="X96" s="86">
        <f t="shared" si="23"/>
        <v>25323056.490000002</v>
      </c>
      <c r="Y96" s="93" t="s">
        <v>371</v>
      </c>
      <c r="Z96" s="93"/>
      <c r="AA96" s="42">
        <v>0</v>
      </c>
      <c r="AB96" s="42">
        <v>0</v>
      </c>
      <c r="AC96" s="25"/>
    </row>
    <row r="97" spans="2:29" s="20" customFormat="1" ht="140.25" customHeight="1" x14ac:dyDescent="0.3">
      <c r="B97" s="141">
        <v>76</v>
      </c>
      <c r="C97" s="175"/>
      <c r="D97" s="158" t="s">
        <v>1842</v>
      </c>
      <c r="E97" s="158">
        <v>129549</v>
      </c>
      <c r="F97" s="176" t="s">
        <v>1843</v>
      </c>
      <c r="G97" s="177"/>
      <c r="H97" s="178" t="s">
        <v>395</v>
      </c>
      <c r="I97" s="92" t="s">
        <v>1844</v>
      </c>
      <c r="J97" s="179">
        <v>43841</v>
      </c>
      <c r="K97" s="158" t="s">
        <v>1367</v>
      </c>
      <c r="L97" s="180">
        <v>0.85</v>
      </c>
      <c r="M97" s="158" t="s">
        <v>1459</v>
      </c>
      <c r="N97" s="158" t="s">
        <v>1845</v>
      </c>
      <c r="O97" s="84" t="s">
        <v>368</v>
      </c>
      <c r="P97" s="84">
        <v>31</v>
      </c>
      <c r="Q97" s="85">
        <v>15194130.449999999</v>
      </c>
      <c r="R97" s="85">
        <v>12915010.890000001</v>
      </c>
      <c r="S97" s="85"/>
      <c r="T97" s="85">
        <v>2279119.56</v>
      </c>
      <c r="U97" s="85"/>
      <c r="V97" s="85">
        <v>2784802.36</v>
      </c>
      <c r="W97" s="85"/>
      <c r="X97" s="86">
        <f>R97+S97+T97+V97+W97</f>
        <v>17978932.810000002</v>
      </c>
      <c r="Y97" s="93" t="s">
        <v>371</v>
      </c>
      <c r="Z97" s="93"/>
      <c r="AA97" s="42"/>
      <c r="AB97" s="42"/>
      <c r="AC97" s="25"/>
    </row>
    <row r="98" spans="2:29" s="20" customFormat="1" ht="140.25" customHeight="1" x14ac:dyDescent="0.3">
      <c r="B98" s="141">
        <v>77</v>
      </c>
      <c r="C98" s="175"/>
      <c r="D98" s="163" t="s">
        <v>1847</v>
      </c>
      <c r="E98" s="163">
        <v>129570</v>
      </c>
      <c r="F98" s="80" t="s">
        <v>1848</v>
      </c>
      <c r="G98" s="49"/>
      <c r="H98" s="163" t="s">
        <v>395</v>
      </c>
      <c r="I98" s="92" t="s">
        <v>1849</v>
      </c>
      <c r="J98" s="181">
        <v>43837</v>
      </c>
      <c r="K98" s="163" t="s">
        <v>1850</v>
      </c>
      <c r="L98" s="83">
        <v>0.85</v>
      </c>
      <c r="M98" s="163" t="s">
        <v>1778</v>
      </c>
      <c r="N98" s="163" t="s">
        <v>545</v>
      </c>
      <c r="O98" s="84" t="s">
        <v>368</v>
      </c>
      <c r="P98" s="84">
        <v>31</v>
      </c>
      <c r="Q98" s="85">
        <f>+R98+S98+T98</f>
        <v>3133802.1399999997</v>
      </c>
      <c r="R98" s="85">
        <v>2663731.8199999998</v>
      </c>
      <c r="S98" s="85"/>
      <c r="T98" s="85">
        <v>470070.32</v>
      </c>
      <c r="U98" s="85"/>
      <c r="V98" s="85">
        <v>574327.14</v>
      </c>
      <c r="W98" s="85"/>
      <c r="X98" s="86">
        <f>R98+S98+T98+V98+W98</f>
        <v>3708129.2799999998</v>
      </c>
      <c r="Y98" s="93" t="s">
        <v>371</v>
      </c>
      <c r="Z98" s="93"/>
      <c r="AA98" s="42">
        <v>0</v>
      </c>
      <c r="AB98" s="42">
        <v>0</v>
      </c>
      <c r="AC98" s="25"/>
    </row>
    <row r="99" spans="2:29" s="20" customFormat="1" ht="140.25" customHeight="1" x14ac:dyDescent="0.3">
      <c r="B99" s="141">
        <v>78</v>
      </c>
      <c r="C99" s="94"/>
      <c r="D99" s="182" t="s">
        <v>1994</v>
      </c>
      <c r="E99" s="153">
        <v>130483</v>
      </c>
      <c r="F99" s="153" t="s">
        <v>1995</v>
      </c>
      <c r="G99" s="182"/>
      <c r="H99" s="153" t="s">
        <v>395</v>
      </c>
      <c r="I99" s="183" t="s">
        <v>1996</v>
      </c>
      <c r="J99" s="184">
        <v>43473</v>
      </c>
      <c r="K99" s="153" t="s">
        <v>1997</v>
      </c>
      <c r="L99" s="185">
        <v>0.85</v>
      </c>
      <c r="M99" s="153" t="s">
        <v>1998</v>
      </c>
      <c r="N99" s="153" t="s">
        <v>603</v>
      </c>
      <c r="O99" s="153" t="s">
        <v>368</v>
      </c>
      <c r="P99" s="153">
        <v>31</v>
      </c>
      <c r="Q99" s="85">
        <f>+R99+S99+T99</f>
        <v>458517.53</v>
      </c>
      <c r="R99" s="86">
        <v>389739.9</v>
      </c>
      <c r="S99" s="186"/>
      <c r="T99" s="86">
        <v>68777.63</v>
      </c>
      <c r="U99" s="86"/>
      <c r="V99" s="86">
        <v>83975.77</v>
      </c>
      <c r="W99" s="186"/>
      <c r="X99" s="86">
        <f>R99+S99+T99+V99+W99</f>
        <v>542493.30000000005</v>
      </c>
      <c r="Y99" s="93" t="s">
        <v>371</v>
      </c>
      <c r="Z99" s="186"/>
      <c r="AA99" s="85">
        <v>0</v>
      </c>
      <c r="AB99" s="86">
        <v>0</v>
      </c>
      <c r="AC99" s="25"/>
    </row>
    <row r="100" spans="2:29" ht="20.25" customHeight="1" x14ac:dyDescent="0.3">
      <c r="B100" s="108"/>
      <c r="C100" s="109" t="s">
        <v>180</v>
      </c>
      <c r="D100" s="109"/>
      <c r="E100" s="109"/>
      <c r="F100" s="109"/>
      <c r="G100" s="109"/>
      <c r="H100" s="109"/>
      <c r="I100" s="110"/>
      <c r="J100" s="109"/>
      <c r="K100" s="109"/>
      <c r="L100" s="187"/>
      <c r="M100" s="109"/>
      <c r="N100" s="109"/>
      <c r="O100" s="109"/>
      <c r="P100" s="109"/>
      <c r="Q100" s="111">
        <f t="shared" ref="Q100:AB100" si="24">SUM(Q88:Q99)</f>
        <v>880133930.31999993</v>
      </c>
      <c r="R100" s="111">
        <f t="shared" si="24"/>
        <v>748113840.80900013</v>
      </c>
      <c r="S100" s="111">
        <f t="shared" si="24"/>
        <v>0</v>
      </c>
      <c r="T100" s="111">
        <f t="shared" si="24"/>
        <v>132020089.51949997</v>
      </c>
      <c r="U100" s="111">
        <f t="shared" si="24"/>
        <v>0</v>
      </c>
      <c r="V100" s="111">
        <f t="shared" si="24"/>
        <v>213399465.71000001</v>
      </c>
      <c r="W100" s="111">
        <f t="shared" si="24"/>
        <v>0</v>
      </c>
      <c r="X100" s="111">
        <f t="shared" si="24"/>
        <v>1093533396.0384998</v>
      </c>
      <c r="Y100" s="111">
        <f t="shared" si="24"/>
        <v>0</v>
      </c>
      <c r="Z100" s="111">
        <f t="shared" si="24"/>
        <v>0</v>
      </c>
      <c r="AA100" s="111">
        <f t="shared" si="24"/>
        <v>178152432.61000001</v>
      </c>
      <c r="AB100" s="111">
        <f t="shared" si="24"/>
        <v>49448723.690000005</v>
      </c>
      <c r="AC100" s="23"/>
    </row>
    <row r="101" spans="2:29" ht="99.75" customHeight="1" x14ac:dyDescent="0.3">
      <c r="B101" s="141">
        <v>79</v>
      </c>
      <c r="C101" s="99" t="s">
        <v>49</v>
      </c>
      <c r="D101" s="90" t="s">
        <v>50</v>
      </c>
      <c r="E101" s="90">
        <v>103839</v>
      </c>
      <c r="F101" s="49" t="s">
        <v>1735</v>
      </c>
      <c r="G101" s="49" t="s">
        <v>196</v>
      </c>
      <c r="H101" s="81" t="s">
        <v>94</v>
      </c>
      <c r="I101" s="82" t="s">
        <v>396</v>
      </c>
      <c r="J101" s="50">
        <v>42370</v>
      </c>
      <c r="K101" s="80" t="s">
        <v>382</v>
      </c>
      <c r="L101" s="83">
        <f t="shared" ref="L101:L105" si="25">R101/Q101</f>
        <v>0.84999999117042369</v>
      </c>
      <c r="M101" s="84" t="str">
        <f>VLOOKUP($E101,[2]Sheet1!$A:$C,2,FALSE)</f>
        <v>Regiunea 4 Sud-Vest</v>
      </c>
      <c r="N101" s="84" t="str">
        <f>VLOOKUP($E101,[2]Sheet1!$A:$C,3,FALSE)</f>
        <v>Dolj</v>
      </c>
      <c r="O101" s="81" t="s">
        <v>368</v>
      </c>
      <c r="P101" s="81" t="s">
        <v>671</v>
      </c>
      <c r="Q101" s="85">
        <f>+R101+S101+T101+U101</f>
        <v>23047538.710000001</v>
      </c>
      <c r="R101" s="85">
        <v>19590407.699999999</v>
      </c>
      <c r="S101" s="85">
        <v>2996180.01</v>
      </c>
      <c r="T101" s="85">
        <v>460951</v>
      </c>
      <c r="U101" s="85">
        <v>0</v>
      </c>
      <c r="V101" s="85">
        <v>4990554</v>
      </c>
      <c r="W101" s="85">
        <v>2770249</v>
      </c>
      <c r="X101" s="86">
        <f>R101+S101+T101+V101+W101</f>
        <v>30808341.710000001</v>
      </c>
      <c r="Y101" s="87" t="s">
        <v>371</v>
      </c>
      <c r="Z101" s="173" t="s">
        <v>1736</v>
      </c>
      <c r="AA101" s="41">
        <v>13498422.84</v>
      </c>
      <c r="AB101" s="41">
        <v>4139516.3400000003</v>
      </c>
      <c r="AC101" s="23"/>
    </row>
    <row r="102" spans="2:29" ht="210" x14ac:dyDescent="0.3">
      <c r="B102" s="188">
        <v>80</v>
      </c>
      <c r="C102" s="99" t="s">
        <v>49</v>
      </c>
      <c r="D102" s="90" t="s">
        <v>1169</v>
      </c>
      <c r="E102" s="49">
        <v>125945</v>
      </c>
      <c r="F102" s="49" t="s">
        <v>1173</v>
      </c>
      <c r="G102" s="49" t="s">
        <v>1171</v>
      </c>
      <c r="H102" s="81" t="s">
        <v>1170</v>
      </c>
      <c r="I102" s="92" t="s">
        <v>1175</v>
      </c>
      <c r="J102" s="50" t="s">
        <v>1174</v>
      </c>
      <c r="K102" s="50" t="s">
        <v>571</v>
      </c>
      <c r="L102" s="83">
        <f t="shared" si="25"/>
        <v>0.85000000006166065</v>
      </c>
      <c r="M102" s="84" t="s">
        <v>599</v>
      </c>
      <c r="N102" s="84" t="s">
        <v>1172</v>
      </c>
      <c r="O102" s="81" t="s">
        <v>368</v>
      </c>
      <c r="P102" s="81" t="s">
        <v>744</v>
      </c>
      <c r="Q102" s="85">
        <f t="shared" ref="Q102:Q106" si="26">+R102+S102+T102+U102</f>
        <v>162177810.20000002</v>
      </c>
      <c r="R102" s="85">
        <v>137851138.68000001</v>
      </c>
      <c r="S102" s="85">
        <v>21083115.309999999</v>
      </c>
      <c r="T102" s="85">
        <v>3243556.21</v>
      </c>
      <c r="U102" s="85">
        <v>0</v>
      </c>
      <c r="V102" s="85">
        <v>31601104.359999999</v>
      </c>
      <c r="W102" s="85">
        <v>0</v>
      </c>
      <c r="X102" s="86">
        <f t="shared" ref="X102:X106" si="27">R102+S102+T102+V102+W102</f>
        <v>193778914.56</v>
      </c>
      <c r="Y102" s="87" t="s">
        <v>371</v>
      </c>
      <c r="Z102" s="173" t="s">
        <v>1738</v>
      </c>
      <c r="AA102" s="41">
        <v>1083922.44</v>
      </c>
      <c r="AB102" s="41">
        <v>332402.88</v>
      </c>
      <c r="AC102" s="23"/>
    </row>
    <row r="103" spans="2:29" ht="123.75" customHeight="1" x14ac:dyDescent="0.3">
      <c r="B103" s="141">
        <v>81</v>
      </c>
      <c r="C103" s="90" t="s">
        <v>49</v>
      </c>
      <c r="D103" s="90" t="s">
        <v>1268</v>
      </c>
      <c r="E103" s="90">
        <v>123542</v>
      </c>
      <c r="F103" s="90" t="s">
        <v>1269</v>
      </c>
      <c r="G103" s="90" t="s">
        <v>196</v>
      </c>
      <c r="H103" s="84" t="s">
        <v>1270</v>
      </c>
      <c r="I103" s="92" t="s">
        <v>1271</v>
      </c>
      <c r="J103" s="80">
        <v>43132</v>
      </c>
      <c r="K103" s="80" t="s">
        <v>1148</v>
      </c>
      <c r="L103" s="189">
        <f t="shared" si="25"/>
        <v>0.8500000001683059</v>
      </c>
      <c r="M103" s="84" t="s">
        <v>914</v>
      </c>
      <c r="N103" s="84" t="s">
        <v>602</v>
      </c>
      <c r="O103" s="84" t="s">
        <v>368</v>
      </c>
      <c r="P103" s="84">
        <v>37</v>
      </c>
      <c r="Q103" s="85">
        <f t="shared" si="26"/>
        <v>59415601</v>
      </c>
      <c r="R103" s="85">
        <v>50503260.859999999</v>
      </c>
      <c r="S103" s="190">
        <v>7724028.0999999996</v>
      </c>
      <c r="T103" s="146">
        <v>1188312.04</v>
      </c>
      <c r="U103" s="85">
        <v>0</v>
      </c>
      <c r="V103" s="85">
        <v>11042213.42</v>
      </c>
      <c r="W103" s="85">
        <v>0</v>
      </c>
      <c r="X103" s="86">
        <f t="shared" si="27"/>
        <v>70457814.420000002</v>
      </c>
      <c r="Y103" s="87" t="s">
        <v>371</v>
      </c>
      <c r="Z103" s="93" t="s">
        <v>1739</v>
      </c>
      <c r="AA103" s="41">
        <v>12036617.32</v>
      </c>
      <c r="AB103" s="41">
        <v>2248221.61</v>
      </c>
      <c r="AC103" s="23"/>
    </row>
    <row r="104" spans="2:29" ht="132" customHeight="1" x14ac:dyDescent="0.3">
      <c r="B104" s="188">
        <v>82</v>
      </c>
      <c r="C104" s="90" t="s">
        <v>49</v>
      </c>
      <c r="D104" s="90" t="s">
        <v>1272</v>
      </c>
      <c r="E104" s="49">
        <v>121102</v>
      </c>
      <c r="F104" s="49" t="s">
        <v>1273</v>
      </c>
      <c r="G104" s="49" t="s">
        <v>196</v>
      </c>
      <c r="H104" s="81" t="s">
        <v>1274</v>
      </c>
      <c r="I104" s="92" t="s">
        <v>1275</v>
      </c>
      <c r="J104" s="50">
        <v>42675</v>
      </c>
      <c r="K104" s="50" t="s">
        <v>382</v>
      </c>
      <c r="L104" s="83">
        <f t="shared" si="25"/>
        <v>0.85000000249434904</v>
      </c>
      <c r="M104" s="84" t="s">
        <v>1276</v>
      </c>
      <c r="N104" s="84" t="s">
        <v>585</v>
      </c>
      <c r="O104" s="81" t="s">
        <v>368</v>
      </c>
      <c r="P104" s="81">
        <v>37</v>
      </c>
      <c r="Q104" s="85">
        <f t="shared" si="26"/>
        <v>15434888.789999999</v>
      </c>
      <c r="R104" s="85">
        <v>13119655.51</v>
      </c>
      <c r="S104" s="85">
        <v>0</v>
      </c>
      <c r="T104" s="85">
        <v>2315233.2799999998</v>
      </c>
      <c r="U104" s="85">
        <v>0</v>
      </c>
      <c r="V104" s="85">
        <v>14917832.869999999</v>
      </c>
      <c r="W104" s="85">
        <v>0</v>
      </c>
      <c r="X104" s="86">
        <f t="shared" si="27"/>
        <v>30352721.659999996</v>
      </c>
      <c r="Y104" s="87" t="s">
        <v>371</v>
      </c>
      <c r="Z104" s="93" t="s">
        <v>1740</v>
      </c>
      <c r="AA104" s="41">
        <v>1573270.86</v>
      </c>
      <c r="AB104" s="41">
        <v>277636.03000000003</v>
      </c>
      <c r="AC104" s="23"/>
    </row>
    <row r="105" spans="2:29" ht="92.25" customHeight="1" x14ac:dyDescent="0.3">
      <c r="B105" s="141">
        <v>83</v>
      </c>
      <c r="C105" s="308" t="s">
        <v>49</v>
      </c>
      <c r="D105" s="90" t="s">
        <v>1378</v>
      </c>
      <c r="E105" s="90">
        <v>126598</v>
      </c>
      <c r="F105" s="90" t="s">
        <v>1379</v>
      </c>
      <c r="G105" s="303" t="s">
        <v>196</v>
      </c>
      <c r="H105" s="81" t="s">
        <v>1170</v>
      </c>
      <c r="I105" s="92" t="s">
        <v>1380</v>
      </c>
      <c r="J105" s="50">
        <v>41656</v>
      </c>
      <c r="K105" s="80" t="s">
        <v>518</v>
      </c>
      <c r="L105" s="83">
        <f t="shared" si="25"/>
        <v>0.85000000006835719</v>
      </c>
      <c r="M105" s="84" t="s">
        <v>1381</v>
      </c>
      <c r="N105" s="84" t="s">
        <v>849</v>
      </c>
      <c r="O105" s="81" t="s">
        <v>368</v>
      </c>
      <c r="P105" s="81">
        <v>37</v>
      </c>
      <c r="Q105" s="85">
        <f t="shared" si="26"/>
        <v>58516137.160000004</v>
      </c>
      <c r="R105" s="85">
        <v>49738716.590000004</v>
      </c>
      <c r="S105" s="85">
        <v>7607097.8200000003</v>
      </c>
      <c r="T105" s="85">
        <v>1170322.75</v>
      </c>
      <c r="U105" s="85">
        <v>0</v>
      </c>
      <c r="V105" s="85">
        <v>25725411.440000001</v>
      </c>
      <c r="W105" s="85">
        <v>0</v>
      </c>
      <c r="X105" s="86">
        <f t="shared" si="27"/>
        <v>84241548.600000009</v>
      </c>
      <c r="Y105" s="87" t="s">
        <v>1382</v>
      </c>
      <c r="Z105" s="93" t="s">
        <v>1737</v>
      </c>
      <c r="AA105" s="41">
        <v>38631029.579999998</v>
      </c>
      <c r="AB105" s="41">
        <v>11846849.07</v>
      </c>
      <c r="AC105" s="23"/>
    </row>
    <row r="106" spans="2:29" ht="114" customHeight="1" x14ac:dyDescent="0.3">
      <c r="B106" s="188">
        <v>84</v>
      </c>
      <c r="C106" s="309"/>
      <c r="D106" s="90" t="s">
        <v>1677</v>
      </c>
      <c r="E106" s="90">
        <v>120703</v>
      </c>
      <c r="F106" s="90" t="s">
        <v>1678</v>
      </c>
      <c r="G106" s="304"/>
      <c r="H106" s="81" t="s">
        <v>1679</v>
      </c>
      <c r="I106" s="92" t="s">
        <v>1680</v>
      </c>
      <c r="J106" s="50" t="s">
        <v>1695</v>
      </c>
      <c r="K106" s="80" t="s">
        <v>571</v>
      </c>
      <c r="L106" s="83">
        <v>0.85</v>
      </c>
      <c r="M106" s="84" t="s">
        <v>1224</v>
      </c>
      <c r="N106" s="84" t="s">
        <v>623</v>
      </c>
      <c r="O106" s="81" t="s">
        <v>368</v>
      </c>
      <c r="P106" s="81">
        <v>37</v>
      </c>
      <c r="Q106" s="85">
        <f t="shared" si="26"/>
        <v>16027448.430000002</v>
      </c>
      <c r="R106" s="85">
        <v>13623331.17</v>
      </c>
      <c r="S106" s="85">
        <v>2083568.29</v>
      </c>
      <c r="T106" s="85">
        <v>320548.96999999997</v>
      </c>
      <c r="U106" s="85">
        <v>0</v>
      </c>
      <c r="V106" s="85">
        <v>7261186</v>
      </c>
      <c r="W106" s="85">
        <v>0</v>
      </c>
      <c r="X106" s="86">
        <f t="shared" si="27"/>
        <v>23288634.43</v>
      </c>
      <c r="Y106" s="87" t="s">
        <v>371</v>
      </c>
      <c r="Z106" s="93"/>
      <c r="AA106" s="41">
        <v>0</v>
      </c>
      <c r="AB106" s="41">
        <v>0</v>
      </c>
      <c r="AC106" s="23"/>
    </row>
    <row r="107" spans="2:29" ht="303" customHeight="1" x14ac:dyDescent="0.3">
      <c r="B107" s="141">
        <v>85</v>
      </c>
      <c r="C107" s="310"/>
      <c r="D107" s="90" t="s">
        <v>1681</v>
      </c>
      <c r="E107" s="90">
        <v>125198</v>
      </c>
      <c r="F107" s="90" t="s">
        <v>1682</v>
      </c>
      <c r="G107" s="305"/>
      <c r="H107" s="81" t="s">
        <v>1679</v>
      </c>
      <c r="I107" s="92" t="s">
        <v>1683</v>
      </c>
      <c r="J107" s="50" t="s">
        <v>1696</v>
      </c>
      <c r="K107" s="80" t="s">
        <v>1206</v>
      </c>
      <c r="L107" s="83">
        <v>0.85</v>
      </c>
      <c r="M107" s="84" t="s">
        <v>1684</v>
      </c>
      <c r="N107" s="84" t="s">
        <v>623</v>
      </c>
      <c r="O107" s="81" t="s">
        <v>368</v>
      </c>
      <c r="P107" s="81">
        <v>37</v>
      </c>
      <c r="Q107" s="85">
        <f>+R107+S107+T107+U107</f>
        <v>28500129.57</v>
      </c>
      <c r="R107" s="85">
        <v>24225110.120000001</v>
      </c>
      <c r="S107" s="85">
        <v>3705016.86</v>
      </c>
      <c r="T107" s="85">
        <v>570002.59</v>
      </c>
      <c r="U107" s="85">
        <v>0</v>
      </c>
      <c r="V107" s="85">
        <v>44500521.479999997</v>
      </c>
      <c r="W107" s="85">
        <v>0</v>
      </c>
      <c r="X107" s="86">
        <f>R107+S107+T107+V107+W107</f>
        <v>73000651.049999997</v>
      </c>
      <c r="Y107" s="87" t="s">
        <v>371</v>
      </c>
      <c r="Z107" s="93"/>
      <c r="AA107" s="41">
        <v>104914.81</v>
      </c>
      <c r="AB107" s="41">
        <v>16045.8</v>
      </c>
      <c r="AC107" s="23"/>
    </row>
    <row r="108" spans="2:29" ht="122.25" customHeight="1" x14ac:dyDescent="0.3">
      <c r="B108" s="188">
        <v>86</v>
      </c>
      <c r="C108" s="94"/>
      <c r="D108" s="90" t="s">
        <v>1715</v>
      </c>
      <c r="E108" s="191">
        <v>126309</v>
      </c>
      <c r="F108" s="90" t="s">
        <v>1724</v>
      </c>
      <c r="G108" s="192"/>
      <c r="H108" s="81" t="s">
        <v>1679</v>
      </c>
      <c r="I108" s="92" t="s">
        <v>1725</v>
      </c>
      <c r="J108" s="50">
        <v>43678</v>
      </c>
      <c r="K108" s="80" t="s">
        <v>1797</v>
      </c>
      <c r="L108" s="83">
        <v>0.85</v>
      </c>
      <c r="M108" s="84" t="s">
        <v>1224</v>
      </c>
      <c r="N108" s="84" t="s">
        <v>623</v>
      </c>
      <c r="O108" s="81" t="s">
        <v>368</v>
      </c>
      <c r="P108" s="81"/>
      <c r="Q108" s="85">
        <f t="shared" ref="Q108:Q109" si="28">+R108+S108+T108+U108</f>
        <v>25263218.010000002</v>
      </c>
      <c r="R108" s="85">
        <v>21473735.309999999</v>
      </c>
      <c r="S108" s="85">
        <v>3284218.33</v>
      </c>
      <c r="T108" s="85">
        <v>505264.37</v>
      </c>
      <c r="U108" s="85">
        <v>0</v>
      </c>
      <c r="V108" s="85">
        <v>34720899.399999999</v>
      </c>
      <c r="W108" s="85">
        <v>0</v>
      </c>
      <c r="X108" s="86">
        <f>R108+S108+T108+V108+W108</f>
        <v>59984117.409999996</v>
      </c>
      <c r="Y108" s="87" t="s">
        <v>371</v>
      </c>
      <c r="Z108" s="93"/>
      <c r="AA108" s="41">
        <v>0</v>
      </c>
      <c r="AB108" s="41">
        <v>0</v>
      </c>
      <c r="AC108" s="23"/>
    </row>
    <row r="109" spans="2:29" ht="147.75" customHeight="1" x14ac:dyDescent="0.3">
      <c r="B109" s="141">
        <v>87</v>
      </c>
      <c r="C109" s="94"/>
      <c r="D109" s="90" t="s">
        <v>1716</v>
      </c>
      <c r="E109" s="191">
        <v>120737</v>
      </c>
      <c r="F109" s="90" t="s">
        <v>1724</v>
      </c>
      <c r="G109" s="192"/>
      <c r="H109" s="81" t="s">
        <v>1679</v>
      </c>
      <c r="I109" s="92" t="s">
        <v>1725</v>
      </c>
      <c r="J109" s="50">
        <v>43678</v>
      </c>
      <c r="K109" s="80" t="s">
        <v>2089</v>
      </c>
      <c r="L109" s="83">
        <v>0.85</v>
      </c>
      <c r="M109" s="84" t="s">
        <v>1224</v>
      </c>
      <c r="N109" s="84" t="s">
        <v>623</v>
      </c>
      <c r="O109" s="81" t="s">
        <v>368</v>
      </c>
      <c r="P109" s="81"/>
      <c r="Q109" s="85">
        <f t="shared" si="28"/>
        <v>14918982.959999999</v>
      </c>
      <c r="R109" s="85">
        <v>12681135.52</v>
      </c>
      <c r="S109" s="85">
        <v>1939467.78</v>
      </c>
      <c r="T109" s="85">
        <v>298379.65999999997</v>
      </c>
      <c r="U109" s="85">
        <v>0</v>
      </c>
      <c r="V109" s="85">
        <v>4187768.83</v>
      </c>
      <c r="W109" s="85">
        <v>0</v>
      </c>
      <c r="X109" s="86">
        <f t="shared" ref="X109:X111" si="29">R109+S109+T109+V109+W109</f>
        <v>19106751.789999999</v>
      </c>
      <c r="Y109" s="87" t="s">
        <v>371</v>
      </c>
      <c r="Z109" s="93"/>
      <c r="AA109" s="41">
        <v>0</v>
      </c>
      <c r="AB109" s="41">
        <v>0</v>
      </c>
      <c r="AC109" s="23"/>
    </row>
    <row r="110" spans="2:29" ht="150.75" customHeight="1" x14ac:dyDescent="0.3">
      <c r="B110" s="188">
        <v>88</v>
      </c>
      <c r="C110" s="94"/>
      <c r="D110" s="90" t="s">
        <v>1717</v>
      </c>
      <c r="E110" s="191">
        <v>127704</v>
      </c>
      <c r="F110" s="90" t="s">
        <v>1726</v>
      </c>
      <c r="G110" s="192"/>
      <c r="H110" s="81" t="s">
        <v>1270</v>
      </c>
      <c r="I110" s="92" t="s">
        <v>1727</v>
      </c>
      <c r="J110" s="50" t="s">
        <v>1728</v>
      </c>
      <c r="K110" s="80" t="s">
        <v>1808</v>
      </c>
      <c r="L110" s="83">
        <v>0.85</v>
      </c>
      <c r="M110" s="84" t="s">
        <v>1330</v>
      </c>
      <c r="N110" s="84" t="s">
        <v>1729</v>
      </c>
      <c r="O110" s="81" t="s">
        <v>368</v>
      </c>
      <c r="P110" s="81"/>
      <c r="Q110" s="85">
        <f>+R110+S110+T110+U110</f>
        <v>9860486.9000000004</v>
      </c>
      <c r="R110" s="85">
        <v>8381413.8799999999</v>
      </c>
      <c r="S110" s="85">
        <v>1281863.28</v>
      </c>
      <c r="T110" s="85">
        <v>197209.74</v>
      </c>
      <c r="U110" s="85">
        <v>0</v>
      </c>
      <c r="V110" s="85">
        <v>2113452.06</v>
      </c>
      <c r="W110" s="85">
        <v>0</v>
      </c>
      <c r="X110" s="86">
        <f t="shared" si="29"/>
        <v>11973938.960000001</v>
      </c>
      <c r="Y110" s="87" t="s">
        <v>371</v>
      </c>
      <c r="Z110" s="93"/>
      <c r="AA110" s="41">
        <v>0</v>
      </c>
      <c r="AB110" s="41">
        <v>0</v>
      </c>
      <c r="AC110" s="23"/>
    </row>
    <row r="111" spans="2:29" ht="150.75" customHeight="1" x14ac:dyDescent="0.3">
      <c r="B111" s="188">
        <v>89</v>
      </c>
      <c r="C111" s="94"/>
      <c r="D111" s="90" t="s">
        <v>2070</v>
      </c>
      <c r="E111" s="193">
        <v>135066</v>
      </c>
      <c r="F111" s="90" t="s">
        <v>2071</v>
      </c>
      <c r="G111" s="192"/>
      <c r="H111" s="81" t="s">
        <v>2072</v>
      </c>
      <c r="I111" s="92" t="s">
        <v>2073</v>
      </c>
      <c r="J111" s="50" t="s">
        <v>2074</v>
      </c>
      <c r="K111" s="80" t="s">
        <v>2075</v>
      </c>
      <c r="L111" s="83">
        <v>0.85</v>
      </c>
      <c r="M111" s="84" t="s">
        <v>1085</v>
      </c>
      <c r="N111" s="84" t="s">
        <v>397</v>
      </c>
      <c r="O111" s="81" t="s">
        <v>368</v>
      </c>
      <c r="P111" s="81">
        <v>37</v>
      </c>
      <c r="Q111" s="85">
        <f>+R111+S111+T111+U111</f>
        <v>63944322.800000004</v>
      </c>
      <c r="R111" s="85">
        <v>54352674.380000003</v>
      </c>
      <c r="S111" s="85">
        <v>8312761.96</v>
      </c>
      <c r="T111" s="85">
        <v>1278886.46</v>
      </c>
      <c r="U111" s="85"/>
      <c r="V111" s="85">
        <v>12069678.1</v>
      </c>
      <c r="W111" s="85">
        <v>0</v>
      </c>
      <c r="X111" s="86">
        <f t="shared" si="29"/>
        <v>76014000.900000006</v>
      </c>
      <c r="Y111" s="87"/>
      <c r="Z111" s="93"/>
      <c r="AA111" s="48"/>
      <c r="AB111" s="48"/>
      <c r="AC111" s="23"/>
    </row>
    <row r="112" spans="2:29" ht="18.75" customHeight="1" x14ac:dyDescent="0.3">
      <c r="B112" s="108"/>
      <c r="C112" s="109" t="s">
        <v>52</v>
      </c>
      <c r="D112" s="109"/>
      <c r="E112" s="109"/>
      <c r="F112" s="109"/>
      <c r="G112" s="109"/>
      <c r="H112" s="109"/>
      <c r="I112" s="110"/>
      <c r="J112" s="109"/>
      <c r="K112" s="109"/>
      <c r="L112" s="109"/>
      <c r="M112" s="109"/>
      <c r="N112" s="109"/>
      <c r="O112" s="109"/>
      <c r="P112" s="109"/>
      <c r="Q112" s="111">
        <f t="shared" ref="Q112:W112" si="30">SUM(Q101:Q111)</f>
        <v>477106564.52999997</v>
      </c>
      <c r="R112" s="111">
        <f t="shared" si="30"/>
        <v>405540579.72000003</v>
      </c>
      <c r="S112" s="111">
        <f t="shared" si="30"/>
        <v>60017317.740000002</v>
      </c>
      <c r="T112" s="111">
        <f t="shared" si="30"/>
        <v>11548667.07</v>
      </c>
      <c r="U112" s="111">
        <f t="shared" si="30"/>
        <v>0</v>
      </c>
      <c r="V112" s="111">
        <f t="shared" si="30"/>
        <v>193130621.96000001</v>
      </c>
      <c r="W112" s="111">
        <f t="shared" si="30"/>
        <v>2770249</v>
      </c>
      <c r="X112" s="111">
        <f>SUM(X101:X111)</f>
        <v>673007435.49000001</v>
      </c>
      <c r="Y112" s="111">
        <f t="shared" ref="Y112:AB112" si="31">SUM(Y101:Y111)</f>
        <v>0</v>
      </c>
      <c r="Z112" s="111">
        <f t="shared" si="31"/>
        <v>0</v>
      </c>
      <c r="AA112" s="111">
        <f t="shared" si="31"/>
        <v>66928177.850000001</v>
      </c>
      <c r="AB112" s="111">
        <f t="shared" si="31"/>
        <v>18860671.73</v>
      </c>
      <c r="AC112" s="23"/>
    </row>
    <row r="113" spans="2:29" ht="168" customHeight="1" x14ac:dyDescent="0.3">
      <c r="B113" s="116">
        <f>+B111+1</f>
        <v>90</v>
      </c>
      <c r="C113" s="99" t="s">
        <v>1362</v>
      </c>
      <c r="D113" s="90" t="s">
        <v>1363</v>
      </c>
      <c r="E113" s="90">
        <v>129636</v>
      </c>
      <c r="F113" s="90" t="s">
        <v>1364</v>
      </c>
      <c r="G113" s="90" t="s">
        <v>196</v>
      </c>
      <c r="H113" s="90" t="s">
        <v>1365</v>
      </c>
      <c r="I113" s="117" t="s">
        <v>1366</v>
      </c>
      <c r="J113" s="90">
        <v>42744</v>
      </c>
      <c r="K113" s="90" t="s">
        <v>1367</v>
      </c>
      <c r="L113" s="83">
        <f>R113/Q113</f>
        <v>0.85000000000000009</v>
      </c>
      <c r="M113" s="90" t="s">
        <v>1330</v>
      </c>
      <c r="N113" s="90" t="s">
        <v>602</v>
      </c>
      <c r="O113" s="90" t="s">
        <v>368</v>
      </c>
      <c r="P113" s="90">
        <v>42</v>
      </c>
      <c r="Q113" s="85">
        <f>+R113+S113+T113+U113</f>
        <v>159969733</v>
      </c>
      <c r="R113" s="85">
        <v>135974273.05000001</v>
      </c>
      <c r="S113" s="85">
        <v>20796065.289999999</v>
      </c>
      <c r="T113" s="85">
        <v>3199394.66</v>
      </c>
      <c r="U113" s="85">
        <v>0</v>
      </c>
      <c r="V113" s="85">
        <v>30192503.670000002</v>
      </c>
      <c r="W113" s="85">
        <v>0</v>
      </c>
      <c r="X113" s="86">
        <f>R113+S113+T113+V113+W113</f>
        <v>190162236.67000002</v>
      </c>
      <c r="Y113" s="87" t="s">
        <v>371</v>
      </c>
      <c r="Z113" s="93" t="s">
        <v>1741</v>
      </c>
      <c r="AA113" s="41">
        <v>6093091.2600000007</v>
      </c>
      <c r="AB113" s="41">
        <v>931884.55</v>
      </c>
      <c r="AC113" s="23"/>
    </row>
    <row r="114" spans="2:29" ht="200.45" customHeight="1" x14ac:dyDescent="0.3">
      <c r="B114" s="116">
        <f>+B113+1</f>
        <v>91</v>
      </c>
      <c r="C114" s="99"/>
      <c r="D114" s="90" t="s">
        <v>1597</v>
      </c>
      <c r="E114" s="119">
        <v>131317</v>
      </c>
      <c r="F114" s="90" t="s">
        <v>1364</v>
      </c>
      <c r="G114" s="90" t="s">
        <v>1171</v>
      </c>
      <c r="H114" s="119" t="s">
        <v>1598</v>
      </c>
      <c r="I114" s="117" t="s">
        <v>1599</v>
      </c>
      <c r="J114" s="90">
        <v>43111</v>
      </c>
      <c r="K114" s="119" t="s">
        <v>1600</v>
      </c>
      <c r="L114" s="83">
        <v>0.85</v>
      </c>
      <c r="M114" s="90" t="s">
        <v>1330</v>
      </c>
      <c r="N114" s="119" t="s">
        <v>602</v>
      </c>
      <c r="O114" s="90" t="s">
        <v>370</v>
      </c>
      <c r="P114" s="90">
        <v>42</v>
      </c>
      <c r="Q114" s="85">
        <f>+R114+S114+T114+U114</f>
        <v>5582037.8699999992</v>
      </c>
      <c r="R114" s="194">
        <v>4649837.55</v>
      </c>
      <c r="S114" s="194">
        <v>820559.56</v>
      </c>
      <c r="T114" s="194">
        <v>111640.76</v>
      </c>
      <c r="U114" s="85">
        <v>0</v>
      </c>
      <c r="V114" s="194">
        <v>1307959.95</v>
      </c>
      <c r="W114" s="194">
        <v>0</v>
      </c>
      <c r="X114" s="86">
        <f t="shared" ref="X114:X125" si="32">R114+S114+T114+V114+W114</f>
        <v>6889997.8199999994</v>
      </c>
      <c r="Y114" s="87" t="s">
        <v>371</v>
      </c>
      <c r="Z114" s="93"/>
      <c r="AA114" s="41">
        <v>3346493.25</v>
      </c>
      <c r="AB114" s="41">
        <v>590557.63</v>
      </c>
      <c r="AC114" s="23"/>
    </row>
    <row r="115" spans="2:29" ht="166.15" customHeight="1" x14ac:dyDescent="0.3">
      <c r="B115" s="116">
        <f>+B114+1</f>
        <v>92</v>
      </c>
      <c r="C115" s="99"/>
      <c r="D115" s="90" t="s">
        <v>1824</v>
      </c>
      <c r="E115" s="119">
        <v>129406</v>
      </c>
      <c r="F115" s="90" t="s">
        <v>1825</v>
      </c>
      <c r="G115" s="90" t="s">
        <v>1826</v>
      </c>
      <c r="H115" s="119" t="s">
        <v>1827</v>
      </c>
      <c r="I115" s="117" t="s">
        <v>1828</v>
      </c>
      <c r="J115" s="90">
        <v>43104</v>
      </c>
      <c r="K115" s="119" t="s">
        <v>1367</v>
      </c>
      <c r="L115" s="83">
        <v>0.85</v>
      </c>
      <c r="M115" s="90" t="s">
        <v>1330</v>
      </c>
      <c r="N115" s="119" t="s">
        <v>602</v>
      </c>
      <c r="O115" s="90" t="s">
        <v>368</v>
      </c>
      <c r="P115" s="90">
        <v>42</v>
      </c>
      <c r="Q115" s="194">
        <v>15278639.41</v>
      </c>
      <c r="R115" s="194">
        <v>12986843.5</v>
      </c>
      <c r="S115" s="194">
        <v>0</v>
      </c>
      <c r="T115" s="194">
        <v>2291795.91</v>
      </c>
      <c r="U115" s="85">
        <v>0</v>
      </c>
      <c r="V115" s="194">
        <v>2877769.62</v>
      </c>
      <c r="W115" s="194">
        <v>0</v>
      </c>
      <c r="X115" s="86">
        <f t="shared" si="32"/>
        <v>18156409.030000001</v>
      </c>
      <c r="Y115" s="195" t="s">
        <v>371</v>
      </c>
      <c r="Z115" s="196"/>
      <c r="AA115" s="41">
        <v>0</v>
      </c>
      <c r="AB115" s="41">
        <v>0</v>
      </c>
      <c r="AC115" s="23"/>
    </row>
    <row r="116" spans="2:29" ht="166.15" customHeight="1" x14ac:dyDescent="0.3">
      <c r="B116" s="116">
        <f>+B115+1</f>
        <v>93</v>
      </c>
      <c r="C116" s="99"/>
      <c r="D116" s="90" t="s">
        <v>1925</v>
      </c>
      <c r="E116" s="119">
        <v>131430</v>
      </c>
      <c r="F116" s="90" t="s">
        <v>1926</v>
      </c>
      <c r="G116" s="90" t="s">
        <v>196</v>
      </c>
      <c r="H116" s="119" t="s">
        <v>1827</v>
      </c>
      <c r="I116" s="117" t="s">
        <v>1927</v>
      </c>
      <c r="J116" s="90">
        <v>43160</v>
      </c>
      <c r="K116" s="119" t="s">
        <v>1928</v>
      </c>
      <c r="L116" s="83">
        <v>0.85</v>
      </c>
      <c r="M116" s="90" t="s">
        <v>1330</v>
      </c>
      <c r="N116" s="119" t="s">
        <v>602</v>
      </c>
      <c r="O116" s="90" t="s">
        <v>368</v>
      </c>
      <c r="P116" s="90">
        <v>39</v>
      </c>
      <c r="Q116" s="194">
        <v>53822747.909999996</v>
      </c>
      <c r="R116" s="194">
        <v>45749335.729999997</v>
      </c>
      <c r="S116" s="194">
        <v>0</v>
      </c>
      <c r="T116" s="194">
        <v>8073412.1799999997</v>
      </c>
      <c r="U116" s="194">
        <v>0</v>
      </c>
      <c r="V116" s="194">
        <v>10423462.99</v>
      </c>
      <c r="W116" s="194">
        <v>0</v>
      </c>
      <c r="X116" s="86">
        <f t="shared" si="32"/>
        <v>64246210.899999999</v>
      </c>
      <c r="Y116" s="197"/>
      <c r="Z116" s="196"/>
      <c r="AA116" s="43">
        <v>0</v>
      </c>
      <c r="AB116" s="43">
        <v>0</v>
      </c>
      <c r="AC116" s="23"/>
    </row>
    <row r="117" spans="2:29" ht="48.2" customHeight="1" x14ac:dyDescent="0.3">
      <c r="B117" s="108"/>
      <c r="C117" s="109" t="s">
        <v>1361</v>
      </c>
      <c r="D117" s="109"/>
      <c r="E117" s="108"/>
      <c r="F117" s="109"/>
      <c r="G117" s="109"/>
      <c r="H117" s="108"/>
      <c r="I117" s="109"/>
      <c r="J117" s="109"/>
      <c r="K117" s="108"/>
      <c r="L117" s="109"/>
      <c r="M117" s="109"/>
      <c r="N117" s="108"/>
      <c r="O117" s="109"/>
      <c r="P117" s="109"/>
      <c r="Q117" s="198">
        <f>SUM(Q113:Q116)</f>
        <v>234653158.19</v>
      </c>
      <c r="R117" s="198">
        <f t="shared" ref="R117:V117" si="33">SUM(R113:R116)</f>
        <v>199360289.83000001</v>
      </c>
      <c r="S117" s="198">
        <f t="shared" si="33"/>
        <v>21616624.849999998</v>
      </c>
      <c r="T117" s="198">
        <f t="shared" si="33"/>
        <v>13676243.51</v>
      </c>
      <c r="U117" s="198">
        <f t="shared" si="33"/>
        <v>0</v>
      </c>
      <c r="V117" s="198">
        <f t="shared" si="33"/>
        <v>44801696.230000004</v>
      </c>
      <c r="W117" s="198">
        <f>SUM(W113:W116)</f>
        <v>0</v>
      </c>
      <c r="X117" s="198">
        <f>SUM(X113:X116)</f>
        <v>279454854.42000002</v>
      </c>
      <c r="Y117" s="199"/>
      <c r="Z117" s="200"/>
      <c r="AA117" s="201">
        <f>SUM(AA113:AA116)</f>
        <v>9439584.5100000016</v>
      </c>
      <c r="AB117" s="201">
        <f>SUM(AB113:AB116)</f>
        <v>1522442.1800000002</v>
      </c>
      <c r="AC117" s="23"/>
    </row>
    <row r="118" spans="2:29" ht="102.2" customHeight="1" x14ac:dyDescent="0.3">
      <c r="B118" s="116">
        <f>+B116+1</f>
        <v>94</v>
      </c>
      <c r="C118" s="308" t="s">
        <v>1180</v>
      </c>
      <c r="D118" s="90" t="s">
        <v>320</v>
      </c>
      <c r="E118" s="90">
        <v>115216</v>
      </c>
      <c r="F118" s="90" t="s">
        <v>319</v>
      </c>
      <c r="G118" s="308" t="s">
        <v>324</v>
      </c>
      <c r="H118" s="84" t="s">
        <v>152</v>
      </c>
      <c r="I118" s="82" t="s">
        <v>398</v>
      </c>
      <c r="J118" s="50" t="s">
        <v>1697</v>
      </c>
      <c r="K118" s="80" t="s">
        <v>2090</v>
      </c>
      <c r="L118" s="83">
        <f>R118/Q118</f>
        <v>0.84999999945047744</v>
      </c>
      <c r="M118" s="84" t="str">
        <f>VLOOKUP($E118,Sheet1!$A:$C,2,FALSE)</f>
        <v>Regiunea 1 Nord-Est,Regiunea 2 Sud-Est,Regiunea 3 Sud Muntenia,Regiunea 4 Sud-Vest,Regiunea 5 Vest,Regiunea 8 Bucureşti-Ilfov</v>
      </c>
      <c r="N118" s="84" t="str">
        <f>VLOOKUP($E118,Sheet1!$A:$C,3,FALSE)</f>
        <v>Arad,Bacau,Bucuresti,Calarasi,Caras Severin,Constanta,Dolj,Giurgiu,Ialomita,Iasi,Ilfov,Mehedinti,Neamt,Olt,Prahova,Teleorman,Timis,Vrancea</v>
      </c>
      <c r="O118" s="81" t="s">
        <v>368</v>
      </c>
      <c r="P118" s="84" t="s">
        <v>671</v>
      </c>
      <c r="Q118" s="85">
        <f>+R118+S118+T118+U118</f>
        <v>37305115.730000004</v>
      </c>
      <c r="R118" s="85">
        <v>31709348.350000001</v>
      </c>
      <c r="S118" s="85">
        <v>0</v>
      </c>
      <c r="T118" s="85">
        <v>5595767.3799999999</v>
      </c>
      <c r="U118" s="85">
        <v>0</v>
      </c>
      <c r="V118" s="85">
        <v>12160232.26</v>
      </c>
      <c r="W118" s="85">
        <v>0</v>
      </c>
      <c r="X118" s="85">
        <f>R118+S118+T118+V118+W118</f>
        <v>49465347.990000002</v>
      </c>
      <c r="Y118" s="87" t="s">
        <v>371</v>
      </c>
      <c r="Z118" s="93" t="s">
        <v>1742</v>
      </c>
      <c r="AA118" s="43">
        <v>22662164.93</v>
      </c>
      <c r="AB118" s="43">
        <v>6898733.3300000001</v>
      </c>
      <c r="AC118" s="23"/>
    </row>
    <row r="119" spans="2:29" ht="96" customHeight="1" x14ac:dyDescent="0.3">
      <c r="B119" s="116">
        <f>+B118+1</f>
        <v>95</v>
      </c>
      <c r="C119" s="309"/>
      <c r="D119" s="90" t="s">
        <v>321</v>
      </c>
      <c r="E119" s="90">
        <v>114831</v>
      </c>
      <c r="F119" s="114" t="s">
        <v>322</v>
      </c>
      <c r="G119" s="309"/>
      <c r="H119" s="81" t="s">
        <v>323</v>
      </c>
      <c r="I119" s="92" t="s">
        <v>408</v>
      </c>
      <c r="J119" s="81" t="s">
        <v>666</v>
      </c>
      <c r="K119" s="80" t="s">
        <v>2091</v>
      </c>
      <c r="L119" s="83">
        <f t="shared" ref="L119:L124" si="34">R119/Q119</f>
        <v>0.8500000000912411</v>
      </c>
      <c r="M119" s="84" t="str">
        <f>VLOOKUP($E119,Sheet1!$A:$C,2,FALSE)</f>
        <v>Regiunea 5 Vest</v>
      </c>
      <c r="N119" s="84" t="str">
        <f>VLOOKUP($E119,Sheet1!$A:$C,3,FALSE)</f>
        <v>Hunedoara,Timis</v>
      </c>
      <c r="O119" s="81" t="s">
        <v>368</v>
      </c>
      <c r="P119" s="84" t="s">
        <v>671</v>
      </c>
      <c r="Q119" s="85">
        <f t="shared" ref="Q119:Q123" si="35">+R119+S119+T119+U119</f>
        <v>27399913.550000001</v>
      </c>
      <c r="R119" s="85">
        <v>23289926.52</v>
      </c>
      <c r="S119" s="85">
        <v>0</v>
      </c>
      <c r="T119" s="85">
        <v>4109987.03</v>
      </c>
      <c r="U119" s="85">
        <v>0</v>
      </c>
      <c r="V119" s="85">
        <v>6781748.0899999999</v>
      </c>
      <c r="W119" s="85">
        <v>8915412.5600000005</v>
      </c>
      <c r="X119" s="85">
        <f t="shared" si="32"/>
        <v>43097074.200000003</v>
      </c>
      <c r="Y119" s="87" t="s">
        <v>371</v>
      </c>
      <c r="Z119" s="93" t="s">
        <v>1743</v>
      </c>
      <c r="AA119" s="43">
        <v>17020303.449999999</v>
      </c>
      <c r="AB119" s="43">
        <v>5673434.4799999995</v>
      </c>
      <c r="AC119" s="23"/>
    </row>
    <row r="120" spans="2:29" ht="162.4" customHeight="1" x14ac:dyDescent="0.3">
      <c r="B120" s="116">
        <f t="shared" ref="B120:B125" si="36">+B119+1</f>
        <v>96</v>
      </c>
      <c r="C120" s="309"/>
      <c r="D120" s="90" t="s">
        <v>742</v>
      </c>
      <c r="E120" s="90">
        <v>117138</v>
      </c>
      <c r="F120" s="80" t="s">
        <v>743</v>
      </c>
      <c r="G120" s="309"/>
      <c r="H120" s="81" t="s">
        <v>146</v>
      </c>
      <c r="I120" s="92"/>
      <c r="J120" s="81" t="s">
        <v>745</v>
      </c>
      <c r="K120" s="50" t="s">
        <v>1296</v>
      </c>
      <c r="L120" s="83">
        <f t="shared" si="34"/>
        <v>0.74999999201623202</v>
      </c>
      <c r="M120" s="84" t="str">
        <f>VLOOKUP($E120,Sheet1!$A:$C,2,FALSE)</f>
        <v>Regiunea 1 Nord-Est,Regiunea 2 Sud-Est,Regiunea 3 Sud Muntenia,Regiunea 4 Sud-Vest,Regiunea 5 Vest,Regiunea 6 Nord-Vest,Regiunea 7 Centru,Regiunea 8 Bucureşti-Ilfov</v>
      </c>
      <c r="N120" s="84" t="str">
        <f>VLOOKUP($E120,Sheet1!$A:$C,3,FALSE)</f>
        <v>Alba,Arad,Arges,Bacau,Bihor,Bistrita Nasaud,Botosani,Braila,Brasov,Bucuresti,Buzau,Calarasi,Caras Severin,Cluj,Constanta,Covasna,Dambovita,Dolj,Galati,Giurgiu,Gorj,Harghita,Hunedoara,Ialomita,Iasi,Maramures,Mehedinti,Mures,Neamt,Olt,Prahova,Salaj,Satu Mare,Sibiu,Suceava,Teleorman,Timis,Tulcea,Valcea,Vaslui,Vrancea</v>
      </c>
      <c r="O120" s="81" t="s">
        <v>368</v>
      </c>
      <c r="P120" s="84" t="s">
        <v>744</v>
      </c>
      <c r="Q120" s="85">
        <f t="shared" si="35"/>
        <v>626270.69999999995</v>
      </c>
      <c r="R120" s="85">
        <v>469703.02</v>
      </c>
      <c r="S120" s="85">
        <v>0</v>
      </c>
      <c r="T120" s="85">
        <v>156567.67999999999</v>
      </c>
      <c r="U120" s="85">
        <v>0</v>
      </c>
      <c r="V120" s="85">
        <v>123450.3</v>
      </c>
      <c r="W120" s="85">
        <v>0</v>
      </c>
      <c r="X120" s="85">
        <f t="shared" si="32"/>
        <v>749721</v>
      </c>
      <c r="Y120" s="87" t="s">
        <v>1382</v>
      </c>
      <c r="Z120" s="39"/>
      <c r="AA120" s="43">
        <v>422665</v>
      </c>
      <c r="AB120" s="43">
        <v>140888.32999999999</v>
      </c>
      <c r="AC120" s="23"/>
    </row>
    <row r="121" spans="2:29" ht="174.75" customHeight="1" x14ac:dyDescent="0.3">
      <c r="B121" s="116">
        <f t="shared" si="36"/>
        <v>97</v>
      </c>
      <c r="C121" s="309"/>
      <c r="D121" s="90" t="s">
        <v>933</v>
      </c>
      <c r="E121" s="90">
        <v>117750</v>
      </c>
      <c r="F121" s="80" t="s">
        <v>934</v>
      </c>
      <c r="G121" s="309"/>
      <c r="H121" s="81" t="s">
        <v>152</v>
      </c>
      <c r="I121" s="92" t="s">
        <v>935</v>
      </c>
      <c r="J121" s="81" t="s">
        <v>1063</v>
      </c>
      <c r="K121" s="50" t="s">
        <v>1809</v>
      </c>
      <c r="L121" s="83">
        <f t="shared" si="34"/>
        <v>0.84999999978923158</v>
      </c>
      <c r="M121" s="84" t="s">
        <v>936</v>
      </c>
      <c r="N121" s="84" t="s">
        <v>592</v>
      </c>
      <c r="O121" s="81" t="s">
        <v>368</v>
      </c>
      <c r="P121" s="84" t="s">
        <v>932</v>
      </c>
      <c r="Q121" s="85">
        <f t="shared" si="35"/>
        <v>23722728.5</v>
      </c>
      <c r="R121" s="85">
        <v>20164319.219999999</v>
      </c>
      <c r="S121" s="85">
        <v>0</v>
      </c>
      <c r="T121" s="85">
        <v>3558409.28</v>
      </c>
      <c r="U121" s="85">
        <v>0</v>
      </c>
      <c r="V121" s="85">
        <v>4633781.3899999997</v>
      </c>
      <c r="W121" s="85">
        <v>0</v>
      </c>
      <c r="X121" s="85">
        <f t="shared" si="32"/>
        <v>28356509.890000001</v>
      </c>
      <c r="Y121" s="87" t="s">
        <v>937</v>
      </c>
      <c r="Z121" s="93" t="s">
        <v>1744</v>
      </c>
      <c r="AA121" s="43">
        <v>14524396.729999999</v>
      </c>
      <c r="AB121" s="43">
        <v>4840503.4399999995</v>
      </c>
      <c r="AC121" s="23"/>
    </row>
    <row r="122" spans="2:29" ht="129.75" customHeight="1" x14ac:dyDescent="0.3">
      <c r="B122" s="116">
        <f t="shared" si="36"/>
        <v>98</v>
      </c>
      <c r="C122" s="310"/>
      <c r="D122" s="90" t="s">
        <v>1003</v>
      </c>
      <c r="E122" s="90">
        <v>118184</v>
      </c>
      <c r="F122" s="80" t="s">
        <v>1004</v>
      </c>
      <c r="G122" s="309"/>
      <c r="H122" s="81" t="s">
        <v>152</v>
      </c>
      <c r="I122" s="92" t="s">
        <v>1005</v>
      </c>
      <c r="J122" s="81" t="s">
        <v>1006</v>
      </c>
      <c r="K122" s="50" t="s">
        <v>1007</v>
      </c>
      <c r="L122" s="83">
        <f t="shared" si="34"/>
        <v>0.85000000022573186</v>
      </c>
      <c r="M122" s="84" t="s">
        <v>1008</v>
      </c>
      <c r="N122" s="84" t="s">
        <v>1009</v>
      </c>
      <c r="O122" s="81" t="s">
        <v>368</v>
      </c>
      <c r="P122" s="84" t="s">
        <v>932</v>
      </c>
      <c r="Q122" s="85">
        <f t="shared" si="35"/>
        <v>79740600.920000002</v>
      </c>
      <c r="R122" s="85">
        <v>67779510.799999997</v>
      </c>
      <c r="S122" s="85">
        <v>0</v>
      </c>
      <c r="T122" s="85">
        <v>11961090.119999999</v>
      </c>
      <c r="U122" s="85">
        <v>0</v>
      </c>
      <c r="V122" s="85">
        <v>20654667.719999999</v>
      </c>
      <c r="W122" s="85">
        <v>27871546.07</v>
      </c>
      <c r="X122" s="85">
        <f t="shared" si="32"/>
        <v>128266814.71000001</v>
      </c>
      <c r="Y122" s="87" t="s">
        <v>937</v>
      </c>
      <c r="Z122" s="93" t="s">
        <v>1476</v>
      </c>
      <c r="AA122" s="43">
        <v>48174359.649999999</v>
      </c>
      <c r="AB122" s="43">
        <v>15196462.16</v>
      </c>
      <c r="AC122" s="23"/>
    </row>
    <row r="123" spans="2:29" ht="129.75" customHeight="1" x14ac:dyDescent="0.3">
      <c r="B123" s="116">
        <f t="shared" si="36"/>
        <v>99</v>
      </c>
      <c r="C123" s="202"/>
      <c r="D123" s="90" t="s">
        <v>1326</v>
      </c>
      <c r="E123" s="49">
        <v>122664</v>
      </c>
      <c r="F123" s="80" t="s">
        <v>1327</v>
      </c>
      <c r="G123" s="310"/>
      <c r="H123" s="81" t="s">
        <v>1328</v>
      </c>
      <c r="I123" s="92" t="s">
        <v>1329</v>
      </c>
      <c r="J123" s="203">
        <v>43400</v>
      </c>
      <c r="K123" s="50" t="s">
        <v>1810</v>
      </c>
      <c r="L123" s="83">
        <f t="shared" si="34"/>
        <v>0.85000000003907816</v>
      </c>
      <c r="M123" s="84" t="s">
        <v>1330</v>
      </c>
      <c r="N123" s="84" t="s">
        <v>632</v>
      </c>
      <c r="O123" s="81" t="s">
        <v>368</v>
      </c>
      <c r="P123" s="84">
        <v>41</v>
      </c>
      <c r="Q123" s="85">
        <f t="shared" si="35"/>
        <v>127948592.10000001</v>
      </c>
      <c r="R123" s="85">
        <v>108756303.29000001</v>
      </c>
      <c r="S123" s="85">
        <v>0</v>
      </c>
      <c r="T123" s="85">
        <v>19192288.809999999</v>
      </c>
      <c r="U123" s="85">
        <v>0</v>
      </c>
      <c r="V123" s="85">
        <v>24051458.899999999</v>
      </c>
      <c r="W123" s="85">
        <v>0</v>
      </c>
      <c r="X123" s="85">
        <f t="shared" si="32"/>
        <v>152000051</v>
      </c>
      <c r="Y123" s="87" t="s">
        <v>937</v>
      </c>
      <c r="Z123" s="93"/>
      <c r="AA123" s="43">
        <v>25176718.199999999</v>
      </c>
      <c r="AB123" s="43">
        <v>4442950.2700000005</v>
      </c>
      <c r="AC123" s="23"/>
    </row>
    <row r="124" spans="2:29" ht="129.75" customHeight="1" x14ac:dyDescent="0.3">
      <c r="B124" s="116">
        <f t="shared" si="36"/>
        <v>100</v>
      </c>
      <c r="C124" s="202"/>
      <c r="D124" s="90" t="s">
        <v>1776</v>
      </c>
      <c r="E124" s="49">
        <v>116006</v>
      </c>
      <c r="F124" s="80" t="s">
        <v>1772</v>
      </c>
      <c r="G124" s="94"/>
      <c r="H124" s="81" t="s">
        <v>146</v>
      </c>
      <c r="I124" s="92" t="s">
        <v>1780</v>
      </c>
      <c r="J124" s="81" t="s">
        <v>1781</v>
      </c>
      <c r="K124" s="50" t="s">
        <v>926</v>
      </c>
      <c r="L124" s="83">
        <f t="shared" si="34"/>
        <v>0.85</v>
      </c>
      <c r="M124" s="84" t="s">
        <v>1782</v>
      </c>
      <c r="N124" s="84" t="s">
        <v>1783</v>
      </c>
      <c r="O124" s="81" t="s">
        <v>368</v>
      </c>
      <c r="P124" s="84">
        <v>31</v>
      </c>
      <c r="Q124" s="85">
        <v>30844250</v>
      </c>
      <c r="R124" s="85">
        <v>26217612.5</v>
      </c>
      <c r="S124" s="85">
        <v>0</v>
      </c>
      <c r="T124" s="85">
        <v>4626637.5</v>
      </c>
      <c r="U124" s="85">
        <v>0</v>
      </c>
      <c r="V124" s="85">
        <v>5860407.5</v>
      </c>
      <c r="W124" s="85">
        <v>0</v>
      </c>
      <c r="X124" s="85">
        <f t="shared" si="32"/>
        <v>36704657.5</v>
      </c>
      <c r="Y124" s="87" t="s">
        <v>937</v>
      </c>
      <c r="Z124" s="93"/>
      <c r="AA124" s="43">
        <v>0</v>
      </c>
      <c r="AB124" s="43">
        <v>0</v>
      </c>
      <c r="AC124" s="23"/>
    </row>
    <row r="125" spans="2:29" ht="144.75" customHeight="1" x14ac:dyDescent="0.3">
      <c r="B125" s="116">
        <f t="shared" si="36"/>
        <v>101</v>
      </c>
      <c r="C125" s="202"/>
      <c r="D125" s="90" t="s">
        <v>1889</v>
      </c>
      <c r="E125" s="49">
        <v>125179</v>
      </c>
      <c r="F125" s="80" t="s">
        <v>1890</v>
      </c>
      <c r="G125" s="94"/>
      <c r="H125" s="182" t="s">
        <v>1891</v>
      </c>
      <c r="I125" s="92" t="s">
        <v>1892</v>
      </c>
      <c r="J125" s="81" t="s">
        <v>1692</v>
      </c>
      <c r="K125" s="50" t="s">
        <v>1166</v>
      </c>
      <c r="L125" s="83">
        <v>0.85</v>
      </c>
      <c r="M125" s="84" t="s">
        <v>1893</v>
      </c>
      <c r="N125" s="84" t="s">
        <v>1894</v>
      </c>
      <c r="O125" s="81" t="s">
        <v>368</v>
      </c>
      <c r="P125" s="84">
        <v>34</v>
      </c>
      <c r="Q125" s="85">
        <v>23603936</v>
      </c>
      <c r="R125" s="85">
        <v>20063345.579999998</v>
      </c>
      <c r="S125" s="85">
        <v>0</v>
      </c>
      <c r="T125" s="85">
        <f>+Q125*0.15</f>
        <v>3540590.4</v>
      </c>
      <c r="U125" s="85">
        <v>0</v>
      </c>
      <c r="V125" s="85">
        <v>7801121.9800000004</v>
      </c>
      <c r="W125" s="85">
        <v>0</v>
      </c>
      <c r="X125" s="85">
        <f t="shared" si="32"/>
        <v>31405057.959999997</v>
      </c>
      <c r="Y125" s="87" t="s">
        <v>937</v>
      </c>
      <c r="Z125" s="93"/>
      <c r="AA125" s="43">
        <v>0</v>
      </c>
      <c r="AB125" s="43">
        <v>0</v>
      </c>
      <c r="AC125" s="23"/>
    </row>
    <row r="126" spans="2:29" ht="18.75" customHeight="1" x14ac:dyDescent="0.3">
      <c r="B126" s="108"/>
      <c r="C126" s="204" t="s">
        <v>748</v>
      </c>
      <c r="D126" s="109"/>
      <c r="E126" s="109"/>
      <c r="F126" s="109"/>
      <c r="G126" s="109"/>
      <c r="H126" s="109"/>
      <c r="I126" s="110"/>
      <c r="J126" s="109"/>
      <c r="K126" s="109"/>
      <c r="L126" s="109"/>
      <c r="M126" s="109"/>
      <c r="N126" s="109"/>
      <c r="O126" s="109"/>
      <c r="P126" s="109"/>
      <c r="Q126" s="111">
        <f>SUM(Q118:Q125)</f>
        <v>351191407.5</v>
      </c>
      <c r="R126" s="111">
        <f t="shared" ref="R126:U126" si="37">SUM(R118:R125)</f>
        <v>298450069.28000003</v>
      </c>
      <c r="S126" s="111">
        <f t="shared" si="37"/>
        <v>0</v>
      </c>
      <c r="T126" s="111">
        <f t="shared" si="37"/>
        <v>52741338.199999996</v>
      </c>
      <c r="U126" s="111">
        <f t="shared" si="37"/>
        <v>0</v>
      </c>
      <c r="V126" s="111">
        <f>SUM(V118:V125)</f>
        <v>82066868.140000001</v>
      </c>
      <c r="W126" s="111">
        <f t="shared" ref="W126:X126" si="38">SUM(W118:W125)</f>
        <v>36786958.630000003</v>
      </c>
      <c r="X126" s="111">
        <f t="shared" si="38"/>
        <v>470045234.25</v>
      </c>
      <c r="Y126" s="126"/>
      <c r="Z126" s="115"/>
      <c r="AA126" s="205">
        <f>SUM(AA118:AA125)</f>
        <v>127980607.95999999</v>
      </c>
      <c r="AB126" s="205">
        <f>SUM(AB118:AB125)</f>
        <v>37192972.009999998</v>
      </c>
      <c r="AC126" s="23"/>
    </row>
    <row r="127" spans="2:29" ht="86.25" customHeight="1" x14ac:dyDescent="0.3">
      <c r="B127" s="141">
        <f>+B125+1</f>
        <v>102</v>
      </c>
      <c r="C127" s="308" t="s">
        <v>1181</v>
      </c>
      <c r="D127" s="90" t="s">
        <v>166</v>
      </c>
      <c r="E127" s="90">
        <v>114060</v>
      </c>
      <c r="F127" s="80" t="s">
        <v>220</v>
      </c>
      <c r="G127" s="311" t="s">
        <v>201</v>
      </c>
      <c r="H127" s="84" t="s">
        <v>152</v>
      </c>
      <c r="I127" s="92" t="s">
        <v>412</v>
      </c>
      <c r="J127" s="84" t="s">
        <v>413</v>
      </c>
      <c r="K127" s="80" t="s">
        <v>1811</v>
      </c>
      <c r="L127" s="189">
        <f>R127/Q127</f>
        <v>0.85000000016297173</v>
      </c>
      <c r="M127" s="84" t="str">
        <f>VLOOKUP($E127,[2]Sheet1!$A:$C,2,FALSE)</f>
        <v>Regiunea 1 Nord-Est</v>
      </c>
      <c r="N127" s="84" t="str">
        <f>VLOOKUP($E127,[2]Sheet1!$A:$C,3,FALSE)</f>
        <v>Bacau,Iasi,Suceava</v>
      </c>
      <c r="O127" s="84" t="s">
        <v>368</v>
      </c>
      <c r="P127" s="84" t="s">
        <v>671</v>
      </c>
      <c r="Q127" s="85">
        <f>+R127+S127+T127+U127</f>
        <v>30680172.5</v>
      </c>
      <c r="R127" s="85">
        <v>26078146.629999999</v>
      </c>
      <c r="S127" s="85">
        <v>0</v>
      </c>
      <c r="T127" s="85">
        <v>4602025.87</v>
      </c>
      <c r="U127" s="85">
        <v>0</v>
      </c>
      <c r="V127" s="85">
        <v>7081987.3700000001</v>
      </c>
      <c r="W127" s="85">
        <v>806047.22</v>
      </c>
      <c r="X127" s="85">
        <f>R127+S127+T127+V127+W127</f>
        <v>38568207.089999996</v>
      </c>
      <c r="Y127" s="93" t="s">
        <v>371</v>
      </c>
      <c r="Z127" s="93" t="s">
        <v>1745</v>
      </c>
      <c r="AA127" s="41">
        <v>18295332.629999999</v>
      </c>
      <c r="AB127" s="41">
        <v>5490465.1399999997</v>
      </c>
      <c r="AC127" s="23"/>
    </row>
    <row r="128" spans="2:29" ht="67.150000000000006" customHeight="1" x14ac:dyDescent="0.3">
      <c r="B128" s="141">
        <v>102</v>
      </c>
      <c r="C128" s="309"/>
      <c r="D128" s="90" t="s">
        <v>167</v>
      </c>
      <c r="E128" s="90">
        <v>110707</v>
      </c>
      <c r="F128" s="80" t="s">
        <v>221</v>
      </c>
      <c r="G128" s="311"/>
      <c r="H128" s="84" t="s">
        <v>152</v>
      </c>
      <c r="I128" s="92" t="s">
        <v>502</v>
      </c>
      <c r="J128" s="90" t="s">
        <v>503</v>
      </c>
      <c r="K128" s="84" t="s">
        <v>1293</v>
      </c>
      <c r="L128" s="189">
        <f t="shared" ref="L128:L133" si="39">R128/Q128</f>
        <v>0.84999999963848505</v>
      </c>
      <c r="M128" s="84" t="str">
        <f>VLOOKUP($E128,[2]Sheet1!$A:$C,2,FALSE)</f>
        <v>Regiunea 7 Centru</v>
      </c>
      <c r="N128" s="84" t="str">
        <f>VLOOKUP($E128,[2]Sheet1!$A:$C,3,FALSE)</f>
        <v>Brasov,Harghita,Mures</v>
      </c>
      <c r="O128" s="84" t="s">
        <v>368</v>
      </c>
      <c r="P128" s="84" t="s">
        <v>671</v>
      </c>
      <c r="Q128" s="85">
        <f>+R128+S128+T128+U128</f>
        <v>9681480.5099999998</v>
      </c>
      <c r="R128" s="85">
        <v>8229258.4299999997</v>
      </c>
      <c r="S128" s="85">
        <v>0</v>
      </c>
      <c r="T128" s="85">
        <v>1452222.08</v>
      </c>
      <c r="U128" s="85">
        <v>0</v>
      </c>
      <c r="V128" s="85">
        <v>2295786.6300000004</v>
      </c>
      <c r="W128" s="85">
        <v>52563.839999999997</v>
      </c>
      <c r="X128" s="85">
        <f t="shared" ref="X128:X129" si="40">R128+S128+T128+V128+W128</f>
        <v>12029830.98</v>
      </c>
      <c r="Y128" s="93" t="s">
        <v>1382</v>
      </c>
      <c r="Z128" s="93"/>
      <c r="AA128" s="41">
        <v>6443977.7400000002</v>
      </c>
      <c r="AB128" s="41">
        <v>2147992.5700000003</v>
      </c>
      <c r="AC128" s="23"/>
    </row>
    <row r="129" spans="2:30" ht="75.75" customHeight="1" x14ac:dyDescent="0.3">
      <c r="B129" s="141">
        <v>103</v>
      </c>
      <c r="C129" s="309"/>
      <c r="D129" s="90" t="s">
        <v>168</v>
      </c>
      <c r="E129" s="90">
        <v>111698</v>
      </c>
      <c r="F129" s="80" t="s">
        <v>222</v>
      </c>
      <c r="G129" s="311"/>
      <c r="H129" s="84" t="s">
        <v>152</v>
      </c>
      <c r="I129" s="92" t="s">
        <v>1179</v>
      </c>
      <c r="J129" s="84" t="s">
        <v>1291</v>
      </c>
      <c r="K129" s="84" t="s">
        <v>1294</v>
      </c>
      <c r="L129" s="189">
        <f t="shared" si="39"/>
        <v>0.85000000120637564</v>
      </c>
      <c r="M129" s="84" t="str">
        <f>VLOOKUP($E129,[2]Sheet1!$A:$C,2,FALSE)</f>
        <v>Regiunea 5 Vest</v>
      </c>
      <c r="N129" s="84" t="str">
        <f>VLOOKUP($E129,[2]Sheet1!$A:$C,3,FALSE)</f>
        <v>Caras Severin,Hunedoara,Timis</v>
      </c>
      <c r="O129" s="84" t="s">
        <v>368</v>
      </c>
      <c r="P129" s="84" t="s">
        <v>671</v>
      </c>
      <c r="Q129" s="85">
        <f t="shared" ref="Q129:Q134" si="41">+R129+S129+T129+U129</f>
        <v>11605009.76</v>
      </c>
      <c r="R129" s="85">
        <v>9864258.3100000005</v>
      </c>
      <c r="S129" s="85">
        <v>0</v>
      </c>
      <c r="T129" s="85">
        <v>1740751.45</v>
      </c>
      <c r="U129" s="85">
        <v>0</v>
      </c>
      <c r="V129" s="85">
        <v>3333155.7800000003</v>
      </c>
      <c r="W129" s="85">
        <v>688432.78</v>
      </c>
      <c r="X129" s="85">
        <f t="shared" si="40"/>
        <v>15626598.319999998</v>
      </c>
      <c r="Y129" s="93" t="s">
        <v>1382</v>
      </c>
      <c r="Z129" s="93" t="s">
        <v>1746</v>
      </c>
      <c r="AA129" s="41">
        <v>6719393.7599999998</v>
      </c>
      <c r="AB129" s="41">
        <v>2239797.92</v>
      </c>
      <c r="AC129" s="23"/>
    </row>
    <row r="130" spans="2:30" ht="115.5" customHeight="1" x14ac:dyDescent="0.3">
      <c r="B130" s="141">
        <v>104</v>
      </c>
      <c r="C130" s="309"/>
      <c r="D130" s="90" t="s">
        <v>409</v>
      </c>
      <c r="E130" s="90">
        <v>114059</v>
      </c>
      <c r="F130" s="80" t="s">
        <v>223</v>
      </c>
      <c r="G130" s="311"/>
      <c r="H130" s="84" t="s">
        <v>152</v>
      </c>
      <c r="I130" s="92" t="s">
        <v>410</v>
      </c>
      <c r="J130" s="80" t="s">
        <v>411</v>
      </c>
      <c r="K130" s="80" t="s">
        <v>1812</v>
      </c>
      <c r="L130" s="189">
        <f t="shared" si="39"/>
        <v>0.85000000089019112</v>
      </c>
      <c r="M130" s="84" t="str">
        <f>VLOOKUP($E130,[2]Sheet1!$A:$C,2,FALSE)</f>
        <v>Regiunea 7 Centru</v>
      </c>
      <c r="N130" s="84" t="str">
        <f>VLOOKUP($E130,[2]Sheet1!$A:$C,3,FALSE)</f>
        <v>Covasna,Mures</v>
      </c>
      <c r="O130" s="84" t="s">
        <v>368</v>
      </c>
      <c r="P130" s="84" t="s">
        <v>671</v>
      </c>
      <c r="Q130" s="85">
        <f t="shared" si="41"/>
        <v>15726960.359999999</v>
      </c>
      <c r="R130" s="85">
        <v>13367916.32</v>
      </c>
      <c r="S130" s="85">
        <v>0</v>
      </c>
      <c r="T130" s="85">
        <v>2359044.04</v>
      </c>
      <c r="U130" s="85">
        <v>0</v>
      </c>
      <c r="V130" s="85">
        <v>5539858.2999999998</v>
      </c>
      <c r="W130" s="85">
        <v>2310613.17</v>
      </c>
      <c r="X130" s="85">
        <f t="shared" ref="X130:X134" si="42">R130+S130+T130+V130+W130</f>
        <v>23577431.829999998</v>
      </c>
      <c r="Y130" s="93" t="s">
        <v>371</v>
      </c>
      <c r="Z130" s="93" t="s">
        <v>1747</v>
      </c>
      <c r="AA130" s="41">
        <v>5379178.04</v>
      </c>
      <c r="AB130" s="41">
        <v>1793059.35</v>
      </c>
      <c r="AC130" s="23"/>
    </row>
    <row r="131" spans="2:30" ht="75.75" customHeight="1" x14ac:dyDescent="0.3">
      <c r="B131" s="141">
        <v>105</v>
      </c>
      <c r="C131" s="310"/>
      <c r="D131" s="90" t="s">
        <v>2092</v>
      </c>
      <c r="E131" s="90">
        <v>114234</v>
      </c>
      <c r="F131" s="80" t="s">
        <v>224</v>
      </c>
      <c r="G131" s="311"/>
      <c r="H131" s="84" t="s">
        <v>152</v>
      </c>
      <c r="I131" s="92" t="s">
        <v>415</v>
      </c>
      <c r="J131" s="84" t="s">
        <v>414</v>
      </c>
      <c r="K131" s="80" t="s">
        <v>1902</v>
      </c>
      <c r="L131" s="189">
        <f t="shared" si="39"/>
        <v>0.8500000006098809</v>
      </c>
      <c r="M131" s="84" t="str">
        <f>VLOOKUP($E131,[2]Sheet1!$A:$C,2,FALSE)</f>
        <v>Regiunea 8 Bucureşti-Ilfov</v>
      </c>
      <c r="N131" s="84" t="str">
        <f>VLOOKUP($E131,[2]Sheet1!$A:$C,3,FALSE)</f>
        <v>Bucuresti,Prahova</v>
      </c>
      <c r="O131" s="84" t="s">
        <v>368</v>
      </c>
      <c r="P131" s="84" t="s">
        <v>671</v>
      </c>
      <c r="Q131" s="85">
        <f t="shared" si="41"/>
        <v>31153623.060000002</v>
      </c>
      <c r="R131" s="85">
        <v>26480579.620000001</v>
      </c>
      <c r="S131" s="85">
        <v>0</v>
      </c>
      <c r="T131" s="85">
        <v>4673043.4400000004</v>
      </c>
      <c r="U131" s="85">
        <v>0</v>
      </c>
      <c r="V131" s="85">
        <v>10704801.32</v>
      </c>
      <c r="W131" s="85">
        <v>1237334.58</v>
      </c>
      <c r="X131" s="85">
        <f t="shared" si="42"/>
        <v>43095758.960000001</v>
      </c>
      <c r="Y131" s="93" t="s">
        <v>371</v>
      </c>
      <c r="Z131" s="93" t="s">
        <v>1748</v>
      </c>
      <c r="AA131" s="41">
        <v>14681284.09</v>
      </c>
      <c r="AB131" s="41">
        <v>4003969.03</v>
      </c>
      <c r="AC131" s="23"/>
    </row>
    <row r="132" spans="2:30" ht="118.5" customHeight="1" x14ac:dyDescent="0.3">
      <c r="B132" s="141">
        <v>106</v>
      </c>
      <c r="C132" s="94"/>
      <c r="D132" s="90" t="s">
        <v>1286</v>
      </c>
      <c r="E132" s="90">
        <v>125887</v>
      </c>
      <c r="F132" s="80" t="s">
        <v>1287</v>
      </c>
      <c r="G132" s="90"/>
      <c r="H132" s="84" t="s">
        <v>1288</v>
      </c>
      <c r="I132" s="82" t="s">
        <v>1289</v>
      </c>
      <c r="J132" s="81" t="s">
        <v>1290</v>
      </c>
      <c r="K132" s="124" t="s">
        <v>1903</v>
      </c>
      <c r="L132" s="83">
        <f t="shared" si="39"/>
        <v>0.85</v>
      </c>
      <c r="M132" s="84"/>
      <c r="N132" s="84"/>
      <c r="O132" s="81" t="s">
        <v>368</v>
      </c>
      <c r="P132" s="84">
        <v>26</v>
      </c>
      <c r="Q132" s="85">
        <f t="shared" si="41"/>
        <v>5259531.4000000004</v>
      </c>
      <c r="R132" s="85">
        <v>4470601.6900000004</v>
      </c>
      <c r="S132" s="85">
        <v>0</v>
      </c>
      <c r="T132" s="85">
        <v>788929.71</v>
      </c>
      <c r="U132" s="85">
        <v>0</v>
      </c>
      <c r="V132" s="85">
        <v>909252.25</v>
      </c>
      <c r="W132" s="85">
        <v>0</v>
      </c>
      <c r="X132" s="85">
        <f t="shared" si="42"/>
        <v>6168783.6500000004</v>
      </c>
      <c r="Y132" s="93" t="s">
        <v>371</v>
      </c>
      <c r="Z132" s="93" t="s">
        <v>1749</v>
      </c>
      <c r="AA132" s="41">
        <v>3939689.21</v>
      </c>
      <c r="AB132" s="41">
        <v>930640.2</v>
      </c>
      <c r="AC132" s="23"/>
    </row>
    <row r="133" spans="2:30" ht="139.69999999999999" customHeight="1" x14ac:dyDescent="0.3">
      <c r="B133" s="141">
        <v>107</v>
      </c>
      <c r="C133" s="94"/>
      <c r="D133" s="90" t="s">
        <v>1374</v>
      </c>
      <c r="E133" s="90">
        <v>117152</v>
      </c>
      <c r="F133" s="80" t="s">
        <v>1539</v>
      </c>
      <c r="G133" s="90"/>
      <c r="H133" s="84"/>
      <c r="I133" s="82" t="s">
        <v>1375</v>
      </c>
      <c r="J133" s="206">
        <v>42900</v>
      </c>
      <c r="K133" s="207" t="s">
        <v>1802</v>
      </c>
      <c r="L133" s="83">
        <f t="shared" si="39"/>
        <v>0.85000000347540272</v>
      </c>
      <c r="M133" s="84" t="s">
        <v>1376</v>
      </c>
      <c r="N133" s="84" t="s">
        <v>1377</v>
      </c>
      <c r="O133" s="81" t="s">
        <v>368</v>
      </c>
      <c r="P133" s="84">
        <v>25</v>
      </c>
      <c r="Q133" s="85">
        <f t="shared" si="41"/>
        <v>4603783.04</v>
      </c>
      <c r="R133" s="85">
        <v>3913215.6</v>
      </c>
      <c r="S133" s="85">
        <v>0</v>
      </c>
      <c r="T133" s="85">
        <v>690567.44</v>
      </c>
      <c r="U133" s="85">
        <v>0</v>
      </c>
      <c r="V133" s="85">
        <v>866058.22</v>
      </c>
      <c r="W133" s="85">
        <v>0</v>
      </c>
      <c r="X133" s="85">
        <f t="shared" si="42"/>
        <v>5469841.2599999998</v>
      </c>
      <c r="Y133" s="93" t="s">
        <v>371</v>
      </c>
      <c r="Z133" s="93"/>
      <c r="AA133" s="41">
        <v>2518406.06</v>
      </c>
      <c r="AB133" s="41">
        <v>444424.58999999997</v>
      </c>
      <c r="AC133" s="23"/>
    </row>
    <row r="134" spans="2:30" ht="155.25" customHeight="1" x14ac:dyDescent="0.3">
      <c r="B134" s="141">
        <v>108</v>
      </c>
      <c r="C134" s="94"/>
      <c r="D134" s="90" t="s">
        <v>1601</v>
      </c>
      <c r="E134" s="90">
        <v>132564</v>
      </c>
      <c r="F134" s="80" t="s">
        <v>1602</v>
      </c>
      <c r="G134" s="90"/>
      <c r="H134" s="84" t="s">
        <v>152</v>
      </c>
      <c r="I134" s="82" t="s">
        <v>1603</v>
      </c>
      <c r="J134" s="208">
        <v>41640</v>
      </c>
      <c r="K134" s="80" t="s">
        <v>471</v>
      </c>
      <c r="L134" s="83">
        <v>0.85</v>
      </c>
      <c r="M134" s="84" t="s">
        <v>1224</v>
      </c>
      <c r="N134" s="84" t="s">
        <v>1604</v>
      </c>
      <c r="O134" s="81" t="s">
        <v>368</v>
      </c>
      <c r="P134" s="84" t="s">
        <v>1605</v>
      </c>
      <c r="Q134" s="85">
        <f t="shared" si="41"/>
        <v>45094523.560000002</v>
      </c>
      <c r="R134" s="85">
        <v>38330345.030000001</v>
      </c>
      <c r="S134" s="85">
        <v>0</v>
      </c>
      <c r="T134" s="85">
        <v>6764178.5300000003</v>
      </c>
      <c r="U134" s="85">
        <v>0</v>
      </c>
      <c r="V134" s="85">
        <v>17439534.390000001</v>
      </c>
      <c r="W134" s="85">
        <v>0</v>
      </c>
      <c r="X134" s="85">
        <f t="shared" si="42"/>
        <v>62534057.950000003</v>
      </c>
      <c r="Y134" s="123" t="s">
        <v>371</v>
      </c>
      <c r="Z134" s="93"/>
      <c r="AA134" s="41">
        <v>29473098.559999999</v>
      </c>
      <c r="AB134" s="41">
        <v>5201135.04</v>
      </c>
      <c r="AC134" s="23"/>
    </row>
    <row r="135" spans="2:30" ht="24.75" customHeight="1" x14ac:dyDescent="0.3">
      <c r="B135" s="108"/>
      <c r="C135" s="109" t="s">
        <v>172</v>
      </c>
      <c r="D135" s="109"/>
      <c r="E135" s="109"/>
      <c r="F135" s="109"/>
      <c r="G135" s="109"/>
      <c r="H135" s="109"/>
      <c r="I135" s="110"/>
      <c r="J135" s="109"/>
      <c r="K135" s="109"/>
      <c r="L135" s="109"/>
      <c r="M135" s="109"/>
      <c r="N135" s="109"/>
      <c r="O135" s="109"/>
      <c r="P135" s="109"/>
      <c r="Q135" s="111">
        <f>SUM(Q127:Q134)</f>
        <v>153805084.19</v>
      </c>
      <c r="R135" s="111">
        <f>SUM(R127:R134)</f>
        <v>130734321.63</v>
      </c>
      <c r="S135" s="111">
        <f t="shared" ref="S135:U135" si="43">SUM(S127:S134)</f>
        <v>0</v>
      </c>
      <c r="T135" s="111">
        <f>SUM(T127:T134)</f>
        <v>23070762.560000002</v>
      </c>
      <c r="U135" s="111">
        <f t="shared" si="43"/>
        <v>0</v>
      </c>
      <c r="V135" s="111">
        <f>SUM(V127:V134)</f>
        <v>48170434.260000005</v>
      </c>
      <c r="W135" s="111">
        <f t="shared" ref="W135:X135" si="44">SUM(W127:W134)</f>
        <v>5094991.59</v>
      </c>
      <c r="X135" s="111">
        <f t="shared" si="44"/>
        <v>207070510.04000002</v>
      </c>
      <c r="Y135" s="126"/>
      <c r="Z135" s="115"/>
      <c r="AA135" s="127">
        <f>SUM(AA127:AA134)</f>
        <v>87450360.089999989</v>
      </c>
      <c r="AB135" s="127">
        <f>SUM(AB127:AB134)</f>
        <v>22251483.839999996</v>
      </c>
      <c r="AC135" s="23"/>
    </row>
    <row r="136" spans="2:30" ht="18.75" customHeight="1" x14ac:dyDescent="0.3">
      <c r="B136" s="128"/>
      <c r="C136" s="129" t="s">
        <v>69</v>
      </c>
      <c r="D136" s="129"/>
      <c r="E136" s="129"/>
      <c r="F136" s="129"/>
      <c r="G136" s="129"/>
      <c r="H136" s="129"/>
      <c r="I136" s="130"/>
      <c r="J136" s="129"/>
      <c r="K136" s="129"/>
      <c r="L136" s="129"/>
      <c r="M136" s="129"/>
      <c r="N136" s="129"/>
      <c r="O136" s="129"/>
      <c r="P136" s="129"/>
      <c r="Q136" s="131">
        <f t="shared" ref="Q136:X136" si="45">+Q135+Q126+Q112+Q100+Q87+Q117</f>
        <v>8253738028.2200003</v>
      </c>
      <c r="R136" s="131">
        <f t="shared" si="45"/>
        <v>7015519802.2989998</v>
      </c>
      <c r="S136" s="131">
        <f t="shared" si="45"/>
        <v>81633942.590000004</v>
      </c>
      <c r="T136" s="131">
        <f t="shared" si="45"/>
        <v>1156584283.3194997</v>
      </c>
      <c r="U136" s="131">
        <f t="shared" si="45"/>
        <v>0</v>
      </c>
      <c r="V136" s="131">
        <f t="shared" si="45"/>
        <v>1942175341.1799998</v>
      </c>
      <c r="W136" s="131">
        <f t="shared" si="45"/>
        <v>213545774.02000001</v>
      </c>
      <c r="X136" s="131">
        <f t="shared" si="45"/>
        <v>10409459143.408499</v>
      </c>
      <c r="Y136" s="132"/>
      <c r="Z136" s="132"/>
      <c r="AA136" s="133">
        <f>+AA135+AA126+AA117+AA112+AA100+AA87</f>
        <v>2336481522.1499996</v>
      </c>
      <c r="AB136" s="133">
        <f>+AB135+AB126+AB117+AB112+AB100+AB87</f>
        <v>643500900.03999996</v>
      </c>
      <c r="AC136" s="23"/>
    </row>
    <row r="137" spans="2:30" ht="16.5" customHeight="1" x14ac:dyDescent="0.3">
      <c r="B137" s="134"/>
      <c r="C137" s="76" t="s">
        <v>15</v>
      </c>
      <c r="D137" s="76"/>
      <c r="E137" s="76"/>
      <c r="F137" s="135"/>
      <c r="G137" s="135"/>
      <c r="H137" s="135"/>
      <c r="I137" s="136"/>
      <c r="J137" s="135"/>
      <c r="K137" s="135"/>
      <c r="L137" s="135"/>
      <c r="M137" s="135"/>
      <c r="N137" s="135"/>
      <c r="O137" s="135"/>
      <c r="P137" s="135"/>
      <c r="Q137" s="137"/>
      <c r="R137" s="137"/>
      <c r="S137" s="137"/>
      <c r="T137" s="137"/>
      <c r="U137" s="137"/>
      <c r="V137" s="137"/>
      <c r="W137" s="137"/>
      <c r="X137" s="137"/>
      <c r="Y137" s="209"/>
      <c r="Z137" s="209"/>
      <c r="AA137" s="140"/>
      <c r="AB137" s="140"/>
      <c r="AC137" s="23"/>
    </row>
    <row r="138" spans="2:30" ht="107.45" customHeight="1" x14ac:dyDescent="0.3">
      <c r="B138" s="141">
        <v>109</v>
      </c>
      <c r="C138" s="303" t="s">
        <v>1182</v>
      </c>
      <c r="D138" s="49" t="s">
        <v>4</v>
      </c>
      <c r="E138" s="90">
        <v>101628</v>
      </c>
      <c r="F138" s="49" t="s">
        <v>225</v>
      </c>
      <c r="G138" s="311" t="s">
        <v>200</v>
      </c>
      <c r="H138" s="81" t="s">
        <v>5</v>
      </c>
      <c r="I138" s="82" t="s">
        <v>526</v>
      </c>
      <c r="J138" s="50">
        <v>41611</v>
      </c>
      <c r="K138" s="50" t="s">
        <v>1296</v>
      </c>
      <c r="L138" s="83">
        <f>R138/Q138</f>
        <v>0.85</v>
      </c>
      <c r="M138" s="84" t="s">
        <v>595</v>
      </c>
      <c r="N138" s="84" t="s">
        <v>602</v>
      </c>
      <c r="O138" s="81" t="s">
        <v>368</v>
      </c>
      <c r="P138" s="81" t="s">
        <v>672</v>
      </c>
      <c r="Q138" s="86">
        <f>R138+S138+T138+U138</f>
        <v>33539285.370000001</v>
      </c>
      <c r="R138" s="86">
        <v>28508392.5645</v>
      </c>
      <c r="S138" s="86">
        <v>4360107.0981000001</v>
      </c>
      <c r="T138" s="86">
        <v>670785.70740000007</v>
      </c>
      <c r="U138" s="86">
        <v>0</v>
      </c>
      <c r="V138" s="86">
        <v>7200236</v>
      </c>
      <c r="W138" s="86">
        <v>2676334</v>
      </c>
      <c r="X138" s="85">
        <f>R138+S138+T138+U138+V138+W138</f>
        <v>43415855.370000005</v>
      </c>
      <c r="Y138" s="87" t="s">
        <v>1382</v>
      </c>
      <c r="Z138" s="87" t="s">
        <v>572</v>
      </c>
      <c r="AA138" s="41">
        <v>26525399.079999998</v>
      </c>
      <c r="AB138" s="41">
        <v>4056825.73</v>
      </c>
      <c r="AC138" s="27"/>
      <c r="AD138" s="6"/>
    </row>
    <row r="139" spans="2:30" ht="69" customHeight="1" x14ac:dyDescent="0.3">
      <c r="B139" s="141">
        <v>110</v>
      </c>
      <c r="C139" s="304"/>
      <c r="D139" s="90" t="s">
        <v>12</v>
      </c>
      <c r="E139" s="90">
        <v>103605</v>
      </c>
      <c r="F139" s="80" t="s">
        <v>226</v>
      </c>
      <c r="G139" s="311"/>
      <c r="H139" s="81" t="s">
        <v>194</v>
      </c>
      <c r="I139" s="82" t="s">
        <v>541</v>
      </c>
      <c r="J139" s="50">
        <v>42699</v>
      </c>
      <c r="K139" s="50" t="s">
        <v>1553</v>
      </c>
      <c r="L139" s="83">
        <f t="shared" ref="L139:L156" si="46">R139/Q139</f>
        <v>0.85000000000000009</v>
      </c>
      <c r="M139" s="84" t="s">
        <v>595</v>
      </c>
      <c r="N139" s="84" t="s">
        <v>603</v>
      </c>
      <c r="O139" s="81" t="s">
        <v>368</v>
      </c>
      <c r="P139" s="81" t="s">
        <v>672</v>
      </c>
      <c r="Q139" s="86">
        <f>R139+S139+T139+U139</f>
        <v>45042326.779999994</v>
      </c>
      <c r="R139" s="86">
        <v>38285977.762999997</v>
      </c>
      <c r="S139" s="86">
        <v>5855502.4813999999</v>
      </c>
      <c r="T139" s="86">
        <v>900846.53560000006</v>
      </c>
      <c r="U139" s="86">
        <v>0</v>
      </c>
      <c r="V139" s="85">
        <v>9659516</v>
      </c>
      <c r="W139" s="85">
        <v>3255257</v>
      </c>
      <c r="X139" s="85">
        <f t="shared" ref="X139:X154" si="47">R139+S139+T139+U139+V139+W139</f>
        <v>57957099.779999994</v>
      </c>
      <c r="Y139" s="87" t="s">
        <v>1382</v>
      </c>
      <c r="Z139" s="87" t="s">
        <v>573</v>
      </c>
      <c r="AA139" s="41">
        <v>32231883.389999997</v>
      </c>
      <c r="AB139" s="41">
        <v>4929582.16</v>
      </c>
      <c r="AC139" s="23"/>
    </row>
    <row r="140" spans="2:30" ht="59.25" customHeight="1" x14ac:dyDescent="0.3">
      <c r="B140" s="141">
        <v>111</v>
      </c>
      <c r="C140" s="304"/>
      <c r="D140" s="90" t="s">
        <v>23</v>
      </c>
      <c r="E140" s="90">
        <v>106554</v>
      </c>
      <c r="F140" s="80" t="s">
        <v>227</v>
      </c>
      <c r="G140" s="311"/>
      <c r="H140" s="81" t="s">
        <v>83</v>
      </c>
      <c r="I140" s="82" t="s">
        <v>479</v>
      </c>
      <c r="J140" s="81" t="s">
        <v>478</v>
      </c>
      <c r="K140" s="50" t="s">
        <v>1794</v>
      </c>
      <c r="L140" s="83">
        <f t="shared" si="46"/>
        <v>0.85</v>
      </c>
      <c r="M140" s="84" t="s">
        <v>590</v>
      </c>
      <c r="N140" s="84" t="s">
        <v>591</v>
      </c>
      <c r="O140" s="81" t="s">
        <v>368</v>
      </c>
      <c r="P140" s="81" t="s">
        <v>672</v>
      </c>
      <c r="Q140" s="86">
        <f t="shared" ref="Q140:Q153" si="48">R140+S140+T140+U140</f>
        <v>79407299.829999998</v>
      </c>
      <c r="R140" s="86">
        <v>67496204.855499998</v>
      </c>
      <c r="S140" s="86">
        <v>10322948.9779</v>
      </c>
      <c r="T140" s="86">
        <v>1588145.9966</v>
      </c>
      <c r="U140" s="86">
        <v>0</v>
      </c>
      <c r="V140" s="85">
        <v>19818591</v>
      </c>
      <c r="W140" s="85">
        <v>5357111</v>
      </c>
      <c r="X140" s="85">
        <f t="shared" si="47"/>
        <v>104583001.83</v>
      </c>
      <c r="Y140" s="87" t="s">
        <v>371</v>
      </c>
      <c r="Z140" s="87" t="s">
        <v>574</v>
      </c>
      <c r="AA140" s="41">
        <v>61269086.650000006</v>
      </c>
      <c r="AB140" s="41">
        <v>9370566.1999999993</v>
      </c>
      <c r="AC140" s="23"/>
    </row>
    <row r="141" spans="2:30" ht="63" customHeight="1" x14ac:dyDescent="0.3">
      <c r="B141" s="141">
        <v>112</v>
      </c>
      <c r="C141" s="304"/>
      <c r="D141" s="90" t="s">
        <v>826</v>
      </c>
      <c r="E141" s="90">
        <v>103731</v>
      </c>
      <c r="F141" s="80" t="s">
        <v>228</v>
      </c>
      <c r="G141" s="311"/>
      <c r="H141" s="81" t="s">
        <v>536</v>
      </c>
      <c r="I141" s="92" t="s">
        <v>537</v>
      </c>
      <c r="J141" s="50">
        <v>42980</v>
      </c>
      <c r="K141" s="50" t="s">
        <v>514</v>
      </c>
      <c r="L141" s="83">
        <f t="shared" si="46"/>
        <v>0.85000000000000009</v>
      </c>
      <c r="M141" s="84" t="s">
        <v>595</v>
      </c>
      <c r="N141" s="84" t="s">
        <v>604</v>
      </c>
      <c r="O141" s="81" t="s">
        <v>368</v>
      </c>
      <c r="P141" s="81" t="s">
        <v>672</v>
      </c>
      <c r="Q141" s="86">
        <f t="shared" si="48"/>
        <v>30233615.399999999</v>
      </c>
      <c r="R141" s="85">
        <v>25698573.09</v>
      </c>
      <c r="S141" s="85">
        <v>3930370.0019999999</v>
      </c>
      <c r="T141" s="85">
        <v>604672.30799999996</v>
      </c>
      <c r="U141" s="86">
        <v>0</v>
      </c>
      <c r="V141" s="85">
        <v>489798</v>
      </c>
      <c r="W141" s="85">
        <v>3457632</v>
      </c>
      <c r="X141" s="85">
        <f t="shared" si="47"/>
        <v>34181045.399999999</v>
      </c>
      <c r="Y141" s="87" t="s">
        <v>371</v>
      </c>
      <c r="Z141" s="87"/>
      <c r="AA141" s="41">
        <v>22332702.739999998</v>
      </c>
      <c r="AB141" s="41">
        <v>3415589.83</v>
      </c>
      <c r="AC141" s="23"/>
    </row>
    <row r="142" spans="2:30" ht="69.75" customHeight="1" x14ac:dyDescent="0.3">
      <c r="B142" s="141">
        <v>113</v>
      </c>
      <c r="C142" s="304"/>
      <c r="D142" s="90" t="s">
        <v>827</v>
      </c>
      <c r="E142" s="90">
        <v>106374</v>
      </c>
      <c r="F142" s="80" t="s">
        <v>229</v>
      </c>
      <c r="G142" s="311"/>
      <c r="H142" s="81" t="s">
        <v>92</v>
      </c>
      <c r="I142" s="28" t="s">
        <v>438</v>
      </c>
      <c r="J142" s="50">
        <v>42780</v>
      </c>
      <c r="K142" s="80" t="s">
        <v>1513</v>
      </c>
      <c r="L142" s="83">
        <f t="shared" si="46"/>
        <v>0.85</v>
      </c>
      <c r="M142" s="84" t="s">
        <v>586</v>
      </c>
      <c r="N142" s="84" t="s">
        <v>587</v>
      </c>
      <c r="O142" s="81" t="s">
        <v>368</v>
      </c>
      <c r="P142" s="81" t="s">
        <v>672</v>
      </c>
      <c r="Q142" s="86">
        <f t="shared" si="48"/>
        <v>68927125.75</v>
      </c>
      <c r="R142" s="85">
        <v>58588056.887499996</v>
      </c>
      <c r="S142" s="85">
        <v>8960526.3475000001</v>
      </c>
      <c r="T142" s="85">
        <v>1378542.5150000001</v>
      </c>
      <c r="U142" s="86">
        <v>0</v>
      </c>
      <c r="V142" s="85">
        <v>24564898</v>
      </c>
      <c r="W142" s="85">
        <v>6197807</v>
      </c>
      <c r="X142" s="85">
        <f t="shared" si="47"/>
        <v>99689830.75</v>
      </c>
      <c r="Y142" s="87" t="s">
        <v>371</v>
      </c>
      <c r="Z142" s="87"/>
      <c r="AA142" s="41">
        <v>50333167.369999997</v>
      </c>
      <c r="AB142" s="41">
        <v>7698013.8400000008</v>
      </c>
      <c r="AC142" s="23"/>
    </row>
    <row r="143" spans="2:30" ht="70.5" customHeight="1" x14ac:dyDescent="0.3">
      <c r="B143" s="141">
        <v>114</v>
      </c>
      <c r="C143" s="304"/>
      <c r="D143" s="90" t="s">
        <v>2093</v>
      </c>
      <c r="E143" s="90">
        <v>106394</v>
      </c>
      <c r="F143" s="80" t="s">
        <v>230</v>
      </c>
      <c r="G143" s="311"/>
      <c r="H143" s="81" t="s">
        <v>103</v>
      </c>
      <c r="I143" s="82" t="s">
        <v>528</v>
      </c>
      <c r="J143" s="50">
        <v>42186</v>
      </c>
      <c r="K143" s="80" t="s">
        <v>1259</v>
      </c>
      <c r="L143" s="83">
        <f t="shared" si="46"/>
        <v>0.8499999997644555</v>
      </c>
      <c r="M143" s="84" t="s">
        <v>590</v>
      </c>
      <c r="N143" s="84" t="s">
        <v>605</v>
      </c>
      <c r="O143" s="81" t="s">
        <v>368</v>
      </c>
      <c r="P143" s="81" t="s">
        <v>672</v>
      </c>
      <c r="Q143" s="86">
        <f t="shared" si="48"/>
        <v>114628039.42</v>
      </c>
      <c r="R143" s="86">
        <v>97433833.480000004</v>
      </c>
      <c r="S143" s="85">
        <v>14901645.119999999</v>
      </c>
      <c r="T143" s="85">
        <v>2292560.8199999998</v>
      </c>
      <c r="U143" s="86">
        <v>0</v>
      </c>
      <c r="V143" s="85">
        <v>35979014.759999998</v>
      </c>
      <c r="W143" s="85">
        <v>11461543.050000001</v>
      </c>
      <c r="X143" s="85">
        <f t="shared" si="47"/>
        <v>162068597.23000002</v>
      </c>
      <c r="Y143" s="87" t="s">
        <v>371</v>
      </c>
      <c r="Z143" s="87" t="s">
        <v>575</v>
      </c>
      <c r="AA143" s="41">
        <v>66884012.240000002</v>
      </c>
      <c r="AB143" s="41">
        <v>10229319.540000001</v>
      </c>
      <c r="AC143" s="23"/>
    </row>
    <row r="144" spans="2:30" ht="66.2" customHeight="1" x14ac:dyDescent="0.3">
      <c r="B144" s="141">
        <v>115</v>
      </c>
      <c r="C144" s="304"/>
      <c r="D144" s="90" t="s">
        <v>2094</v>
      </c>
      <c r="E144" s="90">
        <v>106647</v>
      </c>
      <c r="F144" s="80" t="s">
        <v>231</v>
      </c>
      <c r="G144" s="311"/>
      <c r="H144" s="81" t="s">
        <v>104</v>
      </c>
      <c r="I144" s="82" t="s">
        <v>416</v>
      </c>
      <c r="J144" s="50">
        <v>42858</v>
      </c>
      <c r="K144" s="80" t="s">
        <v>1299</v>
      </c>
      <c r="L144" s="83">
        <f t="shared" si="46"/>
        <v>0.84999999955373484</v>
      </c>
      <c r="M144" s="84" t="s">
        <v>584</v>
      </c>
      <c r="N144" s="84" t="s">
        <v>606</v>
      </c>
      <c r="O144" s="81" t="s">
        <v>368</v>
      </c>
      <c r="P144" s="81" t="s">
        <v>672</v>
      </c>
      <c r="Q144" s="86">
        <f t="shared" si="48"/>
        <v>23528609.129999999</v>
      </c>
      <c r="R144" s="85">
        <v>19999317.75</v>
      </c>
      <c r="S144" s="85">
        <v>3058719.18</v>
      </c>
      <c r="T144" s="85">
        <v>470572.2</v>
      </c>
      <c r="U144" s="86">
        <v>0</v>
      </c>
      <c r="V144" s="85">
        <v>15111406.07</v>
      </c>
      <c r="W144" s="85">
        <v>2441158.120000001</v>
      </c>
      <c r="X144" s="85">
        <f t="shared" si="47"/>
        <v>41081173.320000008</v>
      </c>
      <c r="Y144" s="87" t="s">
        <v>371</v>
      </c>
      <c r="Z144" s="87" t="s">
        <v>576</v>
      </c>
      <c r="AA144" s="41">
        <v>15556818.09</v>
      </c>
      <c r="AB144" s="41">
        <v>2379278.06</v>
      </c>
      <c r="AC144" s="23"/>
    </row>
    <row r="145" spans="2:29" ht="77.25" customHeight="1" x14ac:dyDescent="0.3">
      <c r="B145" s="141">
        <v>116</v>
      </c>
      <c r="C145" s="304"/>
      <c r="D145" s="90" t="s">
        <v>2095</v>
      </c>
      <c r="E145" s="90">
        <v>107857</v>
      </c>
      <c r="F145" s="80" t="s">
        <v>232</v>
      </c>
      <c r="G145" s="311"/>
      <c r="H145" s="81" t="s">
        <v>129</v>
      </c>
      <c r="I145" s="82" t="s">
        <v>446</v>
      </c>
      <c r="J145" s="50">
        <v>42885</v>
      </c>
      <c r="K145" s="80" t="s">
        <v>514</v>
      </c>
      <c r="L145" s="83">
        <f t="shared" si="46"/>
        <v>0.84999999992914377</v>
      </c>
      <c r="M145" s="84" t="s">
        <v>599</v>
      </c>
      <c r="N145" s="84" t="s">
        <v>600</v>
      </c>
      <c r="O145" s="81" t="s">
        <v>368</v>
      </c>
      <c r="P145" s="81" t="s">
        <v>672</v>
      </c>
      <c r="Q145" s="86">
        <f t="shared" si="48"/>
        <v>28226213.120000001</v>
      </c>
      <c r="R145" s="85">
        <v>23992281.149999999</v>
      </c>
      <c r="S145" s="85">
        <v>3669407.71</v>
      </c>
      <c r="T145" s="85">
        <v>564524.26</v>
      </c>
      <c r="U145" s="86">
        <v>0</v>
      </c>
      <c r="V145" s="85">
        <v>5999747.6399999997</v>
      </c>
      <c r="W145" s="85">
        <v>2521295.73</v>
      </c>
      <c r="X145" s="85">
        <f t="shared" si="47"/>
        <v>36747256.489999995</v>
      </c>
      <c r="Y145" s="87" t="s">
        <v>371</v>
      </c>
      <c r="Z145" s="87" t="s">
        <v>574</v>
      </c>
      <c r="AA145" s="41">
        <v>21964250.27</v>
      </c>
      <c r="AB145" s="41">
        <v>3359238.28</v>
      </c>
      <c r="AC145" s="23"/>
    </row>
    <row r="146" spans="2:29" ht="83.25" customHeight="1" x14ac:dyDescent="0.3">
      <c r="B146" s="141">
        <v>117</v>
      </c>
      <c r="C146" s="304"/>
      <c r="D146" s="90" t="s">
        <v>2096</v>
      </c>
      <c r="E146" s="90">
        <v>106365</v>
      </c>
      <c r="F146" s="80" t="s">
        <v>233</v>
      </c>
      <c r="G146" s="311"/>
      <c r="H146" s="81" t="s">
        <v>135</v>
      </c>
      <c r="I146" s="82" t="s">
        <v>426</v>
      </c>
      <c r="J146" s="50">
        <v>42922</v>
      </c>
      <c r="K146" s="50">
        <v>43343</v>
      </c>
      <c r="L146" s="83">
        <f t="shared" si="46"/>
        <v>0.84999990680448489</v>
      </c>
      <c r="M146" s="84" t="s">
        <v>593</v>
      </c>
      <c r="N146" s="84" t="s">
        <v>607</v>
      </c>
      <c r="O146" s="81" t="s">
        <v>368</v>
      </c>
      <c r="P146" s="81" t="s">
        <v>672</v>
      </c>
      <c r="Q146" s="86">
        <f t="shared" si="48"/>
        <v>8621659.5099999998</v>
      </c>
      <c r="R146" s="85">
        <v>7328409.7800000003</v>
      </c>
      <c r="S146" s="85">
        <v>1120815.6200000001</v>
      </c>
      <c r="T146" s="85">
        <v>172434.11</v>
      </c>
      <c r="U146" s="86">
        <v>0</v>
      </c>
      <c r="V146" s="85">
        <v>1649701.33</v>
      </c>
      <c r="W146" s="85">
        <v>568895.35</v>
      </c>
      <c r="X146" s="85">
        <f t="shared" si="47"/>
        <v>10840256.189999999</v>
      </c>
      <c r="Y146" s="87" t="s">
        <v>1382</v>
      </c>
      <c r="Z146" s="87" t="s">
        <v>577</v>
      </c>
      <c r="AA146" s="41">
        <v>6575620.1200000001</v>
      </c>
      <c r="AB146" s="41">
        <v>1005683.0800000001</v>
      </c>
      <c r="AC146" s="23"/>
    </row>
    <row r="147" spans="2:29" ht="49.7" customHeight="1" x14ac:dyDescent="0.3">
      <c r="B147" s="141">
        <v>118</v>
      </c>
      <c r="C147" s="304"/>
      <c r="D147" s="90" t="s">
        <v>2097</v>
      </c>
      <c r="E147" s="90">
        <v>110880</v>
      </c>
      <c r="F147" s="80" t="s">
        <v>234</v>
      </c>
      <c r="G147" s="311"/>
      <c r="H147" s="81" t="s">
        <v>144</v>
      </c>
      <c r="I147" s="82" t="s">
        <v>440</v>
      </c>
      <c r="J147" s="81" t="s">
        <v>464</v>
      </c>
      <c r="K147" s="84" t="s">
        <v>382</v>
      </c>
      <c r="L147" s="83">
        <f t="shared" si="46"/>
        <v>0.85</v>
      </c>
      <c r="M147" s="84" t="s">
        <v>595</v>
      </c>
      <c r="N147" s="84" t="s">
        <v>465</v>
      </c>
      <c r="O147" s="81" t="s">
        <v>368</v>
      </c>
      <c r="P147" s="81" t="s">
        <v>672</v>
      </c>
      <c r="Q147" s="86">
        <f t="shared" si="48"/>
        <v>51356309.880000003</v>
      </c>
      <c r="R147" s="85">
        <v>43652863.398000002</v>
      </c>
      <c r="S147" s="85">
        <v>6676320.2844000002</v>
      </c>
      <c r="T147" s="85">
        <v>1027126.1976000001</v>
      </c>
      <c r="U147" s="86">
        <v>0</v>
      </c>
      <c r="V147" s="85">
        <v>10997588.76</v>
      </c>
      <c r="W147" s="85">
        <v>5655579.4000000004</v>
      </c>
      <c r="X147" s="85">
        <f t="shared" si="47"/>
        <v>68009478.040000007</v>
      </c>
      <c r="Y147" s="87" t="s">
        <v>371</v>
      </c>
      <c r="Z147" s="87"/>
      <c r="AA147" s="41">
        <v>36222937.259999998</v>
      </c>
      <c r="AB147" s="41">
        <v>5539978.6299999999</v>
      </c>
      <c r="AC147" s="23"/>
    </row>
    <row r="148" spans="2:29" ht="65.25" customHeight="1" x14ac:dyDescent="0.3">
      <c r="B148" s="141">
        <v>119</v>
      </c>
      <c r="C148" s="304"/>
      <c r="D148" s="90" t="s">
        <v>2098</v>
      </c>
      <c r="E148" s="90">
        <v>101692</v>
      </c>
      <c r="F148" s="80" t="s">
        <v>235</v>
      </c>
      <c r="G148" s="311"/>
      <c r="H148" s="81" t="s">
        <v>153</v>
      </c>
      <c r="I148" s="82" t="s">
        <v>447</v>
      </c>
      <c r="J148" s="50">
        <v>42940</v>
      </c>
      <c r="K148" s="50" t="s">
        <v>1514</v>
      </c>
      <c r="L148" s="83">
        <f t="shared" si="46"/>
        <v>0.84999999998316578</v>
      </c>
      <c r="M148" s="84" t="s">
        <v>590</v>
      </c>
      <c r="N148" s="84" t="s">
        <v>623</v>
      </c>
      <c r="O148" s="81" t="s">
        <v>368</v>
      </c>
      <c r="P148" s="81" t="s">
        <v>672</v>
      </c>
      <c r="Q148" s="86">
        <f t="shared" si="48"/>
        <v>118805678.92</v>
      </c>
      <c r="R148" s="85">
        <v>100984827.08</v>
      </c>
      <c r="S148" s="85">
        <v>15444738.26</v>
      </c>
      <c r="T148" s="85">
        <v>2376113.58</v>
      </c>
      <c r="U148" s="86">
        <v>0</v>
      </c>
      <c r="V148" s="85">
        <v>69989658.439999998</v>
      </c>
      <c r="W148" s="85">
        <v>10866531.210000001</v>
      </c>
      <c r="X148" s="85">
        <f t="shared" si="47"/>
        <v>199661868.57000002</v>
      </c>
      <c r="Y148" s="87" t="s">
        <v>371</v>
      </c>
      <c r="Z148" s="87"/>
      <c r="AA148" s="41">
        <v>65750595.870000005</v>
      </c>
      <c r="AB148" s="41">
        <v>10055973.469999999</v>
      </c>
      <c r="AC148" s="23"/>
    </row>
    <row r="149" spans="2:29" ht="94.7" customHeight="1" x14ac:dyDescent="0.3">
      <c r="B149" s="141">
        <v>120</v>
      </c>
      <c r="C149" s="304"/>
      <c r="D149" s="90" t="s">
        <v>2099</v>
      </c>
      <c r="E149" s="90">
        <v>106400</v>
      </c>
      <c r="F149" s="80" t="s">
        <v>236</v>
      </c>
      <c r="G149" s="311"/>
      <c r="H149" s="81" t="s">
        <v>158</v>
      </c>
      <c r="I149" s="82" t="s">
        <v>540</v>
      </c>
      <c r="J149" s="50">
        <v>42944</v>
      </c>
      <c r="K149" s="50" t="s">
        <v>926</v>
      </c>
      <c r="L149" s="83">
        <f t="shared" si="46"/>
        <v>0.84999999932974513</v>
      </c>
      <c r="M149" s="84" t="s">
        <v>599</v>
      </c>
      <c r="N149" s="84" t="s">
        <v>608</v>
      </c>
      <c r="O149" s="81" t="s">
        <v>368</v>
      </c>
      <c r="P149" s="81" t="s">
        <v>672</v>
      </c>
      <c r="Q149" s="86">
        <f t="shared" si="48"/>
        <v>17903633.919999998</v>
      </c>
      <c r="R149" s="85">
        <v>15218088.82</v>
      </c>
      <c r="S149" s="85">
        <v>2327472.4</v>
      </c>
      <c r="T149" s="85">
        <v>358072.7</v>
      </c>
      <c r="U149" s="86">
        <v>0</v>
      </c>
      <c r="V149" s="85">
        <v>4682742.99</v>
      </c>
      <c r="W149" s="85">
        <v>1232357.8700000001</v>
      </c>
      <c r="X149" s="85">
        <f t="shared" si="47"/>
        <v>23818734.779999997</v>
      </c>
      <c r="Y149" s="87" t="s">
        <v>371</v>
      </c>
      <c r="Z149" s="87"/>
      <c r="AA149" s="41">
        <v>5105623.03</v>
      </c>
      <c r="AB149" s="41">
        <v>780859.99</v>
      </c>
      <c r="AC149" s="23"/>
    </row>
    <row r="150" spans="2:29" ht="128.25" customHeight="1" x14ac:dyDescent="0.3">
      <c r="B150" s="141">
        <v>121</v>
      </c>
      <c r="C150" s="304"/>
      <c r="D150" s="90" t="s">
        <v>332</v>
      </c>
      <c r="E150" s="90">
        <v>109845</v>
      </c>
      <c r="F150" s="80" t="s">
        <v>331</v>
      </c>
      <c r="G150" s="311"/>
      <c r="H150" s="81" t="s">
        <v>681</v>
      </c>
      <c r="I150" s="82" t="s">
        <v>548</v>
      </c>
      <c r="J150" s="50">
        <v>42998</v>
      </c>
      <c r="K150" s="210" t="s">
        <v>382</v>
      </c>
      <c r="L150" s="83">
        <f t="shared" si="46"/>
        <v>0.85</v>
      </c>
      <c r="M150" s="84" t="s">
        <v>595</v>
      </c>
      <c r="N150" s="84" t="s">
        <v>609</v>
      </c>
      <c r="O150" s="81" t="s">
        <v>368</v>
      </c>
      <c r="P150" s="81" t="s">
        <v>672</v>
      </c>
      <c r="Q150" s="86">
        <f>R150+S150+T150+U150</f>
        <v>36950313.049999997</v>
      </c>
      <c r="R150" s="85">
        <v>31407766.092499997</v>
      </c>
      <c r="S150" s="85">
        <v>5542546.9574999996</v>
      </c>
      <c r="T150" s="85">
        <v>0</v>
      </c>
      <c r="U150" s="86">
        <v>0</v>
      </c>
      <c r="V150" s="85">
        <v>7771128.04</v>
      </c>
      <c r="W150" s="85">
        <v>2764124.83</v>
      </c>
      <c r="X150" s="85">
        <f t="shared" si="47"/>
        <v>47485565.919999994</v>
      </c>
      <c r="Y150" s="87" t="s">
        <v>371</v>
      </c>
      <c r="Z150" s="87" t="s">
        <v>372</v>
      </c>
      <c r="AA150" s="41">
        <v>26285209.030000001</v>
      </c>
      <c r="AB150" s="41">
        <v>4020090.79</v>
      </c>
      <c r="AC150" s="23"/>
    </row>
    <row r="151" spans="2:29" ht="148.69999999999999" customHeight="1" x14ac:dyDescent="0.3">
      <c r="B151" s="141">
        <v>122</v>
      </c>
      <c r="C151" s="304"/>
      <c r="D151" s="90" t="s">
        <v>359</v>
      </c>
      <c r="E151" s="90">
        <v>112630</v>
      </c>
      <c r="F151" s="80" t="s">
        <v>360</v>
      </c>
      <c r="G151" s="311"/>
      <c r="H151" s="81" t="s">
        <v>682</v>
      </c>
      <c r="I151" s="82" t="s">
        <v>642</v>
      </c>
      <c r="J151" s="50">
        <v>43034</v>
      </c>
      <c r="K151" s="50" t="s">
        <v>1790</v>
      </c>
      <c r="L151" s="83">
        <f t="shared" si="46"/>
        <v>0.85000000039882706</v>
      </c>
      <c r="M151" s="84" t="s">
        <v>596</v>
      </c>
      <c r="N151" s="84" t="s">
        <v>467</v>
      </c>
      <c r="O151" s="81" t="s">
        <v>368</v>
      </c>
      <c r="P151" s="81" t="s">
        <v>672</v>
      </c>
      <c r="Q151" s="86">
        <f t="shared" si="48"/>
        <v>47639697.460000001</v>
      </c>
      <c r="R151" s="85">
        <v>40493742.859999999</v>
      </c>
      <c r="S151" s="85">
        <v>6193160.6699999999</v>
      </c>
      <c r="T151" s="85">
        <v>952793.93</v>
      </c>
      <c r="U151" s="86">
        <v>0</v>
      </c>
      <c r="V151" s="85">
        <v>11521503.85</v>
      </c>
      <c r="W151" s="85">
        <v>5281539.4400000004</v>
      </c>
      <c r="X151" s="85">
        <f t="shared" si="47"/>
        <v>64442740.75</v>
      </c>
      <c r="Y151" s="87" t="s">
        <v>1791</v>
      </c>
      <c r="Z151" s="87" t="s">
        <v>372</v>
      </c>
      <c r="AA151" s="41">
        <v>39934364.590000004</v>
      </c>
      <c r="AB151" s="41">
        <v>6107608.6799999997</v>
      </c>
      <c r="AC151" s="23"/>
    </row>
    <row r="152" spans="2:29" ht="90" customHeight="1" x14ac:dyDescent="0.3">
      <c r="B152" s="141">
        <v>123</v>
      </c>
      <c r="C152" s="304"/>
      <c r="D152" s="90" t="s">
        <v>610</v>
      </c>
      <c r="E152" s="90">
        <v>108911</v>
      </c>
      <c r="F152" s="80" t="s">
        <v>644</v>
      </c>
      <c r="G152" s="311"/>
      <c r="H152" s="84" t="s">
        <v>611</v>
      </c>
      <c r="I152" s="92" t="s">
        <v>662</v>
      </c>
      <c r="J152" s="50" t="s">
        <v>650</v>
      </c>
      <c r="K152" s="210" t="s">
        <v>1834</v>
      </c>
      <c r="L152" s="83">
        <f t="shared" si="46"/>
        <v>0.8499999996519203</v>
      </c>
      <c r="M152" s="84" t="s">
        <v>599</v>
      </c>
      <c r="N152" s="84" t="s">
        <v>612</v>
      </c>
      <c r="O152" s="81" t="s">
        <v>368</v>
      </c>
      <c r="P152" s="81" t="s">
        <v>672</v>
      </c>
      <c r="Q152" s="86">
        <f t="shared" si="48"/>
        <v>15800976.83</v>
      </c>
      <c r="R152" s="85">
        <v>13430830.300000001</v>
      </c>
      <c r="S152" s="85">
        <v>2054126.99</v>
      </c>
      <c r="T152" s="85">
        <v>316019.53999999998</v>
      </c>
      <c r="U152" s="86">
        <v>0</v>
      </c>
      <c r="V152" s="85">
        <v>3276719.29</v>
      </c>
      <c r="W152" s="85">
        <v>1056994.82</v>
      </c>
      <c r="X152" s="85">
        <f t="shared" si="47"/>
        <v>20134690.940000001</v>
      </c>
      <c r="Y152" s="87" t="s">
        <v>371</v>
      </c>
      <c r="Z152" s="87"/>
      <c r="AA152" s="41">
        <v>4165966.7800000003</v>
      </c>
      <c r="AB152" s="41">
        <v>637147.86</v>
      </c>
      <c r="AC152" s="23"/>
    </row>
    <row r="153" spans="2:29" ht="77.25" customHeight="1" x14ac:dyDescent="0.3">
      <c r="B153" s="141">
        <v>124</v>
      </c>
      <c r="C153" s="304"/>
      <c r="D153" s="90" t="s">
        <v>640</v>
      </c>
      <c r="E153" s="90">
        <v>106359</v>
      </c>
      <c r="F153" s="80" t="s">
        <v>651</v>
      </c>
      <c r="G153" s="311"/>
      <c r="H153" s="84" t="s">
        <v>641</v>
      </c>
      <c r="I153" s="92" t="s">
        <v>663</v>
      </c>
      <c r="J153" s="50" t="s">
        <v>652</v>
      </c>
      <c r="K153" s="80" t="s">
        <v>913</v>
      </c>
      <c r="L153" s="83">
        <f t="shared" si="46"/>
        <v>0.85000000034474599</v>
      </c>
      <c r="M153" s="84" t="s">
        <v>593</v>
      </c>
      <c r="N153" s="84" t="s">
        <v>618</v>
      </c>
      <c r="O153" s="81" t="s">
        <v>368</v>
      </c>
      <c r="P153" s="81" t="s">
        <v>672</v>
      </c>
      <c r="Q153" s="86">
        <f t="shared" si="48"/>
        <v>105875030.31</v>
      </c>
      <c r="R153" s="85">
        <v>89993775.799999997</v>
      </c>
      <c r="S153" s="85">
        <v>13763753.9</v>
      </c>
      <c r="T153" s="85">
        <v>2117500.61</v>
      </c>
      <c r="U153" s="86">
        <v>0</v>
      </c>
      <c r="V153" s="85">
        <v>25387345.879999999</v>
      </c>
      <c r="W153" s="85">
        <v>7323975.6900000004</v>
      </c>
      <c r="X153" s="85">
        <f t="shared" si="47"/>
        <v>138586351.88</v>
      </c>
      <c r="Y153" s="87" t="s">
        <v>371</v>
      </c>
      <c r="Z153" s="87"/>
      <c r="AA153" s="41">
        <v>19866162.75</v>
      </c>
      <c r="AB153" s="41">
        <v>3038354.31</v>
      </c>
      <c r="AC153" s="23"/>
    </row>
    <row r="154" spans="2:29" ht="118.5" customHeight="1" x14ac:dyDescent="0.3">
      <c r="B154" s="141">
        <v>125</v>
      </c>
      <c r="C154" s="304"/>
      <c r="D154" s="90" t="s">
        <v>702</v>
      </c>
      <c r="E154" s="90">
        <v>102122</v>
      </c>
      <c r="F154" s="80" t="s">
        <v>703</v>
      </c>
      <c r="G154" s="311"/>
      <c r="H154" s="84" t="s">
        <v>704</v>
      </c>
      <c r="I154" s="92" t="s">
        <v>715</v>
      </c>
      <c r="J154" s="50" t="s">
        <v>792</v>
      </c>
      <c r="K154" s="50" t="s">
        <v>382</v>
      </c>
      <c r="L154" s="83">
        <f t="shared" si="46"/>
        <v>0.84999999996281139</v>
      </c>
      <c r="M154" s="84" t="s">
        <v>593</v>
      </c>
      <c r="N154" s="84" t="s">
        <v>397</v>
      </c>
      <c r="O154" s="81" t="s">
        <v>368</v>
      </c>
      <c r="P154" s="81" t="s">
        <v>672</v>
      </c>
      <c r="Q154" s="86">
        <f>R154+S154+T154+U154</f>
        <v>121005084.17000002</v>
      </c>
      <c r="R154" s="85">
        <v>102854321.54000001</v>
      </c>
      <c r="S154" s="85">
        <v>15730660.57</v>
      </c>
      <c r="T154" s="85">
        <v>2420102.06</v>
      </c>
      <c r="U154" s="86">
        <v>0</v>
      </c>
      <c r="V154" s="85">
        <v>2962414.28</v>
      </c>
      <c r="W154" s="85">
        <v>8926285.0700000003</v>
      </c>
      <c r="X154" s="85">
        <f t="shared" si="47"/>
        <v>132893783.52000001</v>
      </c>
      <c r="Y154" s="87" t="s">
        <v>371</v>
      </c>
      <c r="Z154" s="87"/>
      <c r="AA154" s="41">
        <v>73939067.140000001</v>
      </c>
      <c r="AB154" s="41">
        <v>11308327.910000002</v>
      </c>
      <c r="AC154" s="23"/>
    </row>
    <row r="155" spans="2:29" ht="186" customHeight="1" x14ac:dyDescent="0.3">
      <c r="B155" s="141">
        <v>126</v>
      </c>
      <c r="C155" s="305"/>
      <c r="D155" s="90" t="s">
        <v>794</v>
      </c>
      <c r="E155" s="90">
        <v>106311</v>
      </c>
      <c r="F155" s="80" t="s">
        <v>798</v>
      </c>
      <c r="G155" s="311"/>
      <c r="H155" s="84" t="s">
        <v>795</v>
      </c>
      <c r="I155" s="92" t="s">
        <v>804</v>
      </c>
      <c r="J155" s="50" t="s">
        <v>799</v>
      </c>
      <c r="K155" s="50" t="s">
        <v>1790</v>
      </c>
      <c r="L155" s="83">
        <f t="shared" si="46"/>
        <v>0.84999999994022724</v>
      </c>
      <c r="M155" s="84" t="s">
        <v>586</v>
      </c>
      <c r="N155" s="84" t="s">
        <v>616</v>
      </c>
      <c r="O155" s="81" t="s">
        <v>368</v>
      </c>
      <c r="P155" s="81" t="s">
        <v>797</v>
      </c>
      <c r="Q155" s="86">
        <f>R155+S155+T155+U155</f>
        <v>17566552.613000002</v>
      </c>
      <c r="R155" s="85">
        <v>14931569.720000001</v>
      </c>
      <c r="S155" s="85">
        <v>2283651.8406000002</v>
      </c>
      <c r="T155" s="85">
        <v>351331.05240000004</v>
      </c>
      <c r="U155" s="86">
        <v>0</v>
      </c>
      <c r="V155" s="85">
        <v>21924481.989999998</v>
      </c>
      <c r="W155" s="85">
        <v>1171103.51</v>
      </c>
      <c r="X155" s="85">
        <f>R155+S155+T155+U155+V155+W155</f>
        <v>40662138.112999998</v>
      </c>
      <c r="Y155" s="87" t="s">
        <v>1791</v>
      </c>
      <c r="Z155" s="87"/>
      <c r="AA155" s="41">
        <v>14773481.430000002</v>
      </c>
      <c r="AB155" s="41">
        <v>2259473.64</v>
      </c>
      <c r="AC155" s="23"/>
    </row>
    <row r="156" spans="2:29" ht="175.7" customHeight="1" x14ac:dyDescent="0.3">
      <c r="B156" s="141">
        <v>127</v>
      </c>
      <c r="C156" s="192"/>
      <c r="D156" s="90" t="s">
        <v>1885</v>
      </c>
      <c r="E156" s="90">
        <v>134998</v>
      </c>
      <c r="F156" s="80" t="s">
        <v>1887</v>
      </c>
      <c r="G156" s="90"/>
      <c r="H156" s="84" t="s">
        <v>1886</v>
      </c>
      <c r="I156" s="92" t="s">
        <v>2100</v>
      </c>
      <c r="J156" s="50" t="s">
        <v>2031</v>
      </c>
      <c r="K156" s="50" t="s">
        <v>1834</v>
      </c>
      <c r="L156" s="83">
        <f t="shared" si="46"/>
        <v>0.84999999995631559</v>
      </c>
      <c r="M156" s="84" t="s">
        <v>595</v>
      </c>
      <c r="N156" s="84" t="s">
        <v>1888</v>
      </c>
      <c r="O156" s="81" t="s">
        <v>368</v>
      </c>
      <c r="P156" s="81" t="s">
        <v>797</v>
      </c>
      <c r="Q156" s="86">
        <f>R156+S156+T156+U156</f>
        <v>423492704.61000001</v>
      </c>
      <c r="R156" s="85">
        <v>359968798.89999998</v>
      </c>
      <c r="S156" s="85">
        <v>55054051.600000001</v>
      </c>
      <c r="T156" s="85">
        <v>8469854.1099999994</v>
      </c>
      <c r="U156" s="86">
        <v>0</v>
      </c>
      <c r="V156" s="85">
        <v>0</v>
      </c>
      <c r="W156" s="85">
        <v>58401347.490000002</v>
      </c>
      <c r="X156" s="85">
        <f>R156+S156+T156+U156+V156+W156</f>
        <v>481894052.10000002</v>
      </c>
      <c r="Y156" s="87" t="s">
        <v>371</v>
      </c>
      <c r="Z156" s="87"/>
      <c r="AA156" s="41">
        <v>0</v>
      </c>
      <c r="AB156" s="41">
        <v>0</v>
      </c>
      <c r="AC156" s="23"/>
    </row>
    <row r="157" spans="2:29" ht="23.25" customHeight="1" x14ac:dyDescent="0.3">
      <c r="B157" s="198"/>
      <c r="C157" s="111" t="s">
        <v>13</v>
      </c>
      <c r="D157" s="111"/>
      <c r="E157" s="111"/>
      <c r="F157" s="111"/>
      <c r="G157" s="111"/>
      <c r="H157" s="111"/>
      <c r="I157" s="211"/>
      <c r="J157" s="111"/>
      <c r="K157" s="111"/>
      <c r="L157" s="111"/>
      <c r="M157" s="111"/>
      <c r="N157" s="111"/>
      <c r="O157" s="111"/>
      <c r="P157" s="111"/>
      <c r="Q157" s="111">
        <f>SUM(Q138:Q156)</f>
        <v>1388550156.0730002</v>
      </c>
      <c r="R157" s="111">
        <f t="shared" ref="R157:V157" si="49">SUM(R138:R156)</f>
        <v>1180267631.8309999</v>
      </c>
      <c r="S157" s="111">
        <f t="shared" si="49"/>
        <v>181250526.00940001</v>
      </c>
      <c r="T157" s="111">
        <f t="shared" si="49"/>
        <v>27031998.232599996</v>
      </c>
      <c r="U157" s="111">
        <f t="shared" si="49"/>
        <v>0</v>
      </c>
      <c r="V157" s="111">
        <f t="shared" si="49"/>
        <v>278986492.31999999</v>
      </c>
      <c r="W157" s="111">
        <f t="shared" ref="W157" si="50">SUM(W138:W156)</f>
        <v>140616872.57999998</v>
      </c>
      <c r="X157" s="111">
        <f>SUM(X138:X156)</f>
        <v>1808153520.973</v>
      </c>
      <c r="Y157" s="115"/>
      <c r="Z157" s="115"/>
      <c r="AA157" s="112">
        <f>SUM(AA138:AA156)</f>
        <v>589716347.82999992</v>
      </c>
      <c r="AB157" s="112">
        <f>SUM(AB138:AB156)</f>
        <v>90191912</v>
      </c>
      <c r="AC157" s="23"/>
    </row>
    <row r="158" spans="2:29" ht="103.7" customHeight="1" x14ac:dyDescent="0.3">
      <c r="B158" s="141">
        <v>128</v>
      </c>
      <c r="C158" s="303" t="s">
        <v>6</v>
      </c>
      <c r="D158" s="90" t="s">
        <v>7</v>
      </c>
      <c r="E158" s="90">
        <v>101054</v>
      </c>
      <c r="F158" s="80" t="s">
        <v>2101</v>
      </c>
      <c r="G158" s="212" t="s">
        <v>202</v>
      </c>
      <c r="H158" s="81" t="s">
        <v>8</v>
      </c>
      <c r="I158" s="82" t="s">
        <v>1081</v>
      </c>
      <c r="J158" s="50">
        <v>42654</v>
      </c>
      <c r="K158" s="50" t="s">
        <v>1813</v>
      </c>
      <c r="L158" s="83">
        <f>R158/Q158</f>
        <v>0.85</v>
      </c>
      <c r="M158" s="84" t="s">
        <v>595</v>
      </c>
      <c r="N158" s="84" t="s">
        <v>632</v>
      </c>
      <c r="O158" s="81" t="s">
        <v>683</v>
      </c>
      <c r="P158" s="81" t="s">
        <v>672</v>
      </c>
      <c r="Q158" s="86">
        <f>R158+S158+T158+U158</f>
        <v>4431510</v>
      </c>
      <c r="R158" s="85">
        <v>3766783.5</v>
      </c>
      <c r="S158" s="85">
        <v>576096.30000000005</v>
      </c>
      <c r="T158" s="85">
        <v>88630.2</v>
      </c>
      <c r="U158" s="85">
        <v>0</v>
      </c>
      <c r="V158" s="85">
        <v>886302</v>
      </c>
      <c r="W158" s="85">
        <v>0</v>
      </c>
      <c r="X158" s="85">
        <f>R158+S158+T158+U158+V158+W158</f>
        <v>5317812</v>
      </c>
      <c r="Y158" s="93" t="s">
        <v>1382</v>
      </c>
      <c r="Z158" s="93"/>
      <c r="AA158" s="41">
        <v>3758957.5599999996</v>
      </c>
      <c r="AB158" s="41">
        <v>619122.41999999993</v>
      </c>
      <c r="AC158" s="23"/>
    </row>
    <row r="159" spans="2:29" ht="92.25" customHeight="1" x14ac:dyDescent="0.3">
      <c r="B159" s="141">
        <v>129</v>
      </c>
      <c r="C159" s="304"/>
      <c r="D159" s="90" t="s">
        <v>9</v>
      </c>
      <c r="E159" s="90">
        <v>103033</v>
      </c>
      <c r="F159" s="80" t="s">
        <v>237</v>
      </c>
      <c r="G159" s="212"/>
      <c r="H159" s="81" t="s">
        <v>10</v>
      </c>
      <c r="I159" s="82" t="s">
        <v>539</v>
      </c>
      <c r="J159" s="50">
        <v>42662</v>
      </c>
      <c r="K159" s="50">
        <v>44926</v>
      </c>
      <c r="L159" s="83">
        <f t="shared" ref="L159:L222" si="51">R159/Q159</f>
        <v>0.85</v>
      </c>
      <c r="M159" s="84" t="s">
        <v>593</v>
      </c>
      <c r="N159" s="84" t="s">
        <v>607</v>
      </c>
      <c r="O159" s="81" t="s">
        <v>683</v>
      </c>
      <c r="P159" s="81" t="s">
        <v>672</v>
      </c>
      <c r="Q159" s="86">
        <f>R159+S159+T159+U159</f>
        <v>199361184.41</v>
      </c>
      <c r="R159" s="85">
        <v>169457006.74849999</v>
      </c>
      <c r="S159" s="85">
        <v>25916953.973299999</v>
      </c>
      <c r="T159" s="85">
        <v>3987223.6882000002</v>
      </c>
      <c r="U159" s="85">
        <v>0</v>
      </c>
      <c r="V159" s="85">
        <v>42660365</v>
      </c>
      <c r="W159" s="85">
        <v>16842247</v>
      </c>
      <c r="X159" s="85">
        <f t="shared" ref="X159:X222" si="52">R159+S159+T159+U159+V159+W159</f>
        <v>258863796.41</v>
      </c>
      <c r="Y159" s="93" t="s">
        <v>527</v>
      </c>
      <c r="Z159" s="93"/>
      <c r="AA159" s="41">
        <v>49457875.369999997</v>
      </c>
      <c r="AB159" s="41">
        <v>7564145.6399999997</v>
      </c>
      <c r="AC159" s="23"/>
    </row>
    <row r="160" spans="2:29" ht="135" customHeight="1" x14ac:dyDescent="0.3">
      <c r="B160" s="141">
        <v>130</v>
      </c>
      <c r="C160" s="304"/>
      <c r="D160" s="90" t="s">
        <v>11</v>
      </c>
      <c r="E160" s="90" t="s">
        <v>1992</v>
      </c>
      <c r="F160" s="80" t="s">
        <v>2102</v>
      </c>
      <c r="G160" s="212"/>
      <c r="H160" s="81" t="s">
        <v>79</v>
      </c>
      <c r="I160" s="82" t="s">
        <v>643</v>
      </c>
      <c r="J160" s="50">
        <v>42682</v>
      </c>
      <c r="K160" s="50" t="s">
        <v>1292</v>
      </c>
      <c r="L160" s="83">
        <f t="shared" si="51"/>
        <v>0.84999999999999987</v>
      </c>
      <c r="M160" s="84" t="s">
        <v>584</v>
      </c>
      <c r="N160" s="84" t="s">
        <v>597</v>
      </c>
      <c r="O160" s="81" t="s">
        <v>683</v>
      </c>
      <c r="P160" s="81" t="s">
        <v>672</v>
      </c>
      <c r="Q160" s="86">
        <f>R160+S160+T160+U160</f>
        <v>61914771.860000007</v>
      </c>
      <c r="R160" s="85">
        <v>52627556.081</v>
      </c>
      <c r="S160" s="85">
        <v>8048920.3418000005</v>
      </c>
      <c r="T160" s="85">
        <v>1238295.4372</v>
      </c>
      <c r="U160" s="85">
        <v>0</v>
      </c>
      <c r="V160" s="85">
        <v>9257130</v>
      </c>
      <c r="W160" s="85">
        <v>4085411</v>
      </c>
      <c r="X160" s="85">
        <f t="shared" si="52"/>
        <v>75257312.860000014</v>
      </c>
      <c r="Y160" s="93" t="s">
        <v>1382</v>
      </c>
      <c r="Z160" s="93" t="s">
        <v>578</v>
      </c>
      <c r="AA160" s="41">
        <v>42809693.57</v>
      </c>
      <c r="AB160" s="41">
        <v>6547364.9100000001</v>
      </c>
      <c r="AC160" s="23"/>
    </row>
    <row r="161" spans="2:29" ht="132.75" customHeight="1" x14ac:dyDescent="0.3">
      <c r="B161" s="141">
        <v>131</v>
      </c>
      <c r="C161" s="304"/>
      <c r="D161" s="90" t="s">
        <v>16</v>
      </c>
      <c r="E161" s="90">
        <v>103967</v>
      </c>
      <c r="F161" s="80" t="s">
        <v>238</v>
      </c>
      <c r="G161" s="212"/>
      <c r="H161" s="81" t="s">
        <v>80</v>
      </c>
      <c r="I161" s="82" t="s">
        <v>448</v>
      </c>
      <c r="J161" s="50">
        <v>42502</v>
      </c>
      <c r="K161" s="50" t="s">
        <v>449</v>
      </c>
      <c r="L161" s="83">
        <f t="shared" si="51"/>
        <v>0.85</v>
      </c>
      <c r="M161" s="84" t="s">
        <v>599</v>
      </c>
      <c r="N161" s="84" t="s">
        <v>608</v>
      </c>
      <c r="O161" s="81" t="s">
        <v>683</v>
      </c>
      <c r="P161" s="81" t="s">
        <v>672</v>
      </c>
      <c r="Q161" s="86">
        <f t="shared" ref="Q161:Q224" si="53">R161+S161+T161+U161</f>
        <v>271602960</v>
      </c>
      <c r="R161" s="85">
        <v>230862516</v>
      </c>
      <c r="S161" s="85">
        <v>35308384.800000004</v>
      </c>
      <c r="T161" s="85">
        <v>5432059.2000000002</v>
      </c>
      <c r="U161" s="85">
        <v>0</v>
      </c>
      <c r="V161" s="85">
        <v>62303111</v>
      </c>
      <c r="W161" s="85">
        <v>22021862</v>
      </c>
      <c r="X161" s="85">
        <f t="shared" si="52"/>
        <v>355927933</v>
      </c>
      <c r="Y161" s="93" t="s">
        <v>371</v>
      </c>
      <c r="Z161" s="93"/>
      <c r="AA161" s="41">
        <v>29707648.650000006</v>
      </c>
      <c r="AB161" s="41">
        <v>4543522.71</v>
      </c>
      <c r="AC161" s="23"/>
    </row>
    <row r="162" spans="2:29" ht="81.75" customHeight="1" x14ac:dyDescent="0.3">
      <c r="B162" s="141">
        <v>132</v>
      </c>
      <c r="C162" s="304"/>
      <c r="D162" s="90" t="s">
        <v>17</v>
      </c>
      <c r="E162" s="90">
        <v>104337</v>
      </c>
      <c r="F162" s="90" t="s">
        <v>239</v>
      </c>
      <c r="G162" s="212"/>
      <c r="H162" s="81" t="s">
        <v>81</v>
      </c>
      <c r="I162" s="82" t="s">
        <v>441</v>
      </c>
      <c r="J162" s="81" t="s">
        <v>466</v>
      </c>
      <c r="K162" s="81" t="s">
        <v>380</v>
      </c>
      <c r="L162" s="83">
        <f t="shared" si="51"/>
        <v>0.85</v>
      </c>
      <c r="M162" s="84" t="s">
        <v>596</v>
      </c>
      <c r="N162" s="84" t="s">
        <v>467</v>
      </c>
      <c r="O162" s="81" t="s">
        <v>683</v>
      </c>
      <c r="P162" s="81" t="s">
        <v>672</v>
      </c>
      <c r="Q162" s="86">
        <f t="shared" si="53"/>
        <v>221477882.32000002</v>
      </c>
      <c r="R162" s="85">
        <v>188256199.972</v>
      </c>
      <c r="S162" s="85">
        <v>28792124.7016</v>
      </c>
      <c r="T162" s="85">
        <v>4429557.6464</v>
      </c>
      <c r="U162" s="85">
        <v>0</v>
      </c>
      <c r="V162" s="85">
        <v>96509544</v>
      </c>
      <c r="W162" s="85">
        <v>14757129</v>
      </c>
      <c r="X162" s="85">
        <f t="shared" si="52"/>
        <v>332744555.32000005</v>
      </c>
      <c r="Y162" s="93" t="s">
        <v>371</v>
      </c>
      <c r="Z162" s="93"/>
      <c r="AA162" s="41">
        <v>89104409.520000011</v>
      </c>
      <c r="AB162" s="41">
        <v>12585643.57</v>
      </c>
      <c r="AC162" s="23"/>
    </row>
    <row r="163" spans="2:29" ht="120.2" customHeight="1" x14ac:dyDescent="0.3">
      <c r="B163" s="141">
        <v>133</v>
      </c>
      <c r="C163" s="304"/>
      <c r="D163" s="90" t="s">
        <v>18</v>
      </c>
      <c r="E163" s="90">
        <v>105146</v>
      </c>
      <c r="F163" s="80" t="s">
        <v>240</v>
      </c>
      <c r="G163" s="212"/>
      <c r="H163" s="81" t="s">
        <v>82</v>
      </c>
      <c r="I163" s="82" t="s">
        <v>431</v>
      </c>
      <c r="J163" s="50">
        <v>42719</v>
      </c>
      <c r="K163" s="213" t="s">
        <v>1148</v>
      </c>
      <c r="L163" s="83">
        <f t="shared" si="51"/>
        <v>0.85000000000000009</v>
      </c>
      <c r="M163" s="84" t="s">
        <v>599</v>
      </c>
      <c r="N163" s="84" t="s">
        <v>613</v>
      </c>
      <c r="O163" s="81" t="s">
        <v>683</v>
      </c>
      <c r="P163" s="81" t="s">
        <v>672</v>
      </c>
      <c r="Q163" s="86">
        <f t="shared" si="53"/>
        <v>235224439.07999998</v>
      </c>
      <c r="R163" s="85">
        <v>199940773.21799999</v>
      </c>
      <c r="S163" s="85">
        <v>30579177.080400001</v>
      </c>
      <c r="T163" s="85">
        <v>4704488.7816000003</v>
      </c>
      <c r="U163" s="85">
        <v>0</v>
      </c>
      <c r="V163" s="85">
        <v>50027615</v>
      </c>
      <c r="W163" s="85">
        <v>18250172</v>
      </c>
      <c r="X163" s="85">
        <f t="shared" si="52"/>
        <v>303502226.07999998</v>
      </c>
      <c r="Y163" s="93" t="s">
        <v>371</v>
      </c>
      <c r="Z163" s="93"/>
      <c r="AA163" s="41">
        <v>106327765.15000002</v>
      </c>
      <c r="AB163" s="41">
        <v>16261893.48</v>
      </c>
      <c r="AC163" s="23"/>
    </row>
    <row r="164" spans="2:29" ht="110.25" customHeight="1" x14ac:dyDescent="0.3">
      <c r="B164" s="141">
        <v>134</v>
      </c>
      <c r="C164" s="304"/>
      <c r="D164" s="90" t="s">
        <v>20</v>
      </c>
      <c r="E164" s="90" t="s">
        <v>1993</v>
      </c>
      <c r="F164" s="80" t="s">
        <v>2103</v>
      </c>
      <c r="G164" s="212"/>
      <c r="H164" s="81" t="s">
        <v>84</v>
      </c>
      <c r="I164" s="82" t="s">
        <v>542</v>
      </c>
      <c r="J164" s="50">
        <v>42724</v>
      </c>
      <c r="K164" s="50" t="s">
        <v>2104</v>
      </c>
      <c r="L164" s="83">
        <f t="shared" si="51"/>
        <v>0.85000000000000009</v>
      </c>
      <c r="M164" s="84" t="s">
        <v>596</v>
      </c>
      <c r="N164" s="84" t="s">
        <v>545</v>
      </c>
      <c r="O164" s="81" t="s">
        <v>683</v>
      </c>
      <c r="P164" s="81" t="s">
        <v>672</v>
      </c>
      <c r="Q164" s="86">
        <f t="shared" si="53"/>
        <v>92979526.299999982</v>
      </c>
      <c r="R164" s="85">
        <v>79032597.354999989</v>
      </c>
      <c r="S164" s="85">
        <v>12087338.419</v>
      </c>
      <c r="T164" s="85">
        <v>1859590.5260000001</v>
      </c>
      <c r="U164" s="85">
        <v>0</v>
      </c>
      <c r="V164" s="85">
        <v>21134929</v>
      </c>
      <c r="W164" s="85">
        <v>12695118</v>
      </c>
      <c r="X164" s="85">
        <f t="shared" si="52"/>
        <v>126809573.29999998</v>
      </c>
      <c r="Y164" s="93" t="s">
        <v>1382</v>
      </c>
      <c r="Z164" s="93" t="s">
        <v>577</v>
      </c>
      <c r="AA164" s="41">
        <v>63022766.780000001</v>
      </c>
      <c r="AB164" s="41">
        <v>9638776.0800000001</v>
      </c>
      <c r="AC164" s="23"/>
    </row>
    <row r="165" spans="2:29" ht="90.75" customHeight="1" x14ac:dyDescent="0.3">
      <c r="B165" s="141">
        <v>135</v>
      </c>
      <c r="C165" s="304"/>
      <c r="D165" s="90" t="s">
        <v>21</v>
      </c>
      <c r="E165" s="90">
        <v>102050</v>
      </c>
      <c r="F165" s="80" t="s">
        <v>241</v>
      </c>
      <c r="G165" s="212"/>
      <c r="H165" s="84" t="s">
        <v>85</v>
      </c>
      <c r="I165" s="82" t="s">
        <v>442</v>
      </c>
      <c r="J165" s="81" t="s">
        <v>468</v>
      </c>
      <c r="K165" s="81" t="s">
        <v>469</v>
      </c>
      <c r="L165" s="83">
        <f t="shared" si="51"/>
        <v>0.85</v>
      </c>
      <c r="M165" s="84" t="s">
        <v>589</v>
      </c>
      <c r="N165" s="84" t="s">
        <v>588</v>
      </c>
      <c r="O165" s="81" t="s">
        <v>683</v>
      </c>
      <c r="P165" s="81" t="s">
        <v>672</v>
      </c>
      <c r="Q165" s="86">
        <f t="shared" si="53"/>
        <v>1029054034.4299999</v>
      </c>
      <c r="R165" s="85">
        <v>874695929.26549995</v>
      </c>
      <c r="S165" s="85">
        <v>133777024.47589999</v>
      </c>
      <c r="T165" s="85">
        <v>20581080.6886</v>
      </c>
      <c r="U165" s="85">
        <v>0</v>
      </c>
      <c r="V165" s="85">
        <v>289699740</v>
      </c>
      <c r="W165" s="85">
        <v>419444666</v>
      </c>
      <c r="X165" s="85">
        <f t="shared" si="52"/>
        <v>1738198440.4299998</v>
      </c>
      <c r="Y165" s="93" t="s">
        <v>371</v>
      </c>
      <c r="Z165" s="93"/>
      <c r="AA165" s="41">
        <v>196825448.18000001</v>
      </c>
      <c r="AB165" s="41">
        <v>23208442.369999997</v>
      </c>
      <c r="AC165" s="23"/>
    </row>
    <row r="166" spans="2:29" ht="54.75" customHeight="1" x14ac:dyDescent="0.3">
      <c r="B166" s="141">
        <v>136</v>
      </c>
      <c r="C166" s="304"/>
      <c r="D166" s="90" t="s">
        <v>22</v>
      </c>
      <c r="E166" s="90">
        <v>105422</v>
      </c>
      <c r="F166" s="80" t="s">
        <v>242</v>
      </c>
      <c r="G166" s="212"/>
      <c r="H166" s="81" t="s">
        <v>86</v>
      </c>
      <c r="I166" s="28" t="s">
        <v>457</v>
      </c>
      <c r="J166" s="50">
        <v>42726</v>
      </c>
      <c r="K166" s="50" t="s">
        <v>1301</v>
      </c>
      <c r="L166" s="83">
        <f t="shared" si="51"/>
        <v>0.85</v>
      </c>
      <c r="M166" s="84" t="s">
        <v>590</v>
      </c>
      <c r="N166" s="84" t="s">
        <v>392</v>
      </c>
      <c r="O166" s="81" t="s">
        <v>683</v>
      </c>
      <c r="P166" s="81" t="s">
        <v>672</v>
      </c>
      <c r="Q166" s="86">
        <f t="shared" si="53"/>
        <v>62918271.999999993</v>
      </c>
      <c r="R166" s="85">
        <v>53480531.199999996</v>
      </c>
      <c r="S166" s="85">
        <v>8179375.3600000003</v>
      </c>
      <c r="T166" s="85">
        <v>1258365.4399999999</v>
      </c>
      <c r="U166" s="85">
        <v>0</v>
      </c>
      <c r="V166" s="85">
        <v>13427524</v>
      </c>
      <c r="W166" s="85">
        <v>5219341</v>
      </c>
      <c r="X166" s="85">
        <f t="shared" si="52"/>
        <v>81565137</v>
      </c>
      <c r="Y166" s="93" t="s">
        <v>371</v>
      </c>
      <c r="Z166" s="93" t="s">
        <v>579</v>
      </c>
      <c r="AA166" s="41">
        <v>39484738.57</v>
      </c>
      <c r="AB166" s="41">
        <v>6038842.3799999999</v>
      </c>
      <c r="AC166" s="23"/>
    </row>
    <row r="167" spans="2:29" ht="56.25" customHeight="1" x14ac:dyDescent="0.3">
      <c r="B167" s="141">
        <v>137</v>
      </c>
      <c r="C167" s="304"/>
      <c r="D167" s="90" t="s">
        <v>25</v>
      </c>
      <c r="E167" s="90">
        <v>106130</v>
      </c>
      <c r="F167" s="80" t="s">
        <v>243</v>
      </c>
      <c r="G167" s="212"/>
      <c r="H167" s="81" t="s">
        <v>88</v>
      </c>
      <c r="I167" s="82" t="s">
        <v>550</v>
      </c>
      <c r="J167" s="50">
        <v>42731</v>
      </c>
      <c r="K167" s="80" t="s">
        <v>913</v>
      </c>
      <c r="L167" s="83">
        <f t="shared" si="51"/>
        <v>0.85</v>
      </c>
      <c r="M167" s="84" t="s">
        <v>599</v>
      </c>
      <c r="N167" s="84" t="s">
        <v>849</v>
      </c>
      <c r="O167" s="81" t="s">
        <v>683</v>
      </c>
      <c r="P167" s="81" t="s">
        <v>672</v>
      </c>
      <c r="Q167" s="86">
        <f t="shared" si="53"/>
        <v>78829045.819999993</v>
      </c>
      <c r="R167" s="85">
        <v>67004688.946999989</v>
      </c>
      <c r="S167" s="85">
        <v>10247775.956599999</v>
      </c>
      <c r="T167" s="85">
        <v>1576580.9164</v>
      </c>
      <c r="U167" s="85">
        <v>0</v>
      </c>
      <c r="V167" s="85">
        <v>17295731</v>
      </c>
      <c r="W167" s="85">
        <v>7649611</v>
      </c>
      <c r="X167" s="85">
        <f t="shared" si="52"/>
        <v>103774387.81999999</v>
      </c>
      <c r="Y167" s="93" t="s">
        <v>371</v>
      </c>
      <c r="Z167" s="93" t="s">
        <v>580</v>
      </c>
      <c r="AA167" s="41">
        <v>58296798.220000006</v>
      </c>
      <c r="AB167" s="41">
        <v>8915980.9199999999</v>
      </c>
      <c r="AC167" s="23"/>
    </row>
    <row r="168" spans="2:29" ht="65.25" customHeight="1" x14ac:dyDescent="0.3">
      <c r="B168" s="141">
        <v>138</v>
      </c>
      <c r="C168" s="304"/>
      <c r="D168" s="90" t="s">
        <v>26</v>
      </c>
      <c r="E168" s="90">
        <v>104740</v>
      </c>
      <c r="F168" s="80" t="s">
        <v>244</v>
      </c>
      <c r="G168" s="212"/>
      <c r="H168" s="81" t="s">
        <v>89</v>
      </c>
      <c r="I168" s="82" t="s">
        <v>432</v>
      </c>
      <c r="J168" s="50">
        <v>42734</v>
      </c>
      <c r="K168" s="50" t="s">
        <v>488</v>
      </c>
      <c r="L168" s="83">
        <f t="shared" si="51"/>
        <v>0.84999999999999987</v>
      </c>
      <c r="M168" s="84" t="s">
        <v>584</v>
      </c>
      <c r="N168" s="84" t="s">
        <v>585</v>
      </c>
      <c r="O168" s="81" t="s">
        <v>683</v>
      </c>
      <c r="P168" s="81" t="s">
        <v>672</v>
      </c>
      <c r="Q168" s="86">
        <f t="shared" si="53"/>
        <v>54826025.340000011</v>
      </c>
      <c r="R168" s="85">
        <v>46602121.539000005</v>
      </c>
      <c r="S168" s="85">
        <v>7127383.2942000004</v>
      </c>
      <c r="T168" s="85">
        <v>1096520.5068000001</v>
      </c>
      <c r="U168" s="85">
        <v>0</v>
      </c>
      <c r="V168" s="85">
        <v>12467164</v>
      </c>
      <c r="W168" s="85">
        <v>8221382</v>
      </c>
      <c r="X168" s="85">
        <f t="shared" si="52"/>
        <v>75514571.340000004</v>
      </c>
      <c r="Y168" s="93" t="s">
        <v>371</v>
      </c>
      <c r="Z168" s="93"/>
      <c r="AA168" s="41">
        <v>24773318.32</v>
      </c>
      <c r="AB168" s="41">
        <v>3788860.4499999997</v>
      </c>
      <c r="AC168" s="23"/>
    </row>
    <row r="169" spans="2:29" ht="73.5" customHeight="1" x14ac:dyDescent="0.3">
      <c r="B169" s="141">
        <v>139</v>
      </c>
      <c r="C169" s="304"/>
      <c r="D169" s="90" t="s">
        <v>27</v>
      </c>
      <c r="E169" s="90">
        <v>105327</v>
      </c>
      <c r="F169" s="80" t="s">
        <v>245</v>
      </c>
      <c r="G169" s="212"/>
      <c r="H169" s="84" t="s">
        <v>90</v>
      </c>
      <c r="I169" s="92" t="s">
        <v>2105</v>
      </c>
      <c r="J169" s="84" t="s">
        <v>480</v>
      </c>
      <c r="K169" s="50" t="s">
        <v>382</v>
      </c>
      <c r="L169" s="83">
        <f t="shared" si="51"/>
        <v>0.85000000000000009</v>
      </c>
      <c r="M169" s="84" t="s">
        <v>590</v>
      </c>
      <c r="N169" s="84" t="s">
        <v>605</v>
      </c>
      <c r="O169" s="84" t="s">
        <v>683</v>
      </c>
      <c r="P169" s="84" t="s">
        <v>672</v>
      </c>
      <c r="Q169" s="86">
        <f t="shared" si="53"/>
        <v>107863562.61999999</v>
      </c>
      <c r="R169" s="85">
        <v>91684028.226999998</v>
      </c>
      <c r="S169" s="85">
        <v>14022263.140600001</v>
      </c>
      <c r="T169" s="85">
        <v>2157271.2524000001</v>
      </c>
      <c r="U169" s="85">
        <v>0</v>
      </c>
      <c r="V169" s="85">
        <v>23427815</v>
      </c>
      <c r="W169" s="85">
        <v>10732988</v>
      </c>
      <c r="X169" s="85">
        <f t="shared" si="52"/>
        <v>142024365.62</v>
      </c>
      <c r="Y169" s="93" t="s">
        <v>371</v>
      </c>
      <c r="Z169" s="93"/>
      <c r="AA169" s="41">
        <v>64618640.479999997</v>
      </c>
      <c r="AB169" s="41">
        <v>9882850.8800000008</v>
      </c>
      <c r="AC169" s="23"/>
    </row>
    <row r="170" spans="2:29" ht="80.45" customHeight="1" x14ac:dyDescent="0.3">
      <c r="B170" s="141">
        <v>140</v>
      </c>
      <c r="C170" s="304"/>
      <c r="D170" s="90" t="s">
        <v>28</v>
      </c>
      <c r="E170" s="90">
        <v>106208</v>
      </c>
      <c r="F170" s="80" t="s">
        <v>246</v>
      </c>
      <c r="G170" s="212"/>
      <c r="H170" s="81" t="s">
        <v>91</v>
      </c>
      <c r="I170" s="82" t="s">
        <v>543</v>
      </c>
      <c r="J170" s="50">
        <v>42738</v>
      </c>
      <c r="K170" s="50" t="s">
        <v>1512</v>
      </c>
      <c r="L170" s="83">
        <f t="shared" si="51"/>
        <v>0.85</v>
      </c>
      <c r="M170" s="84" t="s">
        <v>589</v>
      </c>
      <c r="N170" s="84" t="s">
        <v>619</v>
      </c>
      <c r="O170" s="81" t="s">
        <v>683</v>
      </c>
      <c r="P170" s="81" t="s">
        <v>672</v>
      </c>
      <c r="Q170" s="86">
        <f t="shared" si="53"/>
        <v>26915160.109999999</v>
      </c>
      <c r="R170" s="85">
        <v>22877886.093499999</v>
      </c>
      <c r="S170" s="85">
        <v>3498970.8143000002</v>
      </c>
      <c r="T170" s="85">
        <v>538303.20219999994</v>
      </c>
      <c r="U170" s="85">
        <v>0</v>
      </c>
      <c r="V170" s="85">
        <v>5888889.1699999999</v>
      </c>
      <c r="W170" s="85">
        <v>3067195</v>
      </c>
      <c r="X170" s="85">
        <f t="shared" si="52"/>
        <v>35871244.280000001</v>
      </c>
      <c r="Y170" s="93" t="s">
        <v>371</v>
      </c>
      <c r="Z170" s="93"/>
      <c r="AA170" s="41">
        <v>15985597.049999999</v>
      </c>
      <c r="AB170" s="41">
        <v>2444856.0299999998</v>
      </c>
      <c r="AC170" s="23"/>
    </row>
    <row r="171" spans="2:29" ht="180" x14ac:dyDescent="0.3">
      <c r="B171" s="141">
        <v>141</v>
      </c>
      <c r="C171" s="304"/>
      <c r="D171" s="90" t="s">
        <v>29</v>
      </c>
      <c r="E171" s="90">
        <v>102541</v>
      </c>
      <c r="F171" s="80" t="s">
        <v>247</v>
      </c>
      <c r="G171" s="212"/>
      <c r="H171" s="81" t="s">
        <v>30</v>
      </c>
      <c r="I171" s="82" t="s">
        <v>443</v>
      </c>
      <c r="J171" s="81" t="s">
        <v>470</v>
      </c>
      <c r="K171" s="81" t="s">
        <v>471</v>
      </c>
      <c r="L171" s="83">
        <f t="shared" si="51"/>
        <v>0.85</v>
      </c>
      <c r="M171" s="84" t="s">
        <v>596</v>
      </c>
      <c r="N171" s="84" t="s">
        <v>614</v>
      </c>
      <c r="O171" s="81" t="s">
        <v>683</v>
      </c>
      <c r="P171" s="81" t="s">
        <v>672</v>
      </c>
      <c r="Q171" s="86">
        <f t="shared" si="53"/>
        <v>9909808.3100000005</v>
      </c>
      <c r="R171" s="85">
        <v>8423337.0635000002</v>
      </c>
      <c r="S171" s="85">
        <v>1288275.0803</v>
      </c>
      <c r="T171" s="85">
        <v>198196.16620000001</v>
      </c>
      <c r="U171" s="85">
        <v>0</v>
      </c>
      <c r="V171" s="85">
        <v>1981962</v>
      </c>
      <c r="W171" s="85">
        <v>0</v>
      </c>
      <c r="X171" s="85">
        <f t="shared" si="52"/>
        <v>11891770.310000001</v>
      </c>
      <c r="Y171" s="93" t="s">
        <v>371</v>
      </c>
      <c r="Z171" s="93"/>
      <c r="AA171" s="41">
        <v>5064929.91</v>
      </c>
      <c r="AB171" s="41">
        <v>834223.75</v>
      </c>
      <c r="AC171" s="23"/>
    </row>
    <row r="172" spans="2:29" ht="60" x14ac:dyDescent="0.3">
      <c r="B172" s="141">
        <v>142</v>
      </c>
      <c r="C172" s="304"/>
      <c r="D172" s="90" t="s">
        <v>31</v>
      </c>
      <c r="E172" s="90">
        <v>105336</v>
      </c>
      <c r="F172" s="80" t="s">
        <v>248</v>
      </c>
      <c r="G172" s="212"/>
      <c r="H172" s="81" t="s">
        <v>32</v>
      </c>
      <c r="I172" s="82" t="s">
        <v>433</v>
      </c>
      <c r="J172" s="50">
        <v>42772</v>
      </c>
      <c r="K172" s="81" t="s">
        <v>382</v>
      </c>
      <c r="L172" s="83">
        <f t="shared" si="51"/>
        <v>0.85</v>
      </c>
      <c r="M172" s="84" t="s">
        <v>593</v>
      </c>
      <c r="N172" s="84" t="s">
        <v>394</v>
      </c>
      <c r="O172" s="81" t="s">
        <v>683</v>
      </c>
      <c r="P172" s="81" t="s">
        <v>672</v>
      </c>
      <c r="Q172" s="86">
        <f t="shared" si="53"/>
        <v>29660616.650000002</v>
      </c>
      <c r="R172" s="85">
        <v>25211524.1525</v>
      </c>
      <c r="S172" s="85">
        <v>3855880.1645</v>
      </c>
      <c r="T172" s="85">
        <v>593212.33299999998</v>
      </c>
      <c r="U172" s="85">
        <v>0</v>
      </c>
      <c r="V172" s="85">
        <v>12649738</v>
      </c>
      <c r="W172" s="85">
        <v>0</v>
      </c>
      <c r="X172" s="85">
        <f t="shared" si="52"/>
        <v>42310354.650000006</v>
      </c>
      <c r="Y172" s="93" t="s">
        <v>371</v>
      </c>
      <c r="Z172" s="93"/>
      <c r="AA172" s="41">
        <v>4804894.12</v>
      </c>
      <c r="AB172" s="41">
        <v>734866.16</v>
      </c>
      <c r="AC172" s="23"/>
    </row>
    <row r="173" spans="2:29" ht="80.45" customHeight="1" x14ac:dyDescent="0.3">
      <c r="B173" s="141">
        <v>143</v>
      </c>
      <c r="C173" s="304"/>
      <c r="D173" s="90" t="s">
        <v>33</v>
      </c>
      <c r="E173" s="90">
        <v>106221</v>
      </c>
      <c r="F173" s="80" t="s">
        <v>2106</v>
      </c>
      <c r="G173" s="212"/>
      <c r="H173" s="81" t="s">
        <v>34</v>
      </c>
      <c r="I173" s="82" t="s">
        <v>452</v>
      </c>
      <c r="J173" s="50">
        <v>42772</v>
      </c>
      <c r="K173" s="84" t="s">
        <v>518</v>
      </c>
      <c r="L173" s="83">
        <f t="shared" si="51"/>
        <v>0.85</v>
      </c>
      <c r="M173" s="84" t="s">
        <v>596</v>
      </c>
      <c r="N173" s="84" t="s">
        <v>615</v>
      </c>
      <c r="O173" s="81" t="s">
        <v>683</v>
      </c>
      <c r="P173" s="81" t="s">
        <v>672</v>
      </c>
      <c r="Q173" s="86">
        <f t="shared" si="53"/>
        <v>30879821.91</v>
      </c>
      <c r="R173" s="85">
        <v>26247848.623500001</v>
      </c>
      <c r="S173" s="85">
        <v>4014376.8483000002</v>
      </c>
      <c r="T173" s="85">
        <v>617596.43819999998</v>
      </c>
      <c r="U173" s="85">
        <v>0</v>
      </c>
      <c r="V173" s="85">
        <v>6721744</v>
      </c>
      <c r="W173" s="85">
        <v>2978892</v>
      </c>
      <c r="X173" s="85">
        <f t="shared" si="52"/>
        <v>40580457.909999996</v>
      </c>
      <c r="Y173" s="93" t="s">
        <v>1554</v>
      </c>
      <c r="Z173" s="93"/>
      <c r="AA173" s="41">
        <v>16404894.970000003</v>
      </c>
      <c r="AB173" s="41">
        <v>2508983.96</v>
      </c>
      <c r="AC173" s="23"/>
    </row>
    <row r="174" spans="2:29" ht="87.75" customHeight="1" x14ac:dyDescent="0.3">
      <c r="B174" s="141">
        <v>144</v>
      </c>
      <c r="C174" s="304"/>
      <c r="D174" s="90" t="s">
        <v>35</v>
      </c>
      <c r="E174" s="90">
        <v>101066</v>
      </c>
      <c r="F174" s="80" t="s">
        <v>249</v>
      </c>
      <c r="G174" s="212"/>
      <c r="H174" s="81" t="s">
        <v>36</v>
      </c>
      <c r="I174" s="82" t="s">
        <v>434</v>
      </c>
      <c r="J174" s="50">
        <v>42774</v>
      </c>
      <c r="K174" s="214" t="s">
        <v>382</v>
      </c>
      <c r="L174" s="83">
        <f t="shared" si="51"/>
        <v>0.85000000000000009</v>
      </c>
      <c r="M174" s="84" t="s">
        <v>586</v>
      </c>
      <c r="N174" s="84" t="s">
        <v>616</v>
      </c>
      <c r="O174" s="81" t="s">
        <v>683</v>
      </c>
      <c r="P174" s="81" t="s">
        <v>672</v>
      </c>
      <c r="Q174" s="86">
        <f t="shared" si="53"/>
        <v>10503439.000000002</v>
      </c>
      <c r="R174" s="85">
        <v>8927923.1500000022</v>
      </c>
      <c r="S174" s="85">
        <v>1365447.0700000003</v>
      </c>
      <c r="T174" s="85">
        <v>210068.78000000003</v>
      </c>
      <c r="U174" s="85">
        <v>0</v>
      </c>
      <c r="V174" s="85">
        <v>2100688</v>
      </c>
      <c r="W174" s="85">
        <v>0</v>
      </c>
      <c r="X174" s="85">
        <f t="shared" si="52"/>
        <v>12604127.000000002</v>
      </c>
      <c r="Y174" s="93" t="s">
        <v>371</v>
      </c>
      <c r="Z174" s="93"/>
      <c r="AA174" s="41">
        <v>3167916</v>
      </c>
      <c r="AB174" s="41">
        <v>521774.4</v>
      </c>
      <c r="AC174" s="23"/>
    </row>
    <row r="175" spans="2:29" ht="57.75" customHeight="1" x14ac:dyDescent="0.3">
      <c r="B175" s="141">
        <v>145</v>
      </c>
      <c r="C175" s="304"/>
      <c r="D175" s="90" t="s">
        <v>37</v>
      </c>
      <c r="E175" s="90">
        <v>106974</v>
      </c>
      <c r="F175" s="80" t="s">
        <v>250</v>
      </c>
      <c r="G175" s="212"/>
      <c r="H175" s="81" t="s">
        <v>193</v>
      </c>
      <c r="I175" s="82" t="s">
        <v>451</v>
      </c>
      <c r="J175" s="50">
        <v>42949</v>
      </c>
      <c r="K175" s="50" t="s">
        <v>488</v>
      </c>
      <c r="L175" s="83">
        <f t="shared" si="51"/>
        <v>0.85</v>
      </c>
      <c r="M175" s="84" t="s">
        <v>584</v>
      </c>
      <c r="N175" s="84" t="s">
        <v>617</v>
      </c>
      <c r="O175" s="81" t="s">
        <v>683</v>
      </c>
      <c r="P175" s="81" t="s">
        <v>672</v>
      </c>
      <c r="Q175" s="86">
        <f t="shared" si="53"/>
        <v>133567269.02</v>
      </c>
      <c r="R175" s="85">
        <v>113532178.667</v>
      </c>
      <c r="S175" s="85">
        <v>17363744.972600002</v>
      </c>
      <c r="T175" s="85">
        <v>2671345.3804000001</v>
      </c>
      <c r="U175" s="85">
        <v>0</v>
      </c>
      <c r="V175" s="85">
        <v>29197472</v>
      </c>
      <c r="W175" s="85">
        <v>14873797</v>
      </c>
      <c r="X175" s="85">
        <f t="shared" si="52"/>
        <v>177638538.01999998</v>
      </c>
      <c r="Y175" s="93" t="s">
        <v>371</v>
      </c>
      <c r="Z175" s="93"/>
      <c r="AA175" s="41">
        <v>61124922.980000004</v>
      </c>
      <c r="AB175" s="41">
        <v>9348517.7000000011</v>
      </c>
      <c r="AC175" s="23"/>
    </row>
    <row r="176" spans="2:29" ht="105" x14ac:dyDescent="0.3">
      <c r="B176" s="141">
        <v>146</v>
      </c>
      <c r="C176" s="304"/>
      <c r="D176" s="90" t="s">
        <v>38</v>
      </c>
      <c r="E176" s="90">
        <v>108040</v>
      </c>
      <c r="F176" s="80" t="s">
        <v>251</v>
      </c>
      <c r="G176" s="212"/>
      <c r="H176" s="81" t="s">
        <v>39</v>
      </c>
      <c r="I176" s="82" t="s">
        <v>538</v>
      </c>
      <c r="J176" s="50">
        <v>42795</v>
      </c>
      <c r="K176" s="50" t="s">
        <v>382</v>
      </c>
      <c r="L176" s="83">
        <f t="shared" si="51"/>
        <v>0.85000000000000009</v>
      </c>
      <c r="M176" s="84" t="s">
        <v>596</v>
      </c>
      <c r="N176" s="84" t="s">
        <v>603</v>
      </c>
      <c r="O176" s="81" t="s">
        <v>683</v>
      </c>
      <c r="P176" s="81" t="s">
        <v>672</v>
      </c>
      <c r="Q176" s="86">
        <f t="shared" si="53"/>
        <v>11926121.999999998</v>
      </c>
      <c r="R176" s="85">
        <v>10137203.699999999</v>
      </c>
      <c r="S176" s="85">
        <v>1550395.86</v>
      </c>
      <c r="T176" s="85">
        <v>238522.44</v>
      </c>
      <c r="U176" s="85">
        <v>0</v>
      </c>
      <c r="V176" s="85">
        <v>2385224</v>
      </c>
      <c r="W176" s="85">
        <v>0</v>
      </c>
      <c r="X176" s="85">
        <f t="shared" si="52"/>
        <v>14311345.999999998</v>
      </c>
      <c r="Y176" s="93" t="s">
        <v>527</v>
      </c>
      <c r="Z176" s="93" t="s">
        <v>581</v>
      </c>
      <c r="AA176" s="41">
        <v>7154320.2000000002</v>
      </c>
      <c r="AB176" s="41">
        <v>1178358.6199999999</v>
      </c>
      <c r="AC176" s="23"/>
    </row>
    <row r="177" spans="2:29" ht="45.75" customHeight="1" x14ac:dyDescent="0.3">
      <c r="B177" s="141">
        <v>147</v>
      </c>
      <c r="C177" s="304"/>
      <c r="D177" s="90" t="s">
        <v>40</v>
      </c>
      <c r="E177" s="90">
        <v>106204</v>
      </c>
      <c r="F177" s="80" t="s">
        <v>252</v>
      </c>
      <c r="G177" s="212"/>
      <c r="H177" s="81" t="s">
        <v>41</v>
      </c>
      <c r="I177" s="82" t="s">
        <v>559</v>
      </c>
      <c r="J177" s="50">
        <v>42775</v>
      </c>
      <c r="K177" s="80" t="s">
        <v>382</v>
      </c>
      <c r="L177" s="83">
        <f t="shared" si="51"/>
        <v>0.85000000000000009</v>
      </c>
      <c r="M177" s="84" t="s">
        <v>596</v>
      </c>
      <c r="N177" s="84" t="s">
        <v>618</v>
      </c>
      <c r="O177" s="81" t="s">
        <v>683</v>
      </c>
      <c r="P177" s="81" t="s">
        <v>672</v>
      </c>
      <c r="Q177" s="86">
        <f t="shared" si="53"/>
        <v>91449309.48999998</v>
      </c>
      <c r="R177" s="85">
        <v>77731913.066499993</v>
      </c>
      <c r="S177" s="85">
        <v>11888410.2337</v>
      </c>
      <c r="T177" s="85">
        <v>1828986.1897999998</v>
      </c>
      <c r="U177" s="85">
        <v>0</v>
      </c>
      <c r="V177" s="215">
        <v>19836389</v>
      </c>
      <c r="W177" s="215">
        <v>8451618.5099999998</v>
      </c>
      <c r="X177" s="85">
        <f t="shared" si="52"/>
        <v>119737316.99999999</v>
      </c>
      <c r="Y177" s="93" t="s">
        <v>371</v>
      </c>
      <c r="Z177" s="93" t="s">
        <v>582</v>
      </c>
      <c r="AA177" s="42">
        <v>55377727.489999995</v>
      </c>
      <c r="AB177" s="41">
        <v>7871267.7800000003</v>
      </c>
      <c r="AC177" s="23"/>
    </row>
    <row r="178" spans="2:29" ht="107.45" customHeight="1" x14ac:dyDescent="0.3">
      <c r="B178" s="141">
        <v>148</v>
      </c>
      <c r="C178" s="304"/>
      <c r="D178" s="90" t="s">
        <v>42</v>
      </c>
      <c r="E178" s="90">
        <v>102415</v>
      </c>
      <c r="F178" s="80" t="s">
        <v>253</v>
      </c>
      <c r="G178" s="212"/>
      <c r="H178" s="84" t="s">
        <v>43</v>
      </c>
      <c r="I178" s="82" t="s">
        <v>444</v>
      </c>
      <c r="J178" s="81" t="s">
        <v>472</v>
      </c>
      <c r="K178" s="216" t="s">
        <v>1158</v>
      </c>
      <c r="L178" s="83">
        <f t="shared" si="51"/>
        <v>0.85</v>
      </c>
      <c r="M178" s="84" t="s">
        <v>595</v>
      </c>
      <c r="N178" s="84" t="s">
        <v>604</v>
      </c>
      <c r="O178" s="81" t="s">
        <v>683</v>
      </c>
      <c r="P178" s="81" t="s">
        <v>672</v>
      </c>
      <c r="Q178" s="86">
        <f t="shared" si="53"/>
        <v>8028911.8600000003</v>
      </c>
      <c r="R178" s="85">
        <v>6824575.0810000002</v>
      </c>
      <c r="S178" s="85">
        <v>1043758.5418000001</v>
      </c>
      <c r="T178" s="85">
        <v>160578.2372</v>
      </c>
      <c r="U178" s="85">
        <v>0</v>
      </c>
      <c r="V178" s="85">
        <v>1605782</v>
      </c>
      <c r="W178" s="85">
        <v>0</v>
      </c>
      <c r="X178" s="85">
        <f t="shared" si="52"/>
        <v>9634693.8599999994</v>
      </c>
      <c r="Y178" s="93" t="s">
        <v>371</v>
      </c>
      <c r="Z178" s="93" t="s">
        <v>576</v>
      </c>
      <c r="AA178" s="41">
        <v>4435973.76</v>
      </c>
      <c r="AB178" s="41">
        <v>730630.99</v>
      </c>
      <c r="AC178" s="23"/>
    </row>
    <row r="179" spans="2:29" ht="64.5" customHeight="1" x14ac:dyDescent="0.3">
      <c r="B179" s="141">
        <v>149</v>
      </c>
      <c r="C179" s="304"/>
      <c r="D179" s="90" t="s">
        <v>44</v>
      </c>
      <c r="E179" s="90">
        <v>107453</v>
      </c>
      <c r="F179" s="80" t="s">
        <v>254</v>
      </c>
      <c r="G179" s="212"/>
      <c r="H179" s="81" t="s">
        <v>45</v>
      </c>
      <c r="I179" s="28" t="s">
        <v>473</v>
      </c>
      <c r="J179" s="81" t="s">
        <v>474</v>
      </c>
      <c r="K179" s="81" t="s">
        <v>1307</v>
      </c>
      <c r="L179" s="83">
        <f t="shared" si="51"/>
        <v>0.85</v>
      </c>
      <c r="M179" s="84" t="s">
        <v>596</v>
      </c>
      <c r="N179" s="84" t="s">
        <v>592</v>
      </c>
      <c r="O179" s="81" t="s">
        <v>683</v>
      </c>
      <c r="P179" s="81" t="s">
        <v>672</v>
      </c>
      <c r="Q179" s="86">
        <f t="shared" si="53"/>
        <v>45452806</v>
      </c>
      <c r="R179" s="85">
        <v>38634885.100000001</v>
      </c>
      <c r="S179" s="85">
        <v>5908864.7800000003</v>
      </c>
      <c r="T179" s="85">
        <v>909056.12</v>
      </c>
      <c r="U179" s="85">
        <v>0</v>
      </c>
      <c r="V179" s="85">
        <v>9090561</v>
      </c>
      <c r="W179" s="85">
        <v>0</v>
      </c>
      <c r="X179" s="85">
        <f t="shared" si="52"/>
        <v>54543367</v>
      </c>
      <c r="Y179" s="93" t="s">
        <v>371</v>
      </c>
      <c r="Z179" s="93"/>
      <c r="AA179" s="41">
        <v>4021591.59</v>
      </c>
      <c r="AB179" s="41">
        <v>615066.95000000007</v>
      </c>
      <c r="AC179" s="23"/>
    </row>
    <row r="180" spans="2:29" ht="78" customHeight="1" x14ac:dyDescent="0.3">
      <c r="B180" s="141">
        <v>150</v>
      </c>
      <c r="C180" s="304"/>
      <c r="D180" s="90" t="s">
        <v>46</v>
      </c>
      <c r="E180" s="90">
        <v>105621</v>
      </c>
      <c r="F180" s="80" t="s">
        <v>255</v>
      </c>
      <c r="G180" s="212"/>
      <c r="H180" s="81" t="s">
        <v>47</v>
      </c>
      <c r="I180" s="82" t="s">
        <v>529</v>
      </c>
      <c r="J180" s="50">
        <v>42705</v>
      </c>
      <c r="K180" s="50" t="s">
        <v>1298</v>
      </c>
      <c r="L180" s="83">
        <f t="shared" si="51"/>
        <v>0.85</v>
      </c>
      <c r="M180" s="84" t="s">
        <v>596</v>
      </c>
      <c r="N180" s="84" t="s">
        <v>545</v>
      </c>
      <c r="O180" s="81" t="s">
        <v>683</v>
      </c>
      <c r="P180" s="81" t="s">
        <v>672</v>
      </c>
      <c r="Q180" s="86">
        <f t="shared" si="53"/>
        <v>11406184.210000001</v>
      </c>
      <c r="R180" s="85">
        <v>9695256.5785000008</v>
      </c>
      <c r="S180" s="85">
        <v>1596865.7894000004</v>
      </c>
      <c r="T180" s="85">
        <v>114061.84210000001</v>
      </c>
      <c r="U180" s="85">
        <v>0</v>
      </c>
      <c r="V180" s="85">
        <v>2281237</v>
      </c>
      <c r="W180" s="85">
        <v>0</v>
      </c>
      <c r="X180" s="85">
        <f t="shared" si="52"/>
        <v>13687421.210000001</v>
      </c>
      <c r="Y180" s="93" t="s">
        <v>527</v>
      </c>
      <c r="Z180" s="93"/>
      <c r="AA180" s="41">
        <v>9471666.2400000002</v>
      </c>
      <c r="AB180" s="41">
        <v>1560039.14</v>
      </c>
      <c r="AC180" s="23"/>
    </row>
    <row r="181" spans="2:29" ht="57.2" customHeight="1" x14ac:dyDescent="0.3">
      <c r="B181" s="141">
        <v>151</v>
      </c>
      <c r="C181" s="304"/>
      <c r="D181" s="90" t="s">
        <v>48</v>
      </c>
      <c r="E181" s="90">
        <v>106373</v>
      </c>
      <c r="F181" s="80" t="s">
        <v>256</v>
      </c>
      <c r="G181" s="212"/>
      <c r="H181" s="81" t="s">
        <v>93</v>
      </c>
      <c r="I181" s="82" t="s">
        <v>455</v>
      </c>
      <c r="J181" s="81" t="s">
        <v>456</v>
      </c>
      <c r="K181" s="81" t="s">
        <v>1836</v>
      </c>
      <c r="L181" s="83">
        <f t="shared" si="51"/>
        <v>0.85000000000000009</v>
      </c>
      <c r="M181" s="84" t="s">
        <v>586</v>
      </c>
      <c r="N181" s="84" t="s">
        <v>601</v>
      </c>
      <c r="O181" s="81" t="s">
        <v>683</v>
      </c>
      <c r="P181" s="81" t="s">
        <v>672</v>
      </c>
      <c r="Q181" s="86">
        <f t="shared" si="53"/>
        <v>81435888.899999991</v>
      </c>
      <c r="R181" s="85">
        <v>69220505.564999998</v>
      </c>
      <c r="S181" s="85">
        <v>10586665.557000002</v>
      </c>
      <c r="T181" s="85">
        <v>1628717.7780000002</v>
      </c>
      <c r="U181" s="85">
        <v>0</v>
      </c>
      <c r="V181" s="85">
        <v>17531811</v>
      </c>
      <c r="W181" s="85">
        <v>9371300</v>
      </c>
      <c r="X181" s="85">
        <f t="shared" si="52"/>
        <v>108338999.89999999</v>
      </c>
      <c r="Y181" s="93" t="s">
        <v>371</v>
      </c>
      <c r="Z181" s="93"/>
      <c r="AA181" s="41">
        <v>39618432.719999999</v>
      </c>
      <c r="AB181" s="41">
        <v>6059289.7199999997</v>
      </c>
      <c r="AC181" s="23"/>
    </row>
    <row r="182" spans="2:29" ht="130.69999999999999" customHeight="1" x14ac:dyDescent="0.3">
      <c r="B182" s="141">
        <v>152</v>
      </c>
      <c r="C182" s="304"/>
      <c r="D182" s="90" t="s">
        <v>55</v>
      </c>
      <c r="E182" s="90">
        <v>105593</v>
      </c>
      <c r="F182" s="80" t="s">
        <v>257</v>
      </c>
      <c r="G182" s="212"/>
      <c r="H182" s="81" t="s">
        <v>56</v>
      </c>
      <c r="I182" s="82" t="s">
        <v>453</v>
      </c>
      <c r="J182" s="50">
        <v>42824</v>
      </c>
      <c r="K182" s="80" t="s">
        <v>380</v>
      </c>
      <c r="L182" s="83">
        <f t="shared" si="51"/>
        <v>0.85</v>
      </c>
      <c r="M182" s="84" t="s">
        <v>1066</v>
      </c>
      <c r="N182" s="84" t="s">
        <v>1408</v>
      </c>
      <c r="O182" s="81" t="s">
        <v>683</v>
      </c>
      <c r="P182" s="81" t="s">
        <v>672</v>
      </c>
      <c r="Q182" s="86">
        <f t="shared" si="53"/>
        <v>9927570</v>
      </c>
      <c r="R182" s="85">
        <v>8438434.5</v>
      </c>
      <c r="S182" s="85">
        <v>1290584.1000000001</v>
      </c>
      <c r="T182" s="85">
        <v>198551.4</v>
      </c>
      <c r="U182" s="85">
        <v>0</v>
      </c>
      <c r="V182" s="85">
        <v>1985514</v>
      </c>
      <c r="W182" s="85">
        <v>0</v>
      </c>
      <c r="X182" s="85">
        <f t="shared" si="52"/>
        <v>11913084</v>
      </c>
      <c r="Y182" s="93" t="s">
        <v>371</v>
      </c>
      <c r="Z182" s="93"/>
      <c r="AA182" s="41">
        <v>3163567.16</v>
      </c>
      <c r="AB182" s="41">
        <v>521058.12</v>
      </c>
      <c r="AC182" s="23"/>
    </row>
    <row r="183" spans="2:29" ht="57.2" customHeight="1" x14ac:dyDescent="0.3">
      <c r="B183" s="141">
        <v>153</v>
      </c>
      <c r="C183" s="304"/>
      <c r="D183" s="90" t="s">
        <v>59</v>
      </c>
      <c r="E183" s="90">
        <v>104855</v>
      </c>
      <c r="F183" s="80" t="s">
        <v>258</v>
      </c>
      <c r="G183" s="212"/>
      <c r="H183" s="81" t="s">
        <v>95</v>
      </c>
      <c r="I183" s="82" t="s">
        <v>481</v>
      </c>
      <c r="J183" s="81" t="s">
        <v>482</v>
      </c>
      <c r="K183" s="81" t="s">
        <v>380</v>
      </c>
      <c r="L183" s="83">
        <f t="shared" si="51"/>
        <v>0.84999999999999987</v>
      </c>
      <c r="M183" s="84" t="s">
        <v>590</v>
      </c>
      <c r="N183" s="84" t="s">
        <v>620</v>
      </c>
      <c r="O183" s="81" t="s">
        <v>683</v>
      </c>
      <c r="P183" s="81" t="s">
        <v>672</v>
      </c>
      <c r="Q183" s="86">
        <f t="shared" si="53"/>
        <v>41951515.009999998</v>
      </c>
      <c r="R183" s="85">
        <v>35658787.758499995</v>
      </c>
      <c r="S183" s="85">
        <v>5453696.9512999998</v>
      </c>
      <c r="T183" s="85">
        <v>839030.30019999994</v>
      </c>
      <c r="U183" s="85">
        <v>0</v>
      </c>
      <c r="V183" s="85">
        <v>8690881.6699999999</v>
      </c>
      <c r="W183" s="85">
        <v>4378154.53</v>
      </c>
      <c r="X183" s="85">
        <f t="shared" si="52"/>
        <v>55020551.210000001</v>
      </c>
      <c r="Y183" s="93" t="s">
        <v>371</v>
      </c>
      <c r="Z183" s="93"/>
      <c r="AA183" s="41">
        <v>10716760.85</v>
      </c>
      <c r="AB183" s="41">
        <v>1639033.99</v>
      </c>
      <c r="AC183" s="23"/>
    </row>
    <row r="184" spans="2:29" ht="101.25" customHeight="1" x14ac:dyDescent="0.3">
      <c r="B184" s="141">
        <v>154</v>
      </c>
      <c r="C184" s="304"/>
      <c r="D184" s="90" t="s">
        <v>57</v>
      </c>
      <c r="E184" s="90">
        <v>102578</v>
      </c>
      <c r="F184" s="80" t="s">
        <v>259</v>
      </c>
      <c r="G184" s="212"/>
      <c r="H184" s="81" t="s">
        <v>58</v>
      </c>
      <c r="I184" s="82" t="s">
        <v>377</v>
      </c>
      <c r="J184" s="81" t="s">
        <v>483</v>
      </c>
      <c r="K184" s="81" t="s">
        <v>382</v>
      </c>
      <c r="L184" s="83">
        <f t="shared" si="51"/>
        <v>0.85000000000000009</v>
      </c>
      <c r="M184" s="84" t="s">
        <v>584</v>
      </c>
      <c r="N184" s="84" t="s">
        <v>597</v>
      </c>
      <c r="O184" s="81" t="s">
        <v>683</v>
      </c>
      <c r="P184" s="81" t="s">
        <v>672</v>
      </c>
      <c r="Q184" s="86">
        <f t="shared" si="53"/>
        <v>5114757.91</v>
      </c>
      <c r="R184" s="85">
        <v>4347544.2235000003</v>
      </c>
      <c r="S184" s="85">
        <v>716066.1074000001</v>
      </c>
      <c r="T184" s="85">
        <v>51147.579100000003</v>
      </c>
      <c r="U184" s="85">
        <v>0</v>
      </c>
      <c r="V184" s="85">
        <v>1022951.58</v>
      </c>
      <c r="W184" s="85">
        <v>0</v>
      </c>
      <c r="X184" s="85">
        <f t="shared" si="52"/>
        <v>6137709.4900000002</v>
      </c>
      <c r="Y184" s="93" t="s">
        <v>371</v>
      </c>
      <c r="Z184" s="93"/>
      <c r="AA184" s="41">
        <v>604338.53</v>
      </c>
      <c r="AB184" s="41">
        <v>99538.11</v>
      </c>
      <c r="AC184" s="23"/>
    </row>
    <row r="185" spans="2:29" ht="106.5" customHeight="1" x14ac:dyDescent="0.3">
      <c r="B185" s="141">
        <v>155</v>
      </c>
      <c r="C185" s="304"/>
      <c r="D185" s="90" t="s">
        <v>60</v>
      </c>
      <c r="E185" s="90">
        <v>106678</v>
      </c>
      <c r="F185" s="80" t="s">
        <v>260</v>
      </c>
      <c r="G185" s="212"/>
      <c r="H185" s="81" t="s">
        <v>96</v>
      </c>
      <c r="I185" s="82" t="s">
        <v>379</v>
      </c>
      <c r="J185" s="81" t="s">
        <v>484</v>
      </c>
      <c r="K185" s="217" t="s">
        <v>1897</v>
      </c>
      <c r="L185" s="83">
        <f t="shared" si="51"/>
        <v>0.85</v>
      </c>
      <c r="M185" s="84" t="s">
        <v>586</v>
      </c>
      <c r="N185" s="84" t="s">
        <v>587</v>
      </c>
      <c r="O185" s="81" t="s">
        <v>683</v>
      </c>
      <c r="P185" s="81" t="s">
        <v>672</v>
      </c>
      <c r="Q185" s="86">
        <f t="shared" si="53"/>
        <v>6109300</v>
      </c>
      <c r="R185" s="85">
        <v>5192905</v>
      </c>
      <c r="S185" s="85">
        <v>855302.00000000012</v>
      </c>
      <c r="T185" s="85">
        <v>61093</v>
      </c>
      <c r="U185" s="85">
        <v>0</v>
      </c>
      <c r="V185" s="85">
        <v>1221859.99</v>
      </c>
      <c r="W185" s="85">
        <v>0</v>
      </c>
      <c r="X185" s="85">
        <f t="shared" si="52"/>
        <v>7331159.9900000002</v>
      </c>
      <c r="Y185" s="93" t="s">
        <v>371</v>
      </c>
      <c r="Z185" s="93"/>
      <c r="AA185" s="41">
        <v>4153100</v>
      </c>
      <c r="AB185" s="41">
        <v>684040</v>
      </c>
      <c r="AC185" s="23"/>
    </row>
    <row r="186" spans="2:29" ht="75.75" customHeight="1" x14ac:dyDescent="0.3">
      <c r="B186" s="141">
        <v>156</v>
      </c>
      <c r="C186" s="304"/>
      <c r="D186" s="90" t="s">
        <v>61</v>
      </c>
      <c r="E186" s="90">
        <v>105537</v>
      </c>
      <c r="F186" s="80" t="s">
        <v>261</v>
      </c>
      <c r="G186" s="212"/>
      <c r="H186" s="81" t="s">
        <v>97</v>
      </c>
      <c r="I186" s="82" t="s">
        <v>428</v>
      </c>
      <c r="J186" s="50">
        <v>42829</v>
      </c>
      <c r="K186" s="50" t="s">
        <v>382</v>
      </c>
      <c r="L186" s="83">
        <f t="shared" si="51"/>
        <v>0.85</v>
      </c>
      <c r="M186" s="84" t="s">
        <v>595</v>
      </c>
      <c r="N186" s="84" t="s">
        <v>602</v>
      </c>
      <c r="O186" s="81" t="s">
        <v>683</v>
      </c>
      <c r="P186" s="81" t="s">
        <v>672</v>
      </c>
      <c r="Q186" s="86">
        <f t="shared" si="53"/>
        <v>35786046.479999997</v>
      </c>
      <c r="R186" s="85">
        <v>30418139.507999998</v>
      </c>
      <c r="S186" s="85">
        <v>5010046.5071999999</v>
      </c>
      <c r="T186" s="85">
        <v>357860.46479999996</v>
      </c>
      <c r="U186" s="85">
        <v>0</v>
      </c>
      <c r="V186" s="85">
        <v>7157209.29</v>
      </c>
      <c r="W186" s="85">
        <v>0</v>
      </c>
      <c r="X186" s="85">
        <f t="shared" si="52"/>
        <v>42943255.769999996</v>
      </c>
      <c r="Y186" s="93" t="s">
        <v>371</v>
      </c>
      <c r="Z186" s="93" t="s">
        <v>577</v>
      </c>
      <c r="AA186" s="41">
        <v>5999087.1699999999</v>
      </c>
      <c r="AB186" s="41">
        <v>917507.46</v>
      </c>
      <c r="AC186" s="23"/>
    </row>
    <row r="187" spans="2:29" ht="81" customHeight="1" x14ac:dyDescent="0.3">
      <c r="B187" s="141">
        <v>157</v>
      </c>
      <c r="C187" s="304"/>
      <c r="D187" s="90" t="s">
        <v>62</v>
      </c>
      <c r="E187" s="90">
        <v>107617</v>
      </c>
      <c r="F187" s="80" t="s">
        <v>262</v>
      </c>
      <c r="G187" s="212"/>
      <c r="H187" s="81" t="s">
        <v>98</v>
      </c>
      <c r="I187" s="28" t="s">
        <v>454</v>
      </c>
      <c r="J187" s="50">
        <v>42836</v>
      </c>
      <c r="K187" s="50" t="s">
        <v>1148</v>
      </c>
      <c r="L187" s="83">
        <f t="shared" si="51"/>
        <v>0.84999999860864806</v>
      </c>
      <c r="M187" s="84" t="s">
        <v>586</v>
      </c>
      <c r="N187" s="84" t="s">
        <v>594</v>
      </c>
      <c r="O187" s="81" t="s">
        <v>683</v>
      </c>
      <c r="P187" s="81" t="s">
        <v>672</v>
      </c>
      <c r="Q187" s="86">
        <f t="shared" si="53"/>
        <v>86247043</v>
      </c>
      <c r="R187" s="85">
        <v>73309986.430000007</v>
      </c>
      <c r="S187" s="85">
        <v>11212115.57</v>
      </c>
      <c r="T187" s="85">
        <v>1724941</v>
      </c>
      <c r="U187" s="85">
        <v>0</v>
      </c>
      <c r="V187" s="85">
        <v>19096406.969999999</v>
      </c>
      <c r="W187" s="85">
        <v>9668262.8300000001</v>
      </c>
      <c r="X187" s="85">
        <f t="shared" si="52"/>
        <v>115011712.8</v>
      </c>
      <c r="Y187" s="93" t="s">
        <v>371</v>
      </c>
      <c r="Z187" s="93"/>
      <c r="AA187" s="41">
        <v>24704844.309999999</v>
      </c>
      <c r="AB187" s="41">
        <v>3778387.96</v>
      </c>
      <c r="AC187" s="23"/>
    </row>
    <row r="188" spans="2:29" ht="110.25" customHeight="1" x14ac:dyDescent="0.3">
      <c r="B188" s="141">
        <v>158</v>
      </c>
      <c r="C188" s="304"/>
      <c r="D188" s="90" t="s">
        <v>2107</v>
      </c>
      <c r="E188" s="90">
        <v>106556</v>
      </c>
      <c r="F188" s="80" t="s">
        <v>263</v>
      </c>
      <c r="G188" s="212"/>
      <c r="H188" s="81" t="s">
        <v>99</v>
      </c>
      <c r="I188" s="28" t="s">
        <v>381</v>
      </c>
      <c r="J188" s="81" t="s">
        <v>485</v>
      </c>
      <c r="K188" s="81" t="s">
        <v>382</v>
      </c>
      <c r="L188" s="83">
        <f t="shared" si="51"/>
        <v>0.84999999977342855</v>
      </c>
      <c r="M188" s="84" t="s">
        <v>595</v>
      </c>
      <c r="N188" s="84" t="s">
        <v>465</v>
      </c>
      <c r="O188" s="81" t="s">
        <v>683</v>
      </c>
      <c r="P188" s="81" t="s">
        <v>672</v>
      </c>
      <c r="Q188" s="86">
        <f t="shared" si="53"/>
        <v>11034044.449999999</v>
      </c>
      <c r="R188" s="85">
        <v>9378937.7799999993</v>
      </c>
      <c r="S188" s="85">
        <v>1544766.22</v>
      </c>
      <c r="T188" s="85">
        <v>110340.45</v>
      </c>
      <c r="U188" s="85">
        <v>0</v>
      </c>
      <c r="V188" s="85">
        <v>2206808.89</v>
      </c>
      <c r="W188" s="85">
        <v>0</v>
      </c>
      <c r="X188" s="85">
        <f t="shared" si="52"/>
        <v>13240853.34</v>
      </c>
      <c r="Y188" s="93" t="s">
        <v>371</v>
      </c>
      <c r="Z188" s="93"/>
      <c r="AA188" s="41">
        <v>7214567.5299999993</v>
      </c>
      <c r="AB188" s="41">
        <v>1188281.7</v>
      </c>
      <c r="AC188" s="23"/>
    </row>
    <row r="189" spans="2:29" ht="68.25" customHeight="1" x14ac:dyDescent="0.3">
      <c r="B189" s="141">
        <v>159</v>
      </c>
      <c r="C189" s="304"/>
      <c r="D189" s="90" t="s">
        <v>63</v>
      </c>
      <c r="E189" s="90">
        <v>108771</v>
      </c>
      <c r="F189" s="80" t="s">
        <v>264</v>
      </c>
      <c r="G189" s="212"/>
      <c r="H189" s="81" t="s">
        <v>101</v>
      </c>
      <c r="I189" s="28" t="s">
        <v>546</v>
      </c>
      <c r="J189" s="50">
        <v>42838</v>
      </c>
      <c r="K189" s="210" t="s">
        <v>1298</v>
      </c>
      <c r="L189" s="83">
        <f t="shared" si="51"/>
        <v>0.85000000051870883</v>
      </c>
      <c r="M189" s="84" t="s">
        <v>599</v>
      </c>
      <c r="N189" s="84" t="s">
        <v>619</v>
      </c>
      <c r="O189" s="81" t="s">
        <v>683</v>
      </c>
      <c r="P189" s="81" t="s">
        <v>672</v>
      </c>
      <c r="Q189" s="86">
        <f t="shared" si="53"/>
        <v>14458977.65</v>
      </c>
      <c r="R189" s="85">
        <v>12290131.01</v>
      </c>
      <c r="S189" s="85">
        <v>1879667.09</v>
      </c>
      <c r="T189" s="85">
        <v>289179.55</v>
      </c>
      <c r="U189" s="85">
        <v>0</v>
      </c>
      <c r="V189" s="85">
        <v>3000077.22</v>
      </c>
      <c r="W189" s="85">
        <v>1477292.22</v>
      </c>
      <c r="X189" s="85">
        <f t="shared" si="52"/>
        <v>18936347.09</v>
      </c>
      <c r="Y189" s="93" t="s">
        <v>371</v>
      </c>
      <c r="Z189" s="93"/>
      <c r="AA189" s="41">
        <v>3439833.8600000003</v>
      </c>
      <c r="AB189" s="41">
        <v>526092.24</v>
      </c>
      <c r="AC189" s="23"/>
    </row>
    <row r="190" spans="2:29" ht="128.25" customHeight="1" x14ac:dyDescent="0.3">
      <c r="B190" s="141">
        <v>160</v>
      </c>
      <c r="C190" s="304"/>
      <c r="D190" s="90" t="s">
        <v>64</v>
      </c>
      <c r="E190" s="90">
        <v>107170</v>
      </c>
      <c r="F190" s="80" t="s">
        <v>265</v>
      </c>
      <c r="G190" s="212"/>
      <c r="H190" s="81" t="s">
        <v>100</v>
      </c>
      <c r="I190" s="28" t="s">
        <v>563</v>
      </c>
      <c r="J190" s="50">
        <v>42838</v>
      </c>
      <c r="K190" s="210" t="s">
        <v>382</v>
      </c>
      <c r="L190" s="83">
        <f t="shared" si="51"/>
        <v>0.84999999893565614</v>
      </c>
      <c r="M190" s="84" t="s">
        <v>595</v>
      </c>
      <c r="N190" s="84" t="s">
        <v>602</v>
      </c>
      <c r="O190" s="81" t="s">
        <v>683</v>
      </c>
      <c r="P190" s="81" t="s">
        <v>672</v>
      </c>
      <c r="Q190" s="86">
        <f t="shared" si="53"/>
        <v>7516368.080000001</v>
      </c>
      <c r="R190" s="85">
        <v>6388912.8600000003</v>
      </c>
      <c r="S190" s="85">
        <v>1052291.53</v>
      </c>
      <c r="T190" s="85">
        <v>75163.69</v>
      </c>
      <c r="U190" s="85">
        <v>0</v>
      </c>
      <c r="V190" s="85">
        <v>1503273.61</v>
      </c>
      <c r="W190" s="85">
        <v>0</v>
      </c>
      <c r="X190" s="85">
        <f t="shared" si="52"/>
        <v>9019641.6900000013</v>
      </c>
      <c r="Y190" s="93" t="s">
        <v>371</v>
      </c>
      <c r="Z190" s="93" t="s">
        <v>372</v>
      </c>
      <c r="AA190" s="41">
        <v>2561771.02</v>
      </c>
      <c r="AB190" s="41">
        <v>421938.75</v>
      </c>
      <c r="AC190" s="23"/>
    </row>
    <row r="191" spans="2:29" ht="73.5" customHeight="1" x14ac:dyDescent="0.3">
      <c r="B191" s="141">
        <v>161</v>
      </c>
      <c r="C191" s="304"/>
      <c r="D191" s="90" t="s">
        <v>67</v>
      </c>
      <c r="E191" s="90">
        <v>106355</v>
      </c>
      <c r="F191" s="80" t="s">
        <v>266</v>
      </c>
      <c r="G191" s="212"/>
      <c r="H191" s="81" t="s">
        <v>102</v>
      </c>
      <c r="I191" s="28" t="s">
        <v>429</v>
      </c>
      <c r="J191" s="50">
        <v>42850</v>
      </c>
      <c r="K191" s="210" t="s">
        <v>382</v>
      </c>
      <c r="L191" s="83">
        <f t="shared" si="51"/>
        <v>0.85000000018461763</v>
      </c>
      <c r="M191" s="84" t="s">
        <v>599</v>
      </c>
      <c r="N191" s="84" t="s">
        <v>612</v>
      </c>
      <c r="O191" s="81" t="s">
        <v>683</v>
      </c>
      <c r="P191" s="81" t="s">
        <v>672</v>
      </c>
      <c r="Q191" s="86">
        <f t="shared" si="53"/>
        <v>24374688.030000001</v>
      </c>
      <c r="R191" s="85">
        <v>20718484.829999998</v>
      </c>
      <c r="S191" s="85">
        <v>3168709.44</v>
      </c>
      <c r="T191" s="85">
        <v>487493.76</v>
      </c>
      <c r="U191" s="85">
        <v>0</v>
      </c>
      <c r="V191" s="85">
        <v>5106784.0999999996</v>
      </c>
      <c r="W191" s="85">
        <v>2711308.23</v>
      </c>
      <c r="X191" s="85">
        <f t="shared" si="52"/>
        <v>32192780.360000003</v>
      </c>
      <c r="Y191" s="93" t="s">
        <v>371</v>
      </c>
      <c r="Z191" s="93"/>
      <c r="AA191" s="41">
        <v>5909354.6500000004</v>
      </c>
      <c r="AB191" s="41">
        <v>903783.64999999991</v>
      </c>
      <c r="AC191" s="23"/>
    </row>
    <row r="192" spans="2:29" ht="81.75" customHeight="1" x14ac:dyDescent="0.3">
      <c r="B192" s="141">
        <v>162</v>
      </c>
      <c r="C192" s="304"/>
      <c r="D192" s="90" t="s">
        <v>68</v>
      </c>
      <c r="E192" s="90">
        <v>106283</v>
      </c>
      <c r="F192" s="80" t="s">
        <v>267</v>
      </c>
      <c r="G192" s="212"/>
      <c r="H192" s="81" t="s">
        <v>192</v>
      </c>
      <c r="I192" s="28" t="s">
        <v>547</v>
      </c>
      <c r="J192" s="50">
        <v>42851</v>
      </c>
      <c r="K192" s="50" t="s">
        <v>514</v>
      </c>
      <c r="L192" s="83">
        <f t="shared" si="51"/>
        <v>0.85</v>
      </c>
      <c r="M192" s="84" t="s">
        <v>593</v>
      </c>
      <c r="N192" s="84" t="s">
        <v>598</v>
      </c>
      <c r="O192" s="81" t="s">
        <v>683</v>
      </c>
      <c r="P192" s="81" t="s">
        <v>672</v>
      </c>
      <c r="Q192" s="86">
        <f t="shared" si="53"/>
        <v>7372000</v>
      </c>
      <c r="R192" s="85">
        <v>6266200</v>
      </c>
      <c r="S192" s="85">
        <v>958360</v>
      </c>
      <c r="T192" s="85">
        <v>147440</v>
      </c>
      <c r="U192" s="85">
        <v>0</v>
      </c>
      <c r="V192" s="85">
        <v>1400682</v>
      </c>
      <c r="W192" s="85">
        <v>0</v>
      </c>
      <c r="X192" s="85">
        <f t="shared" si="52"/>
        <v>8772682</v>
      </c>
      <c r="Y192" s="93" t="s">
        <v>371</v>
      </c>
      <c r="Z192" s="93" t="s">
        <v>583</v>
      </c>
      <c r="AA192" s="41">
        <v>1143558.3600000001</v>
      </c>
      <c r="AB192" s="41">
        <v>174897.16</v>
      </c>
      <c r="AC192" s="23"/>
    </row>
    <row r="193" spans="2:29" ht="117" customHeight="1" x14ac:dyDescent="0.3">
      <c r="B193" s="141">
        <v>163</v>
      </c>
      <c r="C193" s="304"/>
      <c r="D193" s="90" t="s">
        <v>2108</v>
      </c>
      <c r="E193" s="90" t="s">
        <v>2109</v>
      </c>
      <c r="F193" s="80" t="s">
        <v>268</v>
      </c>
      <c r="G193" s="212"/>
      <c r="H193" s="81" t="s">
        <v>107</v>
      </c>
      <c r="I193" s="82" t="s">
        <v>561</v>
      </c>
      <c r="J193" s="50">
        <v>42860</v>
      </c>
      <c r="K193" s="50" t="s">
        <v>1814</v>
      </c>
      <c r="L193" s="83">
        <f t="shared" si="51"/>
        <v>0.85</v>
      </c>
      <c r="M193" s="84" t="s">
        <v>595</v>
      </c>
      <c r="N193" s="84" t="s">
        <v>465</v>
      </c>
      <c r="O193" s="81" t="s">
        <v>683</v>
      </c>
      <c r="P193" s="81" t="s">
        <v>672</v>
      </c>
      <c r="Q193" s="86">
        <v>11534284</v>
      </c>
      <c r="R193" s="85">
        <v>9804141.4000000004</v>
      </c>
      <c r="S193" s="85">
        <v>1499456.9200000002</v>
      </c>
      <c r="T193" s="85">
        <v>230685.68</v>
      </c>
      <c r="U193" s="85">
        <v>0</v>
      </c>
      <c r="V193" s="85">
        <v>3948799.2</v>
      </c>
      <c r="W193" s="85">
        <v>0</v>
      </c>
      <c r="X193" s="85">
        <f>R193+S193+T193+U193+V193+W193</f>
        <v>15483083.199999999</v>
      </c>
      <c r="Y193" s="93" t="s">
        <v>1382</v>
      </c>
      <c r="Z193" s="93" t="s">
        <v>562</v>
      </c>
      <c r="AA193" s="41">
        <v>9407413.1199999992</v>
      </c>
      <c r="AB193" s="41">
        <v>1438780.83</v>
      </c>
      <c r="AC193" s="23"/>
    </row>
    <row r="194" spans="2:29" ht="145.5" customHeight="1" x14ac:dyDescent="0.3">
      <c r="B194" s="141">
        <v>164</v>
      </c>
      <c r="C194" s="304"/>
      <c r="D194" s="90" t="s">
        <v>2110</v>
      </c>
      <c r="E194" s="90">
        <v>101584</v>
      </c>
      <c r="F194" s="80" t="s">
        <v>269</v>
      </c>
      <c r="G194" s="212"/>
      <c r="H194" s="81" t="s">
        <v>110</v>
      </c>
      <c r="I194" s="82" t="s">
        <v>417</v>
      </c>
      <c r="J194" s="50">
        <v>42864</v>
      </c>
      <c r="K194" s="81" t="s">
        <v>1835</v>
      </c>
      <c r="L194" s="83">
        <f t="shared" si="51"/>
        <v>0.85000000005263932</v>
      </c>
      <c r="M194" s="84" t="s">
        <v>593</v>
      </c>
      <c r="N194" s="84" t="s">
        <v>585</v>
      </c>
      <c r="O194" s="81" t="s">
        <v>683</v>
      </c>
      <c r="P194" s="81" t="s">
        <v>672</v>
      </c>
      <c r="Q194" s="86">
        <f t="shared" si="53"/>
        <v>9498615.6699999999</v>
      </c>
      <c r="R194" s="85">
        <v>8073823.3200000003</v>
      </c>
      <c r="S194" s="85">
        <v>1329806.2</v>
      </c>
      <c r="T194" s="85">
        <v>94986.15</v>
      </c>
      <c r="U194" s="85">
        <v>0</v>
      </c>
      <c r="V194" s="85">
        <v>1899723.13</v>
      </c>
      <c r="W194" s="85">
        <v>0</v>
      </c>
      <c r="X194" s="85">
        <f t="shared" si="52"/>
        <v>11398338.800000001</v>
      </c>
      <c r="Y194" s="93" t="s">
        <v>371</v>
      </c>
      <c r="Z194" s="93"/>
      <c r="AA194" s="41">
        <v>4183957.29</v>
      </c>
      <c r="AB194" s="41">
        <v>689122.36</v>
      </c>
      <c r="AC194" s="23"/>
    </row>
    <row r="195" spans="2:29" ht="66.2" customHeight="1" x14ac:dyDescent="0.3">
      <c r="B195" s="141">
        <v>165</v>
      </c>
      <c r="C195" s="304"/>
      <c r="D195" s="90" t="s">
        <v>2111</v>
      </c>
      <c r="E195" s="90">
        <v>103186</v>
      </c>
      <c r="F195" s="80" t="s">
        <v>270</v>
      </c>
      <c r="G195" s="212"/>
      <c r="H195" s="81" t="s">
        <v>117</v>
      </c>
      <c r="I195" s="82" t="s">
        <v>459</v>
      </c>
      <c r="J195" s="81" t="s">
        <v>460</v>
      </c>
      <c r="K195" s="81" t="s">
        <v>514</v>
      </c>
      <c r="L195" s="83">
        <f t="shared" si="51"/>
        <v>0.85000000002899823</v>
      </c>
      <c r="M195" s="84" t="s">
        <v>586</v>
      </c>
      <c r="N195" s="84" t="s">
        <v>621</v>
      </c>
      <c r="O195" s="81" t="s">
        <v>683</v>
      </c>
      <c r="P195" s="81" t="s">
        <v>672</v>
      </c>
      <c r="Q195" s="86">
        <f t="shared" si="53"/>
        <v>17242439.870000001</v>
      </c>
      <c r="R195" s="85">
        <v>14656073.890000001</v>
      </c>
      <c r="S195" s="85">
        <v>2241517.1800000002</v>
      </c>
      <c r="T195" s="85">
        <v>344848.8</v>
      </c>
      <c r="U195" s="85">
        <v>0</v>
      </c>
      <c r="V195" s="85">
        <v>3593357</v>
      </c>
      <c r="W195" s="85">
        <v>1669965</v>
      </c>
      <c r="X195" s="85">
        <f t="shared" si="52"/>
        <v>22505761.870000001</v>
      </c>
      <c r="Y195" s="93" t="s">
        <v>371</v>
      </c>
      <c r="Z195" s="93"/>
      <c r="AA195" s="41">
        <v>8471376.5099999998</v>
      </c>
      <c r="AB195" s="41">
        <v>1295622.29</v>
      </c>
      <c r="AC195" s="23"/>
    </row>
    <row r="196" spans="2:29" ht="99" customHeight="1" x14ac:dyDescent="0.3">
      <c r="B196" s="141">
        <v>166</v>
      </c>
      <c r="C196" s="304"/>
      <c r="D196" s="90" t="s">
        <v>2112</v>
      </c>
      <c r="E196" s="90">
        <v>108100</v>
      </c>
      <c r="F196" s="80" t="s">
        <v>271</v>
      </c>
      <c r="G196" s="212"/>
      <c r="H196" s="81" t="s">
        <v>119</v>
      </c>
      <c r="I196" s="82" t="s">
        <v>551</v>
      </c>
      <c r="J196" s="50">
        <v>42874</v>
      </c>
      <c r="K196" s="50" t="s">
        <v>1148</v>
      </c>
      <c r="L196" s="83">
        <f t="shared" si="51"/>
        <v>0.85000000000308873</v>
      </c>
      <c r="M196" s="84" t="s">
        <v>586</v>
      </c>
      <c r="N196" s="84" t="s">
        <v>597</v>
      </c>
      <c r="O196" s="81" t="s">
        <v>683</v>
      </c>
      <c r="P196" s="81" t="s">
        <v>672</v>
      </c>
      <c r="Q196" s="86">
        <f t="shared" si="53"/>
        <v>323748755.74000001</v>
      </c>
      <c r="R196" s="85">
        <v>275186442.38</v>
      </c>
      <c r="S196" s="85">
        <v>42087338.240000002</v>
      </c>
      <c r="T196" s="85">
        <v>6474975.1200000001</v>
      </c>
      <c r="U196" s="85">
        <v>0</v>
      </c>
      <c r="V196" s="85">
        <v>60580894</v>
      </c>
      <c r="W196" s="85">
        <v>0</v>
      </c>
      <c r="X196" s="85">
        <f t="shared" si="52"/>
        <v>384329649.74000001</v>
      </c>
      <c r="Y196" s="93" t="s">
        <v>371</v>
      </c>
      <c r="Z196" s="93"/>
      <c r="AA196" s="41">
        <v>60294556.050000004</v>
      </c>
      <c r="AB196" s="41">
        <v>7947881.0100000007</v>
      </c>
      <c r="AC196" s="23"/>
    </row>
    <row r="197" spans="2:29" ht="99" customHeight="1" x14ac:dyDescent="0.3">
      <c r="B197" s="141">
        <v>167</v>
      </c>
      <c r="C197" s="304"/>
      <c r="D197" s="90" t="s">
        <v>2113</v>
      </c>
      <c r="E197" s="90">
        <v>107537</v>
      </c>
      <c r="F197" s="80" t="s">
        <v>272</v>
      </c>
      <c r="G197" s="212"/>
      <c r="H197" s="81" t="s">
        <v>120</v>
      </c>
      <c r="I197" s="82" t="s">
        <v>435</v>
      </c>
      <c r="J197" s="50">
        <v>42878</v>
      </c>
      <c r="K197" s="80" t="s">
        <v>571</v>
      </c>
      <c r="L197" s="83">
        <f t="shared" si="51"/>
        <v>0.85000000000000009</v>
      </c>
      <c r="M197" s="84" t="s">
        <v>593</v>
      </c>
      <c r="N197" s="84" t="s">
        <v>618</v>
      </c>
      <c r="O197" s="81" t="s">
        <v>683</v>
      </c>
      <c r="P197" s="81" t="s">
        <v>672</v>
      </c>
      <c r="Q197" s="86">
        <f t="shared" si="53"/>
        <v>8444509</v>
      </c>
      <c r="R197" s="85">
        <v>7177832.6500000004</v>
      </c>
      <c r="S197" s="85">
        <v>1182231.26</v>
      </c>
      <c r="T197" s="85">
        <v>84445.09</v>
      </c>
      <c r="U197" s="85">
        <v>0</v>
      </c>
      <c r="V197" s="85">
        <v>1604456.71</v>
      </c>
      <c r="W197" s="85">
        <v>0</v>
      </c>
      <c r="X197" s="85">
        <f t="shared" si="52"/>
        <v>10048965.710000001</v>
      </c>
      <c r="Y197" s="93" t="s">
        <v>371</v>
      </c>
      <c r="Z197" s="93"/>
      <c r="AA197" s="41">
        <v>3736707.69</v>
      </c>
      <c r="AB197" s="41">
        <v>476371.7</v>
      </c>
      <c r="AC197" s="23"/>
    </row>
    <row r="198" spans="2:29" ht="144" customHeight="1" x14ac:dyDescent="0.3">
      <c r="B198" s="141">
        <v>168</v>
      </c>
      <c r="C198" s="304"/>
      <c r="D198" s="90" t="s">
        <v>2114</v>
      </c>
      <c r="E198" s="90">
        <v>109456</v>
      </c>
      <c r="F198" s="80" t="s">
        <v>273</v>
      </c>
      <c r="G198" s="212"/>
      <c r="H198" s="81" t="s">
        <v>123</v>
      </c>
      <c r="I198" s="82" t="s">
        <v>378</v>
      </c>
      <c r="J198" s="81" t="s">
        <v>486</v>
      </c>
      <c r="K198" s="81" t="s">
        <v>1513</v>
      </c>
      <c r="L198" s="83">
        <f t="shared" si="51"/>
        <v>0.85000001509012679</v>
      </c>
      <c r="M198" s="84" t="s">
        <v>590</v>
      </c>
      <c r="N198" s="84" t="s">
        <v>620</v>
      </c>
      <c r="O198" s="81" t="s">
        <v>683</v>
      </c>
      <c r="P198" s="81" t="s">
        <v>672</v>
      </c>
      <c r="Q198" s="86">
        <f t="shared" si="53"/>
        <v>5964164.5999999996</v>
      </c>
      <c r="R198" s="85">
        <v>5069540</v>
      </c>
      <c r="S198" s="85">
        <v>834982.96</v>
      </c>
      <c r="T198" s="85">
        <v>59641.64</v>
      </c>
      <c r="U198" s="85">
        <v>0</v>
      </c>
      <c r="V198" s="85">
        <v>1133191.28</v>
      </c>
      <c r="W198" s="85">
        <v>0</v>
      </c>
      <c r="X198" s="85">
        <f t="shared" si="52"/>
        <v>7097355.8799999999</v>
      </c>
      <c r="Y198" s="93" t="s">
        <v>371</v>
      </c>
      <c r="Z198" s="93"/>
      <c r="AA198" s="41">
        <v>3852850.33</v>
      </c>
      <c r="AB198" s="41">
        <v>634587.11</v>
      </c>
      <c r="AC198" s="23"/>
    </row>
    <row r="199" spans="2:29" ht="111.75" customHeight="1" x14ac:dyDescent="0.3">
      <c r="B199" s="141">
        <v>169</v>
      </c>
      <c r="C199" s="304"/>
      <c r="D199" s="90" t="s">
        <v>2115</v>
      </c>
      <c r="E199" s="218">
        <v>108339</v>
      </c>
      <c r="F199" s="80" t="s">
        <v>274</v>
      </c>
      <c r="G199" s="212"/>
      <c r="H199" s="81" t="s">
        <v>124</v>
      </c>
      <c r="I199" s="82" t="s">
        <v>567</v>
      </c>
      <c r="J199" s="50">
        <v>42881</v>
      </c>
      <c r="K199" s="219" t="s">
        <v>469</v>
      </c>
      <c r="L199" s="83">
        <f t="shared" si="51"/>
        <v>0.85</v>
      </c>
      <c r="M199" s="84" t="s">
        <v>599</v>
      </c>
      <c r="N199" s="84" t="s">
        <v>600</v>
      </c>
      <c r="O199" s="81" t="s">
        <v>683</v>
      </c>
      <c r="P199" s="81" t="s">
        <v>672</v>
      </c>
      <c r="Q199" s="86">
        <f t="shared" si="53"/>
        <v>9254170</v>
      </c>
      <c r="R199" s="85">
        <v>7866044.5</v>
      </c>
      <c r="S199" s="85">
        <v>1295583.78</v>
      </c>
      <c r="T199" s="85">
        <v>92541.72</v>
      </c>
      <c r="U199" s="85">
        <v>0</v>
      </c>
      <c r="V199" s="85">
        <v>0</v>
      </c>
      <c r="W199" s="85">
        <v>0</v>
      </c>
      <c r="X199" s="85">
        <f t="shared" si="52"/>
        <v>9254170</v>
      </c>
      <c r="Y199" s="93" t="s">
        <v>371</v>
      </c>
      <c r="Z199" s="93" t="s">
        <v>372</v>
      </c>
      <c r="AA199" s="41">
        <v>4719626.7</v>
      </c>
      <c r="AB199" s="41">
        <v>777350.28</v>
      </c>
      <c r="AC199" s="23"/>
    </row>
    <row r="200" spans="2:29" ht="97.5" customHeight="1" x14ac:dyDescent="0.3">
      <c r="B200" s="141">
        <v>170</v>
      </c>
      <c r="C200" s="304"/>
      <c r="D200" s="90" t="s">
        <v>2116</v>
      </c>
      <c r="E200" s="90">
        <v>107600</v>
      </c>
      <c r="F200" s="80" t="s">
        <v>275</v>
      </c>
      <c r="G200" s="212"/>
      <c r="H200" s="81" t="s">
        <v>125</v>
      </c>
      <c r="I200" s="82" t="s">
        <v>552</v>
      </c>
      <c r="J200" s="50">
        <v>42881</v>
      </c>
      <c r="K200" s="50" t="s">
        <v>571</v>
      </c>
      <c r="L200" s="83">
        <f t="shared" si="51"/>
        <v>0.85000000230689299</v>
      </c>
      <c r="M200" s="84" t="s">
        <v>593</v>
      </c>
      <c r="N200" s="84" t="s">
        <v>394</v>
      </c>
      <c r="O200" s="81" t="s">
        <v>683</v>
      </c>
      <c r="P200" s="81" t="s">
        <v>672</v>
      </c>
      <c r="Q200" s="86">
        <f t="shared" si="53"/>
        <v>10403603.360000001</v>
      </c>
      <c r="R200" s="85">
        <v>8843062.8800000008</v>
      </c>
      <c r="S200" s="85">
        <v>1456504.48</v>
      </c>
      <c r="T200" s="85">
        <v>104036</v>
      </c>
      <c r="U200" s="85">
        <v>0</v>
      </c>
      <c r="V200" s="85">
        <v>0</v>
      </c>
      <c r="W200" s="85">
        <v>0</v>
      </c>
      <c r="X200" s="85">
        <f t="shared" si="52"/>
        <v>10403603.360000001</v>
      </c>
      <c r="Y200" s="93" t="s">
        <v>371</v>
      </c>
      <c r="Z200" s="93"/>
      <c r="AA200" s="41">
        <v>3630309.38</v>
      </c>
      <c r="AB200" s="41">
        <v>597933.31000000006</v>
      </c>
      <c r="AC200" s="23"/>
    </row>
    <row r="201" spans="2:29" ht="113.25" customHeight="1" x14ac:dyDescent="0.3">
      <c r="B201" s="141">
        <v>171</v>
      </c>
      <c r="C201" s="304"/>
      <c r="D201" s="90" t="s">
        <v>2117</v>
      </c>
      <c r="E201" s="90">
        <v>106938</v>
      </c>
      <c r="F201" s="80" t="s">
        <v>276</v>
      </c>
      <c r="G201" s="212"/>
      <c r="H201" s="81" t="s">
        <v>191</v>
      </c>
      <c r="I201" s="82" t="s">
        <v>445</v>
      </c>
      <c r="J201" s="81" t="s">
        <v>475</v>
      </c>
      <c r="K201" s="50" t="s">
        <v>382</v>
      </c>
      <c r="L201" s="83">
        <f t="shared" si="51"/>
        <v>0.85000000000000009</v>
      </c>
      <c r="M201" s="84" t="s">
        <v>586</v>
      </c>
      <c r="N201" s="84" t="s">
        <v>594</v>
      </c>
      <c r="O201" s="81" t="s">
        <v>683</v>
      </c>
      <c r="P201" s="81" t="s">
        <v>672</v>
      </c>
      <c r="Q201" s="86">
        <f t="shared" si="53"/>
        <v>20305083.999999996</v>
      </c>
      <c r="R201" s="85">
        <v>17259321.399999999</v>
      </c>
      <c r="S201" s="85">
        <v>2842711.76</v>
      </c>
      <c r="T201" s="85">
        <v>203050.84</v>
      </c>
      <c r="U201" s="85">
        <v>0</v>
      </c>
      <c r="V201" s="85">
        <v>4061016.8</v>
      </c>
      <c r="W201" s="85">
        <v>0</v>
      </c>
      <c r="X201" s="85">
        <f t="shared" si="52"/>
        <v>24366100.799999997</v>
      </c>
      <c r="Y201" s="93" t="s">
        <v>371</v>
      </c>
      <c r="Z201" s="93"/>
      <c r="AA201" s="41">
        <v>3125450</v>
      </c>
      <c r="AB201" s="41">
        <v>514780</v>
      </c>
      <c r="AC201" s="23"/>
    </row>
    <row r="202" spans="2:29" ht="58.7" customHeight="1" x14ac:dyDescent="0.3">
      <c r="B202" s="141">
        <v>172</v>
      </c>
      <c r="C202" s="304"/>
      <c r="D202" s="90" t="s">
        <v>2118</v>
      </c>
      <c r="E202" s="90" t="s">
        <v>2119</v>
      </c>
      <c r="F202" s="80" t="s">
        <v>277</v>
      </c>
      <c r="G202" s="212"/>
      <c r="H202" s="81" t="s">
        <v>128</v>
      </c>
      <c r="I202" s="28" t="s">
        <v>419</v>
      </c>
      <c r="J202" s="50">
        <v>42884</v>
      </c>
      <c r="K202" s="50" t="s">
        <v>514</v>
      </c>
      <c r="L202" s="83">
        <f t="shared" si="51"/>
        <v>0.85000000000000009</v>
      </c>
      <c r="M202" s="84" t="s">
        <v>586</v>
      </c>
      <c r="N202" s="84" t="s">
        <v>857</v>
      </c>
      <c r="O202" s="81" t="s">
        <v>683</v>
      </c>
      <c r="P202" s="81" t="s">
        <v>672</v>
      </c>
      <c r="Q202" s="86">
        <f t="shared" si="53"/>
        <v>13855565.369999997</v>
      </c>
      <c r="R202" s="85">
        <v>11777230.564499998</v>
      </c>
      <c r="S202" s="85">
        <v>1801223.4981</v>
      </c>
      <c r="T202" s="85">
        <v>277111.30739999999</v>
      </c>
      <c r="U202" s="85">
        <v>0</v>
      </c>
      <c r="V202" s="85">
        <v>4387422.2699999996</v>
      </c>
      <c r="W202" s="85">
        <v>1536086.96</v>
      </c>
      <c r="X202" s="85">
        <f t="shared" si="52"/>
        <v>19779074.599999998</v>
      </c>
      <c r="Y202" s="93" t="s">
        <v>1791</v>
      </c>
      <c r="Z202" s="93"/>
      <c r="AA202" s="41">
        <v>6635852.8899999997</v>
      </c>
      <c r="AB202" s="41">
        <v>1014895.14</v>
      </c>
      <c r="AC202" s="23"/>
    </row>
    <row r="203" spans="2:29" ht="113.25" customHeight="1" x14ac:dyDescent="0.3">
      <c r="B203" s="141">
        <v>173</v>
      </c>
      <c r="C203" s="304"/>
      <c r="D203" s="90" t="s">
        <v>2120</v>
      </c>
      <c r="E203" s="90">
        <v>114394</v>
      </c>
      <c r="F203" s="80" t="s">
        <v>278</v>
      </c>
      <c r="G203" s="212"/>
      <c r="H203" s="81" t="s">
        <v>190</v>
      </c>
      <c r="I203" s="28" t="s">
        <v>418</v>
      </c>
      <c r="J203" s="50">
        <v>42886</v>
      </c>
      <c r="K203" s="50" t="s">
        <v>1896</v>
      </c>
      <c r="L203" s="83">
        <f t="shared" si="51"/>
        <v>0.84999999999999987</v>
      </c>
      <c r="M203" s="84" t="s">
        <v>596</v>
      </c>
      <c r="N203" s="84" t="s">
        <v>615</v>
      </c>
      <c r="O203" s="81" t="s">
        <v>683</v>
      </c>
      <c r="P203" s="81" t="s">
        <v>672</v>
      </c>
      <c r="Q203" s="86">
        <f t="shared" si="53"/>
        <v>21638778.829999998</v>
      </c>
      <c r="R203" s="85">
        <v>18392962.005499996</v>
      </c>
      <c r="S203" s="85">
        <v>3029429.0362</v>
      </c>
      <c r="T203" s="85">
        <v>216387.78829999999</v>
      </c>
      <c r="U203" s="85">
        <v>0</v>
      </c>
      <c r="V203" s="85">
        <v>4111367.98</v>
      </c>
      <c r="W203" s="85">
        <v>0</v>
      </c>
      <c r="X203" s="85">
        <f t="shared" si="52"/>
        <v>25750146.809999999</v>
      </c>
      <c r="Y203" s="93" t="s">
        <v>371</v>
      </c>
      <c r="Z203" s="93"/>
      <c r="AA203" s="41">
        <v>11636067.6</v>
      </c>
      <c r="AB203" s="41">
        <v>1916528.7599999998</v>
      </c>
      <c r="AC203" s="23"/>
    </row>
    <row r="204" spans="2:29" ht="102.75" customHeight="1" x14ac:dyDescent="0.3">
      <c r="B204" s="141">
        <v>174</v>
      </c>
      <c r="C204" s="304"/>
      <c r="D204" s="90" t="s">
        <v>2121</v>
      </c>
      <c r="E204" s="90">
        <v>110387</v>
      </c>
      <c r="F204" s="80" t="s">
        <v>279</v>
      </c>
      <c r="G204" s="212"/>
      <c r="H204" s="81" t="s">
        <v>132</v>
      </c>
      <c r="I204" s="28" t="s">
        <v>530</v>
      </c>
      <c r="J204" s="50">
        <v>42826</v>
      </c>
      <c r="K204" s="210" t="s">
        <v>1259</v>
      </c>
      <c r="L204" s="83">
        <f t="shared" si="51"/>
        <v>0.85</v>
      </c>
      <c r="M204" s="84" t="s">
        <v>596</v>
      </c>
      <c r="N204" s="84" t="s">
        <v>467</v>
      </c>
      <c r="O204" s="81" t="s">
        <v>683</v>
      </c>
      <c r="P204" s="81" t="s">
        <v>672</v>
      </c>
      <c r="Q204" s="86">
        <f t="shared" si="53"/>
        <v>9893840</v>
      </c>
      <c r="R204" s="85">
        <v>8409764</v>
      </c>
      <c r="S204" s="85">
        <v>1385137</v>
      </c>
      <c r="T204" s="85">
        <v>98939</v>
      </c>
      <c r="U204" s="85">
        <v>0</v>
      </c>
      <c r="V204" s="85">
        <v>1879829.6</v>
      </c>
      <c r="W204" s="85">
        <v>0</v>
      </c>
      <c r="X204" s="85">
        <f t="shared" si="52"/>
        <v>11773669.6</v>
      </c>
      <c r="Y204" s="93" t="s">
        <v>527</v>
      </c>
      <c r="Z204" s="93"/>
      <c r="AA204" s="41">
        <v>5039905.96</v>
      </c>
      <c r="AB204" s="41">
        <v>830102.15</v>
      </c>
      <c r="AC204" s="23"/>
    </row>
    <row r="205" spans="2:29" ht="50.25" customHeight="1" x14ac:dyDescent="0.3">
      <c r="B205" s="141">
        <v>175</v>
      </c>
      <c r="C205" s="304"/>
      <c r="D205" s="90" t="s">
        <v>159</v>
      </c>
      <c r="E205" s="84">
        <v>113310</v>
      </c>
      <c r="F205" s="80">
        <v>42948</v>
      </c>
      <c r="G205" s="212"/>
      <c r="H205" s="81" t="s">
        <v>188</v>
      </c>
      <c r="I205" s="28" t="s">
        <v>554</v>
      </c>
      <c r="J205" s="50">
        <v>42948</v>
      </c>
      <c r="K205" s="210" t="s">
        <v>1792</v>
      </c>
      <c r="L205" s="83">
        <f t="shared" si="51"/>
        <v>0.85</v>
      </c>
      <c r="M205" s="84" t="s">
        <v>590</v>
      </c>
      <c r="N205" s="84" t="s">
        <v>591</v>
      </c>
      <c r="O205" s="81" t="s">
        <v>683</v>
      </c>
      <c r="P205" s="81" t="s">
        <v>672</v>
      </c>
      <c r="Q205" s="86">
        <f t="shared" si="53"/>
        <v>74313373.25</v>
      </c>
      <c r="R205" s="85">
        <v>63166367.262499996</v>
      </c>
      <c r="S205" s="85">
        <v>9660738.5225000009</v>
      </c>
      <c r="T205" s="85">
        <v>1486267.4650000001</v>
      </c>
      <c r="U205" s="85">
        <v>0</v>
      </c>
      <c r="V205" s="85">
        <v>16472344.58</v>
      </c>
      <c r="W205" s="85">
        <v>8468595.4000000004</v>
      </c>
      <c r="X205" s="85">
        <f t="shared" si="52"/>
        <v>99254313.230000004</v>
      </c>
      <c r="Y205" s="93" t="s">
        <v>371</v>
      </c>
      <c r="Z205" s="93"/>
      <c r="AA205" s="86">
        <v>40586930.199999996</v>
      </c>
      <c r="AB205" s="41">
        <v>6207412.9000000004</v>
      </c>
      <c r="AC205" s="23"/>
    </row>
    <row r="206" spans="2:29" ht="104.25" customHeight="1" x14ac:dyDescent="0.3">
      <c r="B206" s="141">
        <v>176</v>
      </c>
      <c r="C206" s="304"/>
      <c r="D206" s="90" t="s">
        <v>164</v>
      </c>
      <c r="E206" s="90">
        <v>112855</v>
      </c>
      <c r="F206" s="80" t="s">
        <v>280</v>
      </c>
      <c r="G206" s="212"/>
      <c r="H206" s="81" t="s">
        <v>165</v>
      </c>
      <c r="I206" s="28" t="s">
        <v>425</v>
      </c>
      <c r="J206" s="50">
        <v>42950</v>
      </c>
      <c r="K206" s="50" t="s">
        <v>1304</v>
      </c>
      <c r="L206" s="83">
        <f t="shared" si="51"/>
        <v>0.85</v>
      </c>
      <c r="M206" s="84" t="s">
        <v>596</v>
      </c>
      <c r="N206" s="84" t="s">
        <v>390</v>
      </c>
      <c r="O206" s="81" t="s">
        <v>683</v>
      </c>
      <c r="P206" s="81" t="s">
        <v>672</v>
      </c>
      <c r="Q206" s="86">
        <f t="shared" si="53"/>
        <v>13952566</v>
      </c>
      <c r="R206" s="85">
        <v>11859681.1</v>
      </c>
      <c r="S206" s="85">
        <v>1953358.24</v>
      </c>
      <c r="T206" s="85">
        <v>139526.66</v>
      </c>
      <c r="U206" s="85">
        <v>0</v>
      </c>
      <c r="V206" s="85">
        <v>2650987.54</v>
      </c>
      <c r="W206" s="85">
        <v>0</v>
      </c>
      <c r="X206" s="85">
        <f t="shared" si="52"/>
        <v>16603553.539999999</v>
      </c>
      <c r="Y206" s="93" t="s">
        <v>371</v>
      </c>
      <c r="Z206" s="93"/>
      <c r="AA206" s="41">
        <v>2199692.66</v>
      </c>
      <c r="AB206" s="41">
        <v>362302.32</v>
      </c>
      <c r="AC206" s="23"/>
    </row>
    <row r="207" spans="2:29" ht="118.5" customHeight="1" x14ac:dyDescent="0.3">
      <c r="B207" s="141">
        <v>177</v>
      </c>
      <c r="C207" s="304"/>
      <c r="D207" s="90" t="s">
        <v>169</v>
      </c>
      <c r="E207" s="90">
        <v>110570</v>
      </c>
      <c r="F207" s="80" t="s">
        <v>281</v>
      </c>
      <c r="G207" s="212"/>
      <c r="H207" s="81" t="s">
        <v>170</v>
      </c>
      <c r="I207" s="28" t="s">
        <v>556</v>
      </c>
      <c r="J207" s="50">
        <v>42957</v>
      </c>
      <c r="K207" s="50" t="s">
        <v>376</v>
      </c>
      <c r="L207" s="83">
        <f t="shared" si="51"/>
        <v>0.8499999954622498</v>
      </c>
      <c r="M207" s="84" t="s">
        <v>590</v>
      </c>
      <c r="N207" s="84" t="s">
        <v>1409</v>
      </c>
      <c r="O207" s="81" t="s">
        <v>683</v>
      </c>
      <c r="P207" s="81" t="s">
        <v>672</v>
      </c>
      <c r="Q207" s="86">
        <f t="shared" si="53"/>
        <v>8814941</v>
      </c>
      <c r="R207" s="85">
        <v>7492699.8099999996</v>
      </c>
      <c r="S207" s="85">
        <v>1234092.19</v>
      </c>
      <c r="T207" s="85">
        <v>88149</v>
      </c>
      <c r="U207" s="85">
        <v>0</v>
      </c>
      <c r="V207" s="85">
        <v>1674838.79</v>
      </c>
      <c r="W207" s="85">
        <v>0</v>
      </c>
      <c r="X207" s="85">
        <f t="shared" si="52"/>
        <v>10489779.789999999</v>
      </c>
      <c r="Y207" s="93" t="s">
        <v>371</v>
      </c>
      <c r="Z207" s="93"/>
      <c r="AA207" s="41">
        <v>1911261.59</v>
      </c>
      <c r="AB207" s="41">
        <v>314796.02</v>
      </c>
      <c r="AC207" s="23"/>
    </row>
    <row r="208" spans="2:29" ht="103.7" customHeight="1" x14ac:dyDescent="0.3">
      <c r="B208" s="141">
        <v>178</v>
      </c>
      <c r="C208" s="304"/>
      <c r="D208" s="90" t="s">
        <v>175</v>
      </c>
      <c r="E208" s="90">
        <v>106707</v>
      </c>
      <c r="F208" s="80" t="s">
        <v>282</v>
      </c>
      <c r="G208" s="212"/>
      <c r="H208" s="81" t="s">
        <v>176</v>
      </c>
      <c r="I208" s="117" t="s">
        <v>436</v>
      </c>
      <c r="J208" s="50">
        <v>42963</v>
      </c>
      <c r="K208" s="50" t="s">
        <v>1303</v>
      </c>
      <c r="L208" s="83">
        <f t="shared" si="51"/>
        <v>0.85</v>
      </c>
      <c r="M208" s="84" t="s">
        <v>586</v>
      </c>
      <c r="N208" s="84" t="s">
        <v>1410</v>
      </c>
      <c r="O208" s="81" t="s">
        <v>683</v>
      </c>
      <c r="P208" s="81" t="s">
        <v>672</v>
      </c>
      <c r="Q208" s="86">
        <f t="shared" si="53"/>
        <v>8398943</v>
      </c>
      <c r="R208" s="85">
        <v>7139101.5499999998</v>
      </c>
      <c r="S208" s="85">
        <v>1175852.02</v>
      </c>
      <c r="T208" s="85">
        <v>83989.43</v>
      </c>
      <c r="U208" s="85">
        <v>0</v>
      </c>
      <c r="V208" s="85">
        <v>1646521.8</v>
      </c>
      <c r="W208" s="85">
        <v>0</v>
      </c>
      <c r="X208" s="85">
        <f t="shared" si="52"/>
        <v>10045464.800000001</v>
      </c>
      <c r="Y208" s="93" t="s">
        <v>371</v>
      </c>
      <c r="Z208" s="93"/>
      <c r="AA208" s="41">
        <v>4272661.01</v>
      </c>
      <c r="AB208" s="41">
        <v>703732.4</v>
      </c>
      <c r="AC208" s="23"/>
    </row>
    <row r="209" spans="1:29" ht="120.75" customHeight="1" x14ac:dyDescent="0.3">
      <c r="B209" s="141">
        <v>179</v>
      </c>
      <c r="C209" s="304"/>
      <c r="D209" s="90" t="s">
        <v>177</v>
      </c>
      <c r="E209" s="90">
        <v>112718</v>
      </c>
      <c r="F209" s="80" t="s">
        <v>283</v>
      </c>
      <c r="G209" s="212"/>
      <c r="H209" s="81" t="s">
        <v>189</v>
      </c>
      <c r="I209" s="28" t="s">
        <v>418</v>
      </c>
      <c r="J209" s="50">
        <v>42963</v>
      </c>
      <c r="K209" s="210" t="s">
        <v>1793</v>
      </c>
      <c r="L209" s="83">
        <f t="shared" si="51"/>
        <v>0.84999999770755585</v>
      </c>
      <c r="M209" s="84" t="s">
        <v>590</v>
      </c>
      <c r="N209" s="84" t="s">
        <v>623</v>
      </c>
      <c r="O209" s="81" t="s">
        <v>683</v>
      </c>
      <c r="P209" s="81" t="s">
        <v>672</v>
      </c>
      <c r="Q209" s="86">
        <f t="shared" si="53"/>
        <v>2181078.0999999996</v>
      </c>
      <c r="R209" s="85">
        <v>1853916.38</v>
      </c>
      <c r="S209" s="85">
        <v>305350.94</v>
      </c>
      <c r="T209" s="85">
        <v>21810.78</v>
      </c>
      <c r="U209" s="85">
        <v>0</v>
      </c>
      <c r="V209" s="85">
        <v>414404.84</v>
      </c>
      <c r="W209" s="85">
        <v>0</v>
      </c>
      <c r="X209" s="85">
        <f t="shared" si="52"/>
        <v>2595482.9399999995</v>
      </c>
      <c r="Y209" s="93" t="s">
        <v>371</v>
      </c>
      <c r="Z209" s="93"/>
      <c r="AA209" s="41">
        <v>1251234.08</v>
      </c>
      <c r="AB209" s="41">
        <v>206085.62</v>
      </c>
      <c r="AC209" s="23"/>
    </row>
    <row r="210" spans="1:29" ht="78" customHeight="1" x14ac:dyDescent="0.3">
      <c r="B210" s="141">
        <v>180</v>
      </c>
      <c r="C210" s="304"/>
      <c r="D210" s="90" t="s">
        <v>186</v>
      </c>
      <c r="E210" s="90">
        <v>110847</v>
      </c>
      <c r="F210" s="90" t="s">
        <v>284</v>
      </c>
      <c r="G210" s="212"/>
      <c r="H210" s="81" t="s">
        <v>187</v>
      </c>
      <c r="I210" s="82" t="s">
        <v>461</v>
      </c>
      <c r="J210" s="81" t="s">
        <v>462</v>
      </c>
      <c r="K210" s="81" t="s">
        <v>1148</v>
      </c>
      <c r="L210" s="83">
        <f t="shared" si="51"/>
        <v>0.84999999944733806</v>
      </c>
      <c r="M210" s="84" t="s">
        <v>586</v>
      </c>
      <c r="N210" s="84" t="s">
        <v>587</v>
      </c>
      <c r="O210" s="81" t="s">
        <v>683</v>
      </c>
      <c r="P210" s="81" t="s">
        <v>672</v>
      </c>
      <c r="Q210" s="86">
        <f t="shared" si="53"/>
        <v>464117393.29000002</v>
      </c>
      <c r="R210" s="85">
        <v>394499784.04000002</v>
      </c>
      <c r="S210" s="85">
        <v>60335261.390000001</v>
      </c>
      <c r="T210" s="85">
        <v>9282347.8599999994</v>
      </c>
      <c r="U210" s="85">
        <v>0</v>
      </c>
      <c r="V210" s="85">
        <v>96777324.530000001</v>
      </c>
      <c r="W210" s="85">
        <v>54739390.710000001</v>
      </c>
      <c r="X210" s="85">
        <f t="shared" si="52"/>
        <v>615634108.53000009</v>
      </c>
      <c r="Y210" s="93" t="s">
        <v>371</v>
      </c>
      <c r="Z210" s="93"/>
      <c r="AA210" s="41">
        <v>81785145</v>
      </c>
      <c r="AB210" s="41">
        <v>6033639.5199999996</v>
      </c>
      <c r="AC210" s="23"/>
    </row>
    <row r="211" spans="1:29" ht="91.5" customHeight="1" x14ac:dyDescent="0.3">
      <c r="B211" s="141">
        <v>181</v>
      </c>
      <c r="C211" s="304"/>
      <c r="D211" s="90" t="s">
        <v>316</v>
      </c>
      <c r="E211" s="90">
        <v>110838</v>
      </c>
      <c r="F211" s="90" t="s">
        <v>315</v>
      </c>
      <c r="G211" s="212"/>
      <c r="H211" s="81" t="s">
        <v>317</v>
      </c>
      <c r="I211" s="82" t="s">
        <v>463</v>
      </c>
      <c r="J211" s="50">
        <v>42956</v>
      </c>
      <c r="K211" s="81" t="s">
        <v>488</v>
      </c>
      <c r="L211" s="83">
        <f t="shared" si="51"/>
        <v>0.850000000318612</v>
      </c>
      <c r="M211" s="84" t="s">
        <v>595</v>
      </c>
      <c r="N211" s="84" t="s">
        <v>609</v>
      </c>
      <c r="O211" s="81" t="s">
        <v>683</v>
      </c>
      <c r="P211" s="81" t="s">
        <v>672</v>
      </c>
      <c r="Q211" s="86">
        <f t="shared" si="53"/>
        <v>941584070</v>
      </c>
      <c r="R211" s="85">
        <v>800346459.79999995</v>
      </c>
      <c r="S211" s="85">
        <v>122405929.2</v>
      </c>
      <c r="T211" s="85">
        <v>18831681</v>
      </c>
      <c r="U211" s="85">
        <v>0</v>
      </c>
      <c r="V211" s="85">
        <v>176132595.21000001</v>
      </c>
      <c r="W211" s="85">
        <v>0</v>
      </c>
      <c r="X211" s="85">
        <f t="shared" si="52"/>
        <v>1117716665.21</v>
      </c>
      <c r="Y211" s="93" t="s">
        <v>371</v>
      </c>
      <c r="Z211" s="93"/>
      <c r="AA211" s="41">
        <v>267806902.99000001</v>
      </c>
      <c r="AB211" s="41">
        <v>34707707.620000005</v>
      </c>
      <c r="AC211" s="23"/>
    </row>
    <row r="212" spans="1:29" ht="127.5" customHeight="1" x14ac:dyDescent="0.3">
      <c r="B212" s="141">
        <v>182</v>
      </c>
      <c r="C212" s="304"/>
      <c r="D212" s="90" t="s">
        <v>325</v>
      </c>
      <c r="E212" s="90">
        <v>113150</v>
      </c>
      <c r="F212" s="80" t="s">
        <v>326</v>
      </c>
      <c r="G212" s="212"/>
      <c r="H212" s="81" t="s">
        <v>628</v>
      </c>
      <c r="I212" s="82" t="s">
        <v>531</v>
      </c>
      <c r="J212" s="50">
        <v>42125</v>
      </c>
      <c r="K212" s="50" t="s">
        <v>514</v>
      </c>
      <c r="L212" s="83">
        <f t="shared" si="51"/>
        <v>0.85000000061974623</v>
      </c>
      <c r="M212" s="84" t="s">
        <v>595</v>
      </c>
      <c r="N212" s="84" t="s">
        <v>598</v>
      </c>
      <c r="O212" s="81" t="s">
        <v>683</v>
      </c>
      <c r="P212" s="81" t="s">
        <v>672</v>
      </c>
      <c r="Q212" s="86">
        <f t="shared" si="53"/>
        <v>5647473.0899999999</v>
      </c>
      <c r="R212" s="85">
        <v>4800352.13</v>
      </c>
      <c r="S212" s="85">
        <v>790646.23</v>
      </c>
      <c r="T212" s="85">
        <v>56474.73</v>
      </c>
      <c r="U212" s="85">
        <v>0</v>
      </c>
      <c r="V212" s="85">
        <v>1073019.8899999999</v>
      </c>
      <c r="W212" s="85">
        <v>0</v>
      </c>
      <c r="X212" s="85">
        <f t="shared" si="52"/>
        <v>6720492.9799999995</v>
      </c>
      <c r="Y212" s="93" t="s">
        <v>527</v>
      </c>
      <c r="Z212" s="93"/>
      <c r="AA212" s="41">
        <v>3146442.17</v>
      </c>
      <c r="AB212" s="41">
        <v>518237.54000000004</v>
      </c>
      <c r="AC212" s="23"/>
    </row>
    <row r="213" spans="1:29" ht="132.75" customHeight="1" x14ac:dyDescent="0.3">
      <c r="B213" s="141">
        <v>183</v>
      </c>
      <c r="C213" s="304"/>
      <c r="D213" s="90" t="s">
        <v>335</v>
      </c>
      <c r="E213" s="90">
        <v>106161</v>
      </c>
      <c r="F213" s="80" t="s">
        <v>336</v>
      </c>
      <c r="G213" s="212"/>
      <c r="H213" s="81" t="s">
        <v>627</v>
      </c>
      <c r="I213" s="82" t="s">
        <v>566</v>
      </c>
      <c r="J213" s="50">
        <v>43004</v>
      </c>
      <c r="K213" s="81" t="s">
        <v>382</v>
      </c>
      <c r="L213" s="83">
        <f t="shared" si="51"/>
        <v>0.85000000006150944</v>
      </c>
      <c r="M213" s="84" t="s">
        <v>599</v>
      </c>
      <c r="N213" s="84" t="s">
        <v>849</v>
      </c>
      <c r="O213" s="81" t="s">
        <v>683</v>
      </c>
      <c r="P213" s="81" t="s">
        <v>672</v>
      </c>
      <c r="Q213" s="86">
        <f t="shared" si="53"/>
        <v>16257674.939999999</v>
      </c>
      <c r="R213" s="85">
        <v>13819023.699999999</v>
      </c>
      <c r="S213" s="85">
        <v>2276074.4900000002</v>
      </c>
      <c r="T213" s="85">
        <v>162576.75</v>
      </c>
      <c r="U213" s="85">
        <v>0</v>
      </c>
      <c r="V213" s="85">
        <v>3088958.24</v>
      </c>
      <c r="W213" s="85">
        <v>0</v>
      </c>
      <c r="X213" s="85">
        <f t="shared" si="52"/>
        <v>19346633.18</v>
      </c>
      <c r="Y213" s="93" t="s">
        <v>371</v>
      </c>
      <c r="Z213" s="93" t="s">
        <v>372</v>
      </c>
      <c r="AA213" s="41">
        <v>9745219.4500000011</v>
      </c>
      <c r="AB213" s="41">
        <v>1605094.98</v>
      </c>
      <c r="AC213" s="23"/>
    </row>
    <row r="214" spans="1:29" ht="91.5" customHeight="1" x14ac:dyDescent="0.3">
      <c r="B214" s="141">
        <v>184</v>
      </c>
      <c r="C214" s="304"/>
      <c r="D214" s="90" t="s">
        <v>341</v>
      </c>
      <c r="E214" s="90">
        <v>105956</v>
      </c>
      <c r="F214" s="80" t="s">
        <v>340</v>
      </c>
      <c r="G214" s="212"/>
      <c r="H214" s="81" t="s">
        <v>626</v>
      </c>
      <c r="I214" s="82" t="s">
        <v>439</v>
      </c>
      <c r="J214" s="81" t="s">
        <v>476</v>
      </c>
      <c r="K214" s="81" t="s">
        <v>1263</v>
      </c>
      <c r="L214" s="83">
        <f t="shared" si="51"/>
        <v>0.85</v>
      </c>
      <c r="M214" s="84" t="s">
        <v>593</v>
      </c>
      <c r="N214" s="84" t="s">
        <v>606</v>
      </c>
      <c r="O214" s="81" t="s">
        <v>683</v>
      </c>
      <c r="P214" s="81" t="s">
        <v>672</v>
      </c>
      <c r="Q214" s="86">
        <f t="shared" si="53"/>
        <v>308369059.79000002</v>
      </c>
      <c r="R214" s="85">
        <v>262113700.8215</v>
      </c>
      <c r="S214" s="85">
        <v>40087977.772700004</v>
      </c>
      <c r="T214" s="85">
        <v>6167381.1958000008</v>
      </c>
      <c r="U214" s="85">
        <v>0</v>
      </c>
      <c r="V214" s="85">
        <v>64372254.670000002</v>
      </c>
      <c r="W214" s="85">
        <v>20593026.579999998</v>
      </c>
      <c r="X214" s="85">
        <f t="shared" si="52"/>
        <v>393334341.04000002</v>
      </c>
      <c r="Y214" s="93" t="s">
        <v>371</v>
      </c>
      <c r="Z214" s="93"/>
      <c r="AA214" s="41">
        <v>105707559.52000001</v>
      </c>
      <c r="AB214" s="41">
        <v>16167038.530000001</v>
      </c>
      <c r="AC214" s="23"/>
    </row>
    <row r="215" spans="1:29" ht="100.5" customHeight="1" x14ac:dyDescent="0.3">
      <c r="B215" s="141">
        <v>185</v>
      </c>
      <c r="C215" s="304"/>
      <c r="D215" s="90" t="s">
        <v>354</v>
      </c>
      <c r="E215" s="84">
        <v>115962</v>
      </c>
      <c r="F215" s="80" t="s">
        <v>356</v>
      </c>
      <c r="G215" s="212"/>
      <c r="H215" s="81" t="s">
        <v>355</v>
      </c>
      <c r="I215" s="82" t="s">
        <v>437</v>
      </c>
      <c r="J215" s="50">
        <v>43034</v>
      </c>
      <c r="K215" s="80" t="s">
        <v>382</v>
      </c>
      <c r="L215" s="83">
        <f t="shared" si="51"/>
        <v>0.85000000024823774</v>
      </c>
      <c r="M215" s="84" t="s">
        <v>599</v>
      </c>
      <c r="N215" s="84" t="s">
        <v>608</v>
      </c>
      <c r="O215" s="81" t="s">
        <v>683</v>
      </c>
      <c r="P215" s="81" t="s">
        <v>672</v>
      </c>
      <c r="Q215" s="86">
        <f t="shared" si="53"/>
        <v>20141968.500000004</v>
      </c>
      <c r="R215" s="85">
        <v>17120673.23</v>
      </c>
      <c r="S215" s="85">
        <v>2819875.6</v>
      </c>
      <c r="T215" s="85">
        <v>201419.67</v>
      </c>
      <c r="U215" s="85">
        <v>0</v>
      </c>
      <c r="V215" s="85">
        <v>3826974.04</v>
      </c>
      <c r="W215" s="85">
        <v>0</v>
      </c>
      <c r="X215" s="85">
        <f t="shared" si="52"/>
        <v>23968942.540000003</v>
      </c>
      <c r="Y215" s="93" t="s">
        <v>371</v>
      </c>
      <c r="Z215" s="93"/>
      <c r="AA215" s="41">
        <v>15548704.060000001</v>
      </c>
      <c r="AB215" s="41">
        <v>2560963.0100000002</v>
      </c>
      <c r="AC215" s="23"/>
    </row>
    <row r="216" spans="1:29" ht="109.5" customHeight="1" x14ac:dyDescent="0.3">
      <c r="B216" s="141">
        <v>186</v>
      </c>
      <c r="C216" s="304"/>
      <c r="D216" s="90" t="s">
        <v>358</v>
      </c>
      <c r="E216" s="84">
        <v>109955</v>
      </c>
      <c r="F216" s="80" t="s">
        <v>357</v>
      </c>
      <c r="G216" s="212"/>
      <c r="H216" s="81" t="s">
        <v>625</v>
      </c>
      <c r="I216" s="82" t="s">
        <v>521</v>
      </c>
      <c r="J216" s="81" t="s">
        <v>522</v>
      </c>
      <c r="K216" s="220" t="s">
        <v>1837</v>
      </c>
      <c r="L216" s="83">
        <f t="shared" si="51"/>
        <v>0.85000000033460221</v>
      </c>
      <c r="M216" s="84" t="s">
        <v>586</v>
      </c>
      <c r="N216" s="84" t="s">
        <v>622</v>
      </c>
      <c r="O216" s="81" t="s">
        <v>683</v>
      </c>
      <c r="P216" s="81" t="s">
        <v>672</v>
      </c>
      <c r="Q216" s="86">
        <f t="shared" si="53"/>
        <v>2988623.14</v>
      </c>
      <c r="R216" s="85">
        <v>2540329.67</v>
      </c>
      <c r="S216" s="85">
        <v>418407.24</v>
      </c>
      <c r="T216" s="85">
        <v>29886.23</v>
      </c>
      <c r="U216" s="85">
        <v>0</v>
      </c>
      <c r="V216" s="85">
        <v>567838.39</v>
      </c>
      <c r="W216" s="85">
        <v>0</v>
      </c>
      <c r="X216" s="85">
        <f t="shared" si="52"/>
        <v>3556461.5300000003</v>
      </c>
      <c r="Y216" s="93" t="s">
        <v>371</v>
      </c>
      <c r="Z216" s="93"/>
      <c r="AA216" s="41">
        <v>1381159.25</v>
      </c>
      <c r="AB216" s="41">
        <v>227485.05</v>
      </c>
      <c r="AC216" s="23"/>
    </row>
    <row r="217" spans="1:29" ht="142.5" customHeight="1" x14ac:dyDescent="0.3">
      <c r="B217" s="141">
        <v>187</v>
      </c>
      <c r="C217" s="304"/>
      <c r="D217" s="90" t="s">
        <v>362</v>
      </c>
      <c r="E217" s="84">
        <v>107113</v>
      </c>
      <c r="F217" s="80" t="s">
        <v>363</v>
      </c>
      <c r="G217" s="212"/>
      <c r="H217" s="81" t="s">
        <v>93</v>
      </c>
      <c r="I217" s="82" t="s">
        <v>532</v>
      </c>
      <c r="J217" s="50">
        <v>42979</v>
      </c>
      <c r="K217" s="50" t="s">
        <v>1158</v>
      </c>
      <c r="L217" s="83">
        <f t="shared" si="51"/>
        <v>0.85</v>
      </c>
      <c r="M217" s="84" t="s">
        <v>586</v>
      </c>
      <c r="N217" s="84" t="s">
        <v>601</v>
      </c>
      <c r="O217" s="81" t="s">
        <v>683</v>
      </c>
      <c r="P217" s="81" t="s">
        <v>672</v>
      </c>
      <c r="Q217" s="86">
        <f t="shared" si="53"/>
        <v>26673000</v>
      </c>
      <c r="R217" s="85">
        <v>22672050</v>
      </c>
      <c r="S217" s="85">
        <v>3734220</v>
      </c>
      <c r="T217" s="85">
        <v>266730</v>
      </c>
      <c r="U217" s="85">
        <v>0</v>
      </c>
      <c r="V217" s="85">
        <v>5067870</v>
      </c>
      <c r="W217" s="85">
        <v>0</v>
      </c>
      <c r="X217" s="85">
        <f t="shared" si="52"/>
        <v>31740870</v>
      </c>
      <c r="Y217" s="93" t="s">
        <v>527</v>
      </c>
      <c r="Z217" s="93"/>
      <c r="AA217" s="41">
        <v>0</v>
      </c>
      <c r="AB217" s="41">
        <v>0</v>
      </c>
      <c r="AC217" s="23"/>
    </row>
    <row r="218" spans="1:29" ht="130.69999999999999" customHeight="1" x14ac:dyDescent="0.3">
      <c r="B218" s="141">
        <v>188</v>
      </c>
      <c r="C218" s="304"/>
      <c r="D218" s="90" t="s">
        <v>364</v>
      </c>
      <c r="E218" s="84">
        <v>114439</v>
      </c>
      <c r="F218" s="80" t="s">
        <v>365</v>
      </c>
      <c r="G218" s="212"/>
      <c r="H218" s="81" t="s">
        <v>624</v>
      </c>
      <c r="I218" s="82" t="s">
        <v>458</v>
      </c>
      <c r="J218" s="50">
        <v>43039</v>
      </c>
      <c r="K218" s="210" t="s">
        <v>382</v>
      </c>
      <c r="L218" s="83">
        <f t="shared" si="51"/>
        <v>0.85000000013174926</v>
      </c>
      <c r="M218" s="84" t="s">
        <v>596</v>
      </c>
      <c r="N218" s="84" t="s">
        <v>592</v>
      </c>
      <c r="O218" s="81" t="s">
        <v>683</v>
      </c>
      <c r="P218" s="81" t="s">
        <v>672</v>
      </c>
      <c r="Q218" s="86">
        <f t="shared" si="53"/>
        <v>7590175.7400000002</v>
      </c>
      <c r="R218" s="85">
        <v>6451649.3799999999</v>
      </c>
      <c r="S218" s="85">
        <v>1062624.6000000001</v>
      </c>
      <c r="T218" s="85">
        <v>75901.759999999995</v>
      </c>
      <c r="U218" s="85">
        <v>0</v>
      </c>
      <c r="V218" s="85">
        <v>1442133.39</v>
      </c>
      <c r="W218" s="85">
        <v>0</v>
      </c>
      <c r="X218" s="85">
        <f t="shared" si="52"/>
        <v>9032309.1300000008</v>
      </c>
      <c r="Y218" s="93" t="s">
        <v>371</v>
      </c>
      <c r="Z218" s="93"/>
      <c r="AA218" s="41">
        <v>6104626.71</v>
      </c>
      <c r="AB218" s="41">
        <v>1005467.9299999999</v>
      </c>
      <c r="AC218" s="23"/>
    </row>
    <row r="219" spans="1:29" ht="90" customHeight="1" x14ac:dyDescent="0.3">
      <c r="B219" s="141">
        <v>189</v>
      </c>
      <c r="C219" s="304"/>
      <c r="D219" s="90" t="s">
        <v>629</v>
      </c>
      <c r="E219" s="84">
        <v>106397</v>
      </c>
      <c r="F219" s="80" t="s">
        <v>630</v>
      </c>
      <c r="G219" s="212"/>
      <c r="H219" s="84" t="s">
        <v>631</v>
      </c>
      <c r="I219" s="82" t="s">
        <v>458</v>
      </c>
      <c r="J219" s="50" t="s">
        <v>653</v>
      </c>
      <c r="K219" s="80" t="s">
        <v>382</v>
      </c>
      <c r="L219" s="83">
        <f t="shared" si="51"/>
        <v>0.85000000061795489</v>
      </c>
      <c r="M219" s="84" t="s">
        <v>584</v>
      </c>
      <c r="N219" s="84" t="s">
        <v>617</v>
      </c>
      <c r="O219" s="81" t="s">
        <v>683</v>
      </c>
      <c r="P219" s="81" t="s">
        <v>672</v>
      </c>
      <c r="Q219" s="86">
        <f t="shared" si="53"/>
        <v>7282084.0300000003</v>
      </c>
      <c r="R219" s="85">
        <v>6189771.4299999997</v>
      </c>
      <c r="S219" s="85">
        <v>1019491.73</v>
      </c>
      <c r="T219" s="85">
        <v>72820.87</v>
      </c>
      <c r="U219" s="85">
        <v>0</v>
      </c>
      <c r="V219" s="85">
        <v>1383595.97</v>
      </c>
      <c r="W219" s="85">
        <v>0</v>
      </c>
      <c r="X219" s="85">
        <f t="shared" si="52"/>
        <v>8665680</v>
      </c>
      <c r="Y219" s="93" t="s">
        <v>371</v>
      </c>
      <c r="Z219" s="93"/>
      <c r="AA219" s="41">
        <v>618977.14</v>
      </c>
      <c r="AB219" s="41">
        <v>101949.17</v>
      </c>
      <c r="AC219" s="23"/>
    </row>
    <row r="220" spans="1:29" ht="102.2" customHeight="1" x14ac:dyDescent="0.3">
      <c r="B220" s="141">
        <v>190</v>
      </c>
      <c r="C220" s="304"/>
      <c r="D220" s="195" t="s">
        <v>634</v>
      </c>
      <c r="E220" s="84">
        <v>112553</v>
      </c>
      <c r="F220" s="80" t="s">
        <v>1615</v>
      </c>
      <c r="G220" s="212"/>
      <c r="H220" s="84" t="s">
        <v>635</v>
      </c>
      <c r="I220" s="92" t="s">
        <v>458</v>
      </c>
      <c r="J220" s="80" t="s">
        <v>654</v>
      </c>
      <c r="K220" s="87" t="s">
        <v>2122</v>
      </c>
      <c r="L220" s="83">
        <f t="shared" si="51"/>
        <v>0.85000000000000009</v>
      </c>
      <c r="M220" s="84" t="s">
        <v>593</v>
      </c>
      <c r="N220" s="84" t="s">
        <v>397</v>
      </c>
      <c r="O220" s="84" t="s">
        <v>683</v>
      </c>
      <c r="P220" s="84" t="s">
        <v>672</v>
      </c>
      <c r="Q220" s="86">
        <f t="shared" si="53"/>
        <v>7422480.9999999991</v>
      </c>
      <c r="R220" s="85">
        <v>6309108.8499999996</v>
      </c>
      <c r="S220" s="85">
        <v>1039147.34</v>
      </c>
      <c r="T220" s="85">
        <v>74224.81</v>
      </c>
      <c r="U220" s="85">
        <v>0</v>
      </c>
      <c r="V220" s="85">
        <v>1410271.39</v>
      </c>
      <c r="W220" s="85">
        <v>0</v>
      </c>
      <c r="X220" s="85">
        <f t="shared" si="52"/>
        <v>8832752.3899999987</v>
      </c>
      <c r="Y220" s="87" t="s">
        <v>900</v>
      </c>
      <c r="Z220" s="93"/>
      <c r="AA220" s="41">
        <v>0</v>
      </c>
      <c r="AB220" s="41">
        <v>0</v>
      </c>
      <c r="AC220" s="23"/>
    </row>
    <row r="221" spans="1:29" ht="120.75" customHeight="1" x14ac:dyDescent="0.3">
      <c r="A221" s="3" t="s">
        <v>1382</v>
      </c>
      <c r="B221" s="141">
        <v>191</v>
      </c>
      <c r="C221" s="304"/>
      <c r="D221" s="90" t="s">
        <v>689</v>
      </c>
      <c r="E221" s="84" t="s">
        <v>2123</v>
      </c>
      <c r="F221" s="80" t="s">
        <v>691</v>
      </c>
      <c r="G221" s="212"/>
      <c r="H221" s="84" t="s">
        <v>690</v>
      </c>
      <c r="I221" s="92" t="s">
        <v>716</v>
      </c>
      <c r="J221" s="80" t="s">
        <v>692</v>
      </c>
      <c r="K221" s="80" t="s">
        <v>1838</v>
      </c>
      <c r="L221" s="83">
        <f t="shared" si="51"/>
        <v>0.85000000042933477</v>
      </c>
      <c r="M221" s="84" t="s">
        <v>599</v>
      </c>
      <c r="N221" s="84" t="s">
        <v>619</v>
      </c>
      <c r="O221" s="81" t="s">
        <v>683</v>
      </c>
      <c r="P221" s="81" t="s">
        <v>672</v>
      </c>
      <c r="Q221" s="86">
        <f t="shared" si="53"/>
        <v>11645925.899999999</v>
      </c>
      <c r="R221" s="85">
        <v>9899037.0199999996</v>
      </c>
      <c r="S221" s="85">
        <v>1630429.63</v>
      </c>
      <c r="T221" s="85">
        <v>116459.25</v>
      </c>
      <c r="U221" s="85">
        <v>0</v>
      </c>
      <c r="V221" s="85">
        <v>2212725.9300000002</v>
      </c>
      <c r="W221" s="85">
        <v>0</v>
      </c>
      <c r="X221" s="85">
        <f t="shared" si="52"/>
        <v>13858651.829999998</v>
      </c>
      <c r="Y221" s="93" t="s">
        <v>1382</v>
      </c>
      <c r="Z221" s="93"/>
      <c r="AA221" s="41">
        <v>9899037.0199999996</v>
      </c>
      <c r="AB221" s="41">
        <v>1630429.6300000001</v>
      </c>
      <c r="AC221" s="23"/>
    </row>
    <row r="222" spans="1:29" ht="86.25" customHeight="1" x14ac:dyDescent="0.3">
      <c r="B222" s="141">
        <v>192</v>
      </c>
      <c r="C222" s="304"/>
      <c r="D222" s="90" t="s">
        <v>725</v>
      </c>
      <c r="E222" s="84">
        <v>118679</v>
      </c>
      <c r="F222" s="80" t="s">
        <v>726</v>
      </c>
      <c r="G222" s="212"/>
      <c r="H222" s="84" t="s">
        <v>727</v>
      </c>
      <c r="I222" s="92" t="s">
        <v>755</v>
      </c>
      <c r="J222" s="80" t="s">
        <v>747</v>
      </c>
      <c r="K222" s="80" t="s">
        <v>382</v>
      </c>
      <c r="L222" s="83">
        <f t="shared" si="51"/>
        <v>0.85</v>
      </c>
      <c r="M222" s="84" t="s">
        <v>590</v>
      </c>
      <c r="N222" s="84" t="s">
        <v>623</v>
      </c>
      <c r="O222" s="81" t="s">
        <v>683</v>
      </c>
      <c r="P222" s="81" t="s">
        <v>672</v>
      </c>
      <c r="Q222" s="86">
        <f t="shared" si="53"/>
        <v>602176936.28999996</v>
      </c>
      <c r="R222" s="85">
        <v>511850395.84649998</v>
      </c>
      <c r="S222" s="85">
        <v>78283001.717700005</v>
      </c>
      <c r="T222" s="85">
        <v>12043538.7258</v>
      </c>
      <c r="U222" s="85">
        <v>0</v>
      </c>
      <c r="V222" s="85">
        <v>115315305.95999999</v>
      </c>
      <c r="W222" s="85">
        <v>0</v>
      </c>
      <c r="X222" s="85">
        <f t="shared" si="52"/>
        <v>717492242.25</v>
      </c>
      <c r="Y222" s="93" t="s">
        <v>371</v>
      </c>
      <c r="Z222" s="93"/>
      <c r="AA222" s="41">
        <v>55908253.25999999</v>
      </c>
      <c r="AB222" s="41">
        <v>5491850.5199999996</v>
      </c>
      <c r="AC222" s="23"/>
    </row>
    <row r="223" spans="1:29" ht="123" customHeight="1" x14ac:dyDescent="0.3">
      <c r="B223" s="141">
        <v>193</v>
      </c>
      <c r="C223" s="304"/>
      <c r="D223" s="79" t="s">
        <v>732</v>
      </c>
      <c r="E223" s="84">
        <v>108495</v>
      </c>
      <c r="F223" s="80" t="s">
        <v>731</v>
      </c>
      <c r="G223" s="212"/>
      <c r="H223" s="84" t="s">
        <v>733</v>
      </c>
      <c r="I223" s="92" t="s">
        <v>756</v>
      </c>
      <c r="J223" s="80" t="s">
        <v>746</v>
      </c>
      <c r="K223" s="80" t="s">
        <v>1148</v>
      </c>
      <c r="L223" s="83">
        <f t="shared" ref="L223:L235" si="54">R223/Q223</f>
        <v>0.85000000083047067</v>
      </c>
      <c r="M223" s="84" t="s">
        <v>595</v>
      </c>
      <c r="N223" s="84" t="s">
        <v>632</v>
      </c>
      <c r="O223" s="81" t="s">
        <v>683</v>
      </c>
      <c r="P223" s="81" t="s">
        <v>672</v>
      </c>
      <c r="Q223" s="86">
        <f>R223+S223+T223+U223</f>
        <v>602068190</v>
      </c>
      <c r="R223" s="85">
        <v>511757962</v>
      </c>
      <c r="S223" s="85">
        <v>78268862</v>
      </c>
      <c r="T223" s="85">
        <v>12041366</v>
      </c>
      <c r="U223" s="85">
        <v>0</v>
      </c>
      <c r="V223" s="85">
        <v>130502654.65000001</v>
      </c>
      <c r="W223" s="85">
        <v>90123336.790000007</v>
      </c>
      <c r="X223" s="85">
        <f t="shared" ref="X223:X246" si="55">R223+S223+T223+U223+V223+W223</f>
        <v>822694181.43999994</v>
      </c>
      <c r="Y223" s="93" t="s">
        <v>371</v>
      </c>
      <c r="Z223" s="93"/>
      <c r="AA223" s="41">
        <v>135964523.75</v>
      </c>
      <c r="AB223" s="41">
        <v>20794574.199999999</v>
      </c>
      <c r="AC223" s="23"/>
    </row>
    <row r="224" spans="1:29" ht="105.75" customHeight="1" x14ac:dyDescent="0.3">
      <c r="B224" s="141">
        <v>194</v>
      </c>
      <c r="C224" s="305"/>
      <c r="D224" s="90" t="s">
        <v>782</v>
      </c>
      <c r="E224" s="84">
        <v>116745</v>
      </c>
      <c r="F224" s="80" t="s">
        <v>787</v>
      </c>
      <c r="G224" s="212"/>
      <c r="H224" s="84" t="s">
        <v>783</v>
      </c>
      <c r="I224" s="82" t="s">
        <v>805</v>
      </c>
      <c r="J224" s="80" t="s">
        <v>788</v>
      </c>
      <c r="K224" s="80">
        <v>44012</v>
      </c>
      <c r="L224" s="83">
        <f t="shared" si="54"/>
        <v>0.84999999988281438</v>
      </c>
      <c r="M224" s="84" t="s">
        <v>599</v>
      </c>
      <c r="N224" s="84" t="s">
        <v>784</v>
      </c>
      <c r="O224" s="81" t="s">
        <v>785</v>
      </c>
      <c r="P224" s="81" t="s">
        <v>672</v>
      </c>
      <c r="Q224" s="86">
        <f t="shared" si="53"/>
        <v>17066938.52</v>
      </c>
      <c r="R224" s="85">
        <v>14506897.74</v>
      </c>
      <c r="S224" s="85">
        <v>2389371.4</v>
      </c>
      <c r="T224" s="85">
        <v>170669.38</v>
      </c>
      <c r="U224" s="85">
        <v>0</v>
      </c>
      <c r="V224" s="85">
        <v>3242718.32</v>
      </c>
      <c r="W224" s="85">
        <v>0</v>
      </c>
      <c r="X224" s="85">
        <f t="shared" si="55"/>
        <v>20309656.84</v>
      </c>
      <c r="Y224" s="93" t="s">
        <v>371</v>
      </c>
      <c r="Z224" s="93"/>
      <c r="AA224" s="41">
        <v>8441634.4199999999</v>
      </c>
      <c r="AB224" s="41">
        <v>1390386.84</v>
      </c>
      <c r="AC224" s="23"/>
    </row>
    <row r="225" spans="2:29" ht="118.5" customHeight="1" x14ac:dyDescent="0.3">
      <c r="B225" s="141">
        <v>195</v>
      </c>
      <c r="C225" s="192"/>
      <c r="D225" s="195" t="s">
        <v>887</v>
      </c>
      <c r="E225" s="84">
        <v>105975</v>
      </c>
      <c r="F225" s="80" t="s">
        <v>893</v>
      </c>
      <c r="G225" s="212" t="s">
        <v>202</v>
      </c>
      <c r="H225" s="84" t="s">
        <v>888</v>
      </c>
      <c r="I225" s="92" t="s">
        <v>895</v>
      </c>
      <c r="J225" s="80" t="s">
        <v>995</v>
      </c>
      <c r="K225" s="80" t="s">
        <v>1839</v>
      </c>
      <c r="L225" s="83">
        <f t="shared" si="54"/>
        <v>0.85</v>
      </c>
      <c r="M225" s="84" t="s">
        <v>584</v>
      </c>
      <c r="N225" s="84" t="s">
        <v>606</v>
      </c>
      <c r="O225" s="81" t="s">
        <v>785</v>
      </c>
      <c r="P225" s="81" t="s">
        <v>672</v>
      </c>
      <c r="Q225" s="86">
        <f t="shared" ref="Q225:Q239" si="56">R225+S225+T225+U225</f>
        <v>3931886.6</v>
      </c>
      <c r="R225" s="85">
        <v>3342103.61</v>
      </c>
      <c r="S225" s="85">
        <v>550464.12400000007</v>
      </c>
      <c r="T225" s="85">
        <v>39318.866000000002</v>
      </c>
      <c r="U225" s="85">
        <v>0</v>
      </c>
      <c r="V225" s="85">
        <v>747058.45</v>
      </c>
      <c r="W225" s="85">
        <v>0</v>
      </c>
      <c r="X225" s="85">
        <f t="shared" si="55"/>
        <v>4678945.05</v>
      </c>
      <c r="Y225" s="87" t="s">
        <v>1685</v>
      </c>
      <c r="Z225" s="93"/>
      <c r="AA225" s="41">
        <v>0</v>
      </c>
      <c r="AB225" s="41">
        <v>0</v>
      </c>
      <c r="AC225" s="23"/>
    </row>
    <row r="226" spans="2:29" ht="108.75" customHeight="1" x14ac:dyDescent="0.3">
      <c r="B226" s="141">
        <v>196</v>
      </c>
      <c r="C226" s="192"/>
      <c r="D226" s="90" t="s">
        <v>992</v>
      </c>
      <c r="E226" s="84">
        <v>122381</v>
      </c>
      <c r="F226" s="80" t="s">
        <v>993</v>
      </c>
      <c r="G226" s="212" t="s">
        <v>202</v>
      </c>
      <c r="H226" s="84" t="s">
        <v>994</v>
      </c>
      <c r="I226" s="92" t="s">
        <v>992</v>
      </c>
      <c r="J226" s="80" t="s">
        <v>996</v>
      </c>
      <c r="K226" s="80">
        <v>45291</v>
      </c>
      <c r="L226" s="83">
        <f t="shared" si="54"/>
        <v>0.85000000026793998</v>
      </c>
      <c r="M226" s="84" t="s">
        <v>590</v>
      </c>
      <c r="N226" s="84" t="s">
        <v>392</v>
      </c>
      <c r="O226" s="81" t="s">
        <v>785</v>
      </c>
      <c r="P226" s="81" t="s">
        <v>672</v>
      </c>
      <c r="Q226" s="86">
        <f t="shared" si="56"/>
        <v>7464359.2799999993</v>
      </c>
      <c r="R226" s="85">
        <v>6344705.3899999997</v>
      </c>
      <c r="S226" s="85">
        <v>1045010.31</v>
      </c>
      <c r="T226" s="85">
        <v>74643.58</v>
      </c>
      <c r="U226" s="85">
        <v>0</v>
      </c>
      <c r="V226" s="85">
        <v>1418228.26</v>
      </c>
      <c r="W226" s="85">
        <v>0</v>
      </c>
      <c r="X226" s="85">
        <f t="shared" si="55"/>
        <v>8882587.5399999991</v>
      </c>
      <c r="Y226" s="93" t="s">
        <v>371</v>
      </c>
      <c r="Z226" s="93"/>
      <c r="AA226" s="41">
        <v>3513321.4099999997</v>
      </c>
      <c r="AB226" s="41">
        <v>578664.69999999995</v>
      </c>
      <c r="AC226" s="23"/>
    </row>
    <row r="227" spans="2:29" ht="123.75" customHeight="1" x14ac:dyDescent="0.3">
      <c r="B227" s="141">
        <v>197</v>
      </c>
      <c r="C227" s="192"/>
      <c r="D227" s="90" t="s">
        <v>1022</v>
      </c>
      <c r="E227" s="84">
        <v>122160</v>
      </c>
      <c r="F227" s="80" t="s">
        <v>1025</v>
      </c>
      <c r="G227" s="212" t="s">
        <v>1024</v>
      </c>
      <c r="H227" s="84" t="s">
        <v>1023</v>
      </c>
      <c r="I227" s="92" t="s">
        <v>1022</v>
      </c>
      <c r="J227" s="80" t="s">
        <v>1026</v>
      </c>
      <c r="K227" s="210" t="s">
        <v>382</v>
      </c>
      <c r="L227" s="83">
        <f t="shared" si="54"/>
        <v>0.85000000000000009</v>
      </c>
      <c r="M227" s="84" t="s">
        <v>593</v>
      </c>
      <c r="N227" s="84" t="s">
        <v>397</v>
      </c>
      <c r="O227" s="81" t="s">
        <v>785</v>
      </c>
      <c r="P227" s="81" t="s">
        <v>672</v>
      </c>
      <c r="Q227" s="86">
        <f t="shared" si="56"/>
        <v>7422480.9999999991</v>
      </c>
      <c r="R227" s="85">
        <v>6309108.8499999996</v>
      </c>
      <c r="S227" s="85">
        <v>1039147.34</v>
      </c>
      <c r="T227" s="85">
        <v>74224.81</v>
      </c>
      <c r="U227" s="85">
        <v>0</v>
      </c>
      <c r="V227" s="85">
        <v>1410271.39</v>
      </c>
      <c r="W227" s="85">
        <v>0</v>
      </c>
      <c r="X227" s="85">
        <f t="shared" si="55"/>
        <v>8832752.3899999987</v>
      </c>
      <c r="Y227" s="93" t="s">
        <v>371</v>
      </c>
      <c r="Z227" s="93"/>
      <c r="AA227" s="41">
        <v>5258235.8099999996</v>
      </c>
      <c r="AB227" s="41">
        <v>866062.3600000001</v>
      </c>
      <c r="AC227" s="23"/>
    </row>
    <row r="228" spans="2:29" ht="97.15" customHeight="1" x14ac:dyDescent="0.3">
      <c r="B228" s="141">
        <v>198</v>
      </c>
      <c r="C228" s="192"/>
      <c r="D228" s="90" t="s">
        <v>1050</v>
      </c>
      <c r="E228" s="84">
        <v>108929</v>
      </c>
      <c r="F228" s="80" t="s">
        <v>1052</v>
      </c>
      <c r="G228" s="212" t="s">
        <v>1045</v>
      </c>
      <c r="H228" s="84" t="s">
        <v>1051</v>
      </c>
      <c r="I228" s="92" t="s">
        <v>1050</v>
      </c>
      <c r="J228" s="80" t="s">
        <v>1054</v>
      </c>
      <c r="K228" s="80" t="s">
        <v>1053</v>
      </c>
      <c r="L228" s="83">
        <f t="shared" si="54"/>
        <v>0.85</v>
      </c>
      <c r="M228" s="84" t="s">
        <v>590</v>
      </c>
      <c r="N228" s="84" t="s">
        <v>591</v>
      </c>
      <c r="O228" s="81" t="s">
        <v>785</v>
      </c>
      <c r="P228" s="81" t="s">
        <v>672</v>
      </c>
      <c r="Q228" s="86">
        <f t="shared" si="56"/>
        <v>18700000</v>
      </c>
      <c r="R228" s="85">
        <v>15895000</v>
      </c>
      <c r="S228" s="85">
        <v>2618000</v>
      </c>
      <c r="T228" s="85">
        <v>187000</v>
      </c>
      <c r="U228" s="85">
        <v>0</v>
      </c>
      <c r="V228" s="85">
        <v>3553000</v>
      </c>
      <c r="W228" s="85">
        <v>0</v>
      </c>
      <c r="X228" s="85">
        <f t="shared" si="55"/>
        <v>22253000</v>
      </c>
      <c r="Y228" s="93" t="s">
        <v>371</v>
      </c>
      <c r="Z228" s="93"/>
      <c r="AA228" s="41">
        <v>674356.85</v>
      </c>
      <c r="AB228" s="41">
        <v>111070.54</v>
      </c>
      <c r="AC228" s="23"/>
    </row>
    <row r="229" spans="2:29" ht="114.75" customHeight="1" x14ac:dyDescent="0.3">
      <c r="B229" s="141">
        <v>199</v>
      </c>
      <c r="C229" s="192"/>
      <c r="D229" s="90" t="s">
        <v>1142</v>
      </c>
      <c r="E229" s="84">
        <v>115525</v>
      </c>
      <c r="F229" s="80" t="s">
        <v>1146</v>
      </c>
      <c r="G229" s="212" t="s">
        <v>1045</v>
      </c>
      <c r="H229" s="84" t="s">
        <v>1143</v>
      </c>
      <c r="I229" s="92" t="s">
        <v>1151</v>
      </c>
      <c r="J229" s="80" t="s">
        <v>1147</v>
      </c>
      <c r="K229" s="80" t="s">
        <v>1148</v>
      </c>
      <c r="L229" s="83">
        <f t="shared" si="54"/>
        <v>0.85000000000000009</v>
      </c>
      <c r="M229" s="84" t="s">
        <v>1144</v>
      </c>
      <c r="N229" s="84" t="s">
        <v>1145</v>
      </c>
      <c r="O229" s="81" t="s">
        <v>785</v>
      </c>
      <c r="P229" s="81" t="s">
        <v>672</v>
      </c>
      <c r="Q229" s="86">
        <f t="shared" si="56"/>
        <v>2241900010.9999995</v>
      </c>
      <c r="R229" s="85">
        <v>1905615009.3499999</v>
      </c>
      <c r="S229" s="85">
        <v>291447001.43000001</v>
      </c>
      <c r="T229" s="85">
        <v>44838000.219999999</v>
      </c>
      <c r="U229" s="85">
        <v>0</v>
      </c>
      <c r="V229" s="85">
        <v>420788772.5</v>
      </c>
      <c r="W229" s="85">
        <v>0</v>
      </c>
      <c r="X229" s="85">
        <f t="shared" si="55"/>
        <v>2662688783.4999995</v>
      </c>
      <c r="Y229" s="93" t="s">
        <v>371</v>
      </c>
      <c r="Z229" s="93"/>
      <c r="AA229" s="41">
        <v>169475073.17000002</v>
      </c>
      <c r="AB229" s="41">
        <v>17794619.220000006</v>
      </c>
      <c r="AC229" s="23"/>
    </row>
    <row r="230" spans="2:29" ht="150.75" customHeight="1" x14ac:dyDescent="0.3">
      <c r="B230" s="141">
        <v>200</v>
      </c>
      <c r="C230" s="192"/>
      <c r="D230" s="90" t="s">
        <v>1208</v>
      </c>
      <c r="E230" s="84">
        <v>123224</v>
      </c>
      <c r="F230" s="80" t="s">
        <v>1218</v>
      </c>
      <c r="G230" s="212" t="s">
        <v>1045</v>
      </c>
      <c r="H230" s="84" t="s">
        <v>1209</v>
      </c>
      <c r="I230" s="92" t="s">
        <v>1216</v>
      </c>
      <c r="J230" s="80" t="s">
        <v>1219</v>
      </c>
      <c r="K230" s="210" t="s">
        <v>382</v>
      </c>
      <c r="L230" s="83">
        <f t="shared" si="54"/>
        <v>0.85</v>
      </c>
      <c r="M230" s="84" t="s">
        <v>590</v>
      </c>
      <c r="N230" s="84" t="s">
        <v>605</v>
      </c>
      <c r="O230" s="81" t="s">
        <v>785</v>
      </c>
      <c r="P230" s="81" t="s">
        <v>672</v>
      </c>
      <c r="Q230" s="86">
        <f t="shared" si="56"/>
        <v>13556480</v>
      </c>
      <c r="R230" s="85">
        <v>11523008</v>
      </c>
      <c r="S230" s="85">
        <v>1897907.2</v>
      </c>
      <c r="T230" s="85">
        <v>135564.79999999999</v>
      </c>
      <c r="U230" s="85">
        <v>0</v>
      </c>
      <c r="V230" s="85">
        <v>2575731.2000000002</v>
      </c>
      <c r="W230" s="85">
        <v>0</v>
      </c>
      <c r="X230" s="85">
        <f t="shared" si="55"/>
        <v>16132211.199999999</v>
      </c>
      <c r="Y230" s="93" t="s">
        <v>371</v>
      </c>
      <c r="Z230" s="93"/>
      <c r="AA230" s="41">
        <v>4359839.7</v>
      </c>
      <c r="AB230" s="41">
        <v>718091.24</v>
      </c>
      <c r="AC230" s="23"/>
    </row>
    <row r="231" spans="2:29" ht="106.5" customHeight="1" x14ac:dyDescent="0.3">
      <c r="B231" s="141">
        <v>201</v>
      </c>
      <c r="C231" s="192"/>
      <c r="D231" s="90" t="s">
        <v>1239</v>
      </c>
      <c r="E231" s="84">
        <v>108858</v>
      </c>
      <c r="F231" s="80" t="s">
        <v>1242</v>
      </c>
      <c r="G231" s="212" t="s">
        <v>1045</v>
      </c>
      <c r="H231" s="84" t="s">
        <v>1240</v>
      </c>
      <c r="I231" s="92" t="s">
        <v>1265</v>
      </c>
      <c r="J231" s="80" t="s">
        <v>1243</v>
      </c>
      <c r="K231" s="80" t="s">
        <v>1148</v>
      </c>
      <c r="L231" s="83">
        <f t="shared" si="54"/>
        <v>0.84999999999867759</v>
      </c>
      <c r="M231" s="84" t="s">
        <v>590</v>
      </c>
      <c r="N231" s="84" t="s">
        <v>1241</v>
      </c>
      <c r="O231" s="81" t="s">
        <v>785</v>
      </c>
      <c r="P231" s="81" t="s">
        <v>786</v>
      </c>
      <c r="Q231" s="86">
        <f t="shared" si="56"/>
        <v>1512329181.9200001</v>
      </c>
      <c r="R231" s="85">
        <v>1285479804.6300001</v>
      </c>
      <c r="S231" s="85">
        <v>196602793.63999999</v>
      </c>
      <c r="T231" s="85">
        <v>30246583.649999999</v>
      </c>
      <c r="U231" s="85">
        <v>0</v>
      </c>
      <c r="V231" s="85">
        <v>326166273.76999998</v>
      </c>
      <c r="W231" s="85">
        <v>128325442.06999999</v>
      </c>
      <c r="X231" s="85">
        <f t="shared" si="55"/>
        <v>1966820897.76</v>
      </c>
      <c r="Y231" s="93" t="s">
        <v>371</v>
      </c>
      <c r="Z231" s="93"/>
      <c r="AA231" s="41">
        <v>49699331.520000011</v>
      </c>
      <c r="AB231" s="41">
        <v>1910452.72</v>
      </c>
      <c r="AC231" s="23"/>
    </row>
    <row r="232" spans="2:29" ht="126.75" customHeight="1" x14ac:dyDescent="0.3">
      <c r="B232" s="141">
        <v>202</v>
      </c>
      <c r="C232" s="192"/>
      <c r="D232" s="90" t="s">
        <v>1237</v>
      </c>
      <c r="E232" s="90">
        <v>125325</v>
      </c>
      <c r="F232" s="90" t="s">
        <v>1258</v>
      </c>
      <c r="G232" s="212" t="s">
        <v>1045</v>
      </c>
      <c r="H232" s="84" t="s">
        <v>1238</v>
      </c>
      <c r="I232" s="92" t="s">
        <v>1264</v>
      </c>
      <c r="J232" s="80" t="s">
        <v>1260</v>
      </c>
      <c r="K232" s="80">
        <v>44925</v>
      </c>
      <c r="L232" s="83">
        <f t="shared" si="54"/>
        <v>0.84999999999836284</v>
      </c>
      <c r="M232" s="84" t="s">
        <v>589</v>
      </c>
      <c r="N232" s="84" t="s">
        <v>619</v>
      </c>
      <c r="O232" s="81" t="s">
        <v>785</v>
      </c>
      <c r="P232" s="81" t="s">
        <v>786</v>
      </c>
      <c r="Q232" s="86">
        <f t="shared" si="56"/>
        <v>1221642153.52</v>
      </c>
      <c r="R232" s="85">
        <v>1038395830.49</v>
      </c>
      <c r="S232" s="85">
        <v>158813479.94999999</v>
      </c>
      <c r="T232" s="85">
        <v>24432843.079999998</v>
      </c>
      <c r="U232" s="85">
        <v>0</v>
      </c>
      <c r="V232" s="85">
        <v>228759219.74000001</v>
      </c>
      <c r="W232" s="85">
        <v>0</v>
      </c>
      <c r="X232" s="85">
        <f t="shared" si="55"/>
        <v>1450401373.26</v>
      </c>
      <c r="Y232" s="93" t="s">
        <v>371</v>
      </c>
      <c r="Z232" s="93"/>
      <c r="AA232" s="41">
        <v>0</v>
      </c>
      <c r="AB232" s="41">
        <v>0</v>
      </c>
      <c r="AC232" s="23"/>
    </row>
    <row r="233" spans="2:29" ht="150.75" customHeight="1" x14ac:dyDescent="0.3">
      <c r="B233" s="141">
        <v>203</v>
      </c>
      <c r="C233" s="192"/>
      <c r="D233" s="90" t="s">
        <v>1320</v>
      </c>
      <c r="E233" s="84">
        <v>105504</v>
      </c>
      <c r="F233" s="80" t="s">
        <v>1322</v>
      </c>
      <c r="G233" s="212" t="s">
        <v>1045</v>
      </c>
      <c r="H233" s="84" t="s">
        <v>1321</v>
      </c>
      <c r="I233" s="92" t="s">
        <v>1343</v>
      </c>
      <c r="J233" s="80" t="s">
        <v>1323</v>
      </c>
      <c r="K233" s="210" t="s">
        <v>913</v>
      </c>
      <c r="L233" s="83">
        <f t="shared" si="54"/>
        <v>0.85000000181602964</v>
      </c>
      <c r="M233" s="84" t="s">
        <v>593</v>
      </c>
      <c r="N233" s="84" t="s">
        <v>607</v>
      </c>
      <c r="O233" s="81" t="s">
        <v>785</v>
      </c>
      <c r="P233" s="81" t="s">
        <v>797</v>
      </c>
      <c r="Q233" s="86">
        <f t="shared" si="56"/>
        <v>5506518</v>
      </c>
      <c r="R233" s="85">
        <v>4680540.3099999996</v>
      </c>
      <c r="S233" s="85">
        <v>770912.52</v>
      </c>
      <c r="T233" s="85">
        <v>55065.17</v>
      </c>
      <c r="U233" s="85">
        <v>0</v>
      </c>
      <c r="V233" s="85">
        <v>1060264.1299999999</v>
      </c>
      <c r="W233" s="85">
        <v>0</v>
      </c>
      <c r="X233" s="85">
        <f t="shared" si="55"/>
        <v>6566782.1299999999</v>
      </c>
      <c r="Y233" s="93" t="s">
        <v>371</v>
      </c>
      <c r="Z233" s="93"/>
      <c r="AA233" s="41">
        <v>2861242.8</v>
      </c>
      <c r="AB233" s="41">
        <v>471263.52</v>
      </c>
      <c r="AC233" s="23"/>
    </row>
    <row r="234" spans="2:29" ht="166.7" customHeight="1" x14ac:dyDescent="0.3">
      <c r="B234" s="141">
        <v>204</v>
      </c>
      <c r="C234" s="192"/>
      <c r="D234" s="90" t="s">
        <v>1324</v>
      </c>
      <c r="E234" s="84">
        <v>125651</v>
      </c>
      <c r="F234" s="80" t="s">
        <v>1325</v>
      </c>
      <c r="G234" s="212" t="s">
        <v>1045</v>
      </c>
      <c r="H234" s="84" t="s">
        <v>110</v>
      </c>
      <c r="I234" s="92" t="s">
        <v>1434</v>
      </c>
      <c r="J234" s="80" t="s">
        <v>1510</v>
      </c>
      <c r="K234" s="80" t="s">
        <v>1148</v>
      </c>
      <c r="L234" s="83">
        <f t="shared" si="54"/>
        <v>0.85</v>
      </c>
      <c r="M234" s="84" t="s">
        <v>584</v>
      </c>
      <c r="N234" s="84" t="s">
        <v>585</v>
      </c>
      <c r="O234" s="81" t="s">
        <v>785</v>
      </c>
      <c r="P234" s="81" t="s">
        <v>816</v>
      </c>
      <c r="Q234" s="86">
        <f t="shared" si="56"/>
        <v>744408761</v>
      </c>
      <c r="R234" s="85">
        <v>632747446.85000002</v>
      </c>
      <c r="S234" s="85">
        <v>96773142.150000006</v>
      </c>
      <c r="T234" s="85">
        <v>14888172</v>
      </c>
      <c r="U234" s="85">
        <v>0</v>
      </c>
      <c r="V234" s="85">
        <v>158837123.69</v>
      </c>
      <c r="W234" s="85">
        <v>95307833.469999999</v>
      </c>
      <c r="X234" s="85">
        <f t="shared" si="55"/>
        <v>998553718.16000009</v>
      </c>
      <c r="Y234" s="93" t="s">
        <v>371</v>
      </c>
      <c r="Z234" s="93"/>
      <c r="AA234" s="41">
        <v>368785.66</v>
      </c>
      <c r="AB234" s="41">
        <v>56402.51</v>
      </c>
      <c r="AC234" s="23"/>
    </row>
    <row r="235" spans="2:29" ht="85.7" customHeight="1" x14ac:dyDescent="0.3">
      <c r="B235" s="141">
        <v>205</v>
      </c>
      <c r="C235" s="192"/>
      <c r="D235" s="90" t="s">
        <v>1344</v>
      </c>
      <c r="E235" s="84">
        <v>126408</v>
      </c>
      <c r="F235" s="80" t="s">
        <v>1347</v>
      </c>
      <c r="G235" s="212" t="s">
        <v>1045</v>
      </c>
      <c r="H235" s="84" t="s">
        <v>1345</v>
      </c>
      <c r="I235" s="92" t="s">
        <v>1435</v>
      </c>
      <c r="J235" s="80" t="s">
        <v>1423</v>
      </c>
      <c r="K235" s="80" t="s">
        <v>1148</v>
      </c>
      <c r="L235" s="83">
        <f t="shared" si="54"/>
        <v>0.85000000000908837</v>
      </c>
      <c r="M235" s="84" t="s">
        <v>593</v>
      </c>
      <c r="N235" s="84" t="s">
        <v>1346</v>
      </c>
      <c r="O235" s="81" t="s">
        <v>785</v>
      </c>
      <c r="P235" s="81" t="s">
        <v>942</v>
      </c>
      <c r="Q235" s="86">
        <f t="shared" si="56"/>
        <v>1595461419.2299998</v>
      </c>
      <c r="R235" s="85">
        <v>1356142206.3599999</v>
      </c>
      <c r="S235" s="85">
        <v>207409984.5</v>
      </c>
      <c r="T235" s="85">
        <v>31909228.370000001</v>
      </c>
      <c r="U235" s="85">
        <v>0</v>
      </c>
      <c r="V235" s="85">
        <v>333659840.83999997</v>
      </c>
      <c r="W235" s="85">
        <v>185386241.47999999</v>
      </c>
      <c r="X235" s="85">
        <f t="shared" si="55"/>
        <v>2114507501.5499997</v>
      </c>
      <c r="Y235" s="93" t="s">
        <v>371</v>
      </c>
      <c r="Z235" s="93"/>
      <c r="AA235" s="41">
        <v>13524846.33</v>
      </c>
      <c r="AB235" s="41">
        <v>539094.15</v>
      </c>
      <c r="AC235" s="23"/>
    </row>
    <row r="236" spans="2:29" ht="97.5" customHeight="1" x14ac:dyDescent="0.3">
      <c r="B236" s="141">
        <v>206</v>
      </c>
      <c r="C236" s="192"/>
      <c r="D236" s="90" t="s">
        <v>1420</v>
      </c>
      <c r="E236" s="84">
        <v>129341</v>
      </c>
      <c r="F236" s="80" t="s">
        <v>1421</v>
      </c>
      <c r="G236" s="212" t="s">
        <v>1045</v>
      </c>
      <c r="H236" s="84" t="s">
        <v>1422</v>
      </c>
      <c r="I236" s="92" t="s">
        <v>1436</v>
      </c>
      <c r="J236" s="80" t="s">
        <v>1424</v>
      </c>
      <c r="K236" s="80" t="s">
        <v>1158</v>
      </c>
      <c r="L236" s="83" t="e">
        <f>R236/[3]AP3!#REF!</f>
        <v>#REF!</v>
      </c>
      <c r="M236" s="84" t="s">
        <v>599</v>
      </c>
      <c r="N236" s="84" t="s">
        <v>613</v>
      </c>
      <c r="O236" s="81" t="s">
        <v>1425</v>
      </c>
      <c r="P236" s="81" t="s">
        <v>949</v>
      </c>
      <c r="Q236" s="86">
        <f t="shared" si="56"/>
        <v>13091656.149999999</v>
      </c>
      <c r="R236" s="85">
        <v>11127907.727499999</v>
      </c>
      <c r="S236" s="85">
        <v>1832831.8610000003</v>
      </c>
      <c r="T236" s="85">
        <v>130916.56150000001</v>
      </c>
      <c r="U236" s="85">
        <v>0</v>
      </c>
      <c r="V236" s="85">
        <v>2487414.67</v>
      </c>
      <c r="W236" s="85">
        <v>0</v>
      </c>
      <c r="X236" s="85">
        <f t="shared" si="55"/>
        <v>15579070.819999998</v>
      </c>
      <c r="Y236" s="93" t="s">
        <v>371</v>
      </c>
      <c r="Z236" s="93"/>
      <c r="AA236" s="41">
        <v>1770074.74</v>
      </c>
      <c r="AB236" s="41">
        <v>150188.15</v>
      </c>
      <c r="AC236" s="23"/>
    </row>
    <row r="237" spans="2:29" ht="132" customHeight="1" x14ac:dyDescent="0.3">
      <c r="B237" s="141">
        <v>207</v>
      </c>
      <c r="C237" s="192"/>
      <c r="D237" s="90" t="s">
        <v>1495</v>
      </c>
      <c r="E237" s="84">
        <v>120139</v>
      </c>
      <c r="F237" s="80" t="s">
        <v>1498</v>
      </c>
      <c r="G237" s="212" t="s">
        <v>1045</v>
      </c>
      <c r="H237" s="84" t="s">
        <v>1496</v>
      </c>
      <c r="I237" s="92" t="s">
        <v>1557</v>
      </c>
      <c r="J237" s="80" t="s">
        <v>1499</v>
      </c>
      <c r="K237" s="80" t="s">
        <v>1500</v>
      </c>
      <c r="L237" s="83">
        <f>R237/Q237</f>
        <v>0.85000000081370375</v>
      </c>
      <c r="M237" s="84" t="s">
        <v>586</v>
      </c>
      <c r="N237" s="84" t="s">
        <v>1497</v>
      </c>
      <c r="O237" s="81" t="s">
        <v>1501</v>
      </c>
      <c r="P237" s="81" t="s">
        <v>953</v>
      </c>
      <c r="Q237" s="86">
        <f t="shared" si="56"/>
        <v>9831589.1199999992</v>
      </c>
      <c r="R237" s="85">
        <v>8356850.7599999998</v>
      </c>
      <c r="S237" s="85">
        <v>1376422.46</v>
      </c>
      <c r="T237" s="85">
        <v>98315.9</v>
      </c>
      <c r="U237" s="85">
        <v>0</v>
      </c>
      <c r="V237" s="85">
        <v>1868001.92</v>
      </c>
      <c r="W237" s="85">
        <v>0</v>
      </c>
      <c r="X237" s="85">
        <f t="shared" si="55"/>
        <v>11699591.039999999</v>
      </c>
      <c r="Y237" s="93" t="s">
        <v>371</v>
      </c>
      <c r="Z237" s="93"/>
      <c r="AA237" s="41">
        <v>825955.74</v>
      </c>
      <c r="AB237" s="41">
        <v>136039.76999999999</v>
      </c>
      <c r="AC237" s="23"/>
    </row>
    <row r="238" spans="2:29" ht="132" customHeight="1" x14ac:dyDescent="0.3">
      <c r="B238" s="141">
        <v>208</v>
      </c>
      <c r="C238" s="192"/>
      <c r="D238" s="90" t="s">
        <v>1576</v>
      </c>
      <c r="E238" s="84">
        <v>123241</v>
      </c>
      <c r="F238" s="80" t="s">
        <v>1578</v>
      </c>
      <c r="G238" s="212" t="s">
        <v>1045</v>
      </c>
      <c r="H238" s="84" t="s">
        <v>1577</v>
      </c>
      <c r="I238" s="92" t="s">
        <v>1639</v>
      </c>
      <c r="J238" s="80" t="s">
        <v>1579</v>
      </c>
      <c r="K238" s="80" t="s">
        <v>1148</v>
      </c>
      <c r="L238" s="83">
        <f>R238/Q238</f>
        <v>0.85000000001700726</v>
      </c>
      <c r="M238" s="84" t="s">
        <v>590</v>
      </c>
      <c r="N238" s="84" t="s">
        <v>1580</v>
      </c>
      <c r="O238" s="81" t="s">
        <v>1581</v>
      </c>
      <c r="P238" s="81" t="s">
        <v>957</v>
      </c>
      <c r="Q238" s="86">
        <f t="shared" si="56"/>
        <v>940771012.44000006</v>
      </c>
      <c r="R238" s="85">
        <v>799655360.59000003</v>
      </c>
      <c r="S238" s="85">
        <v>122300231.59999999</v>
      </c>
      <c r="T238" s="85">
        <v>18815420.25</v>
      </c>
      <c r="U238" s="85">
        <v>0</v>
      </c>
      <c r="V238" s="85">
        <v>202128034.69999999</v>
      </c>
      <c r="W238" s="85">
        <v>60049213.560000002</v>
      </c>
      <c r="X238" s="85">
        <f t="shared" si="55"/>
        <v>1202948260.7</v>
      </c>
      <c r="Y238" s="93" t="s">
        <v>371</v>
      </c>
      <c r="Z238" s="93"/>
      <c r="AA238" s="41">
        <v>0</v>
      </c>
      <c r="AB238" s="41">
        <v>0</v>
      </c>
      <c r="AC238" s="23"/>
    </row>
    <row r="239" spans="2:29" ht="132" customHeight="1" x14ac:dyDescent="0.3">
      <c r="B239" s="141">
        <v>209</v>
      </c>
      <c r="C239" s="192"/>
      <c r="D239" s="90" t="s">
        <v>1583</v>
      </c>
      <c r="E239" s="84">
        <v>133612</v>
      </c>
      <c r="F239" s="80" t="s">
        <v>1686</v>
      </c>
      <c r="G239" s="212" t="s">
        <v>1045</v>
      </c>
      <c r="H239" s="84" t="s">
        <v>628</v>
      </c>
      <c r="I239" s="92" t="s">
        <v>1638</v>
      </c>
      <c r="J239" s="80" t="s">
        <v>1687</v>
      </c>
      <c r="K239" s="80" t="s">
        <v>1688</v>
      </c>
      <c r="L239" s="83">
        <f>R239/Q239</f>
        <v>0.85000000000092746</v>
      </c>
      <c r="M239" s="84" t="s">
        <v>596</v>
      </c>
      <c r="N239" s="84" t="s">
        <v>1584</v>
      </c>
      <c r="O239" s="81" t="s">
        <v>1582</v>
      </c>
      <c r="P239" s="81" t="s">
        <v>977</v>
      </c>
      <c r="Q239" s="86">
        <f t="shared" si="56"/>
        <v>1078289625.1399999</v>
      </c>
      <c r="R239" s="85">
        <v>916546181.37</v>
      </c>
      <c r="S239" s="85">
        <v>140177651.28</v>
      </c>
      <c r="T239" s="85">
        <v>21565792.489999998</v>
      </c>
      <c r="U239" s="85">
        <v>0</v>
      </c>
      <c r="V239" s="85">
        <v>210130884.18000001</v>
      </c>
      <c r="W239" s="85">
        <v>68826997.349999994</v>
      </c>
      <c r="X239" s="85">
        <f t="shared" si="55"/>
        <v>1357247506.6699998</v>
      </c>
      <c r="Y239" s="93" t="s">
        <v>371</v>
      </c>
      <c r="Z239" s="93"/>
      <c r="AA239" s="41">
        <v>25468260.079999998</v>
      </c>
      <c r="AB239" s="41">
        <v>84899.22</v>
      </c>
      <c r="AC239" s="23"/>
    </row>
    <row r="240" spans="2:29" ht="132" customHeight="1" x14ac:dyDescent="0.3">
      <c r="B240" s="141">
        <v>210</v>
      </c>
      <c r="C240" s="94"/>
      <c r="D240" s="90" t="s">
        <v>1645</v>
      </c>
      <c r="E240" s="84">
        <v>135145</v>
      </c>
      <c r="F240" s="80" t="s">
        <v>1650</v>
      </c>
      <c r="G240" s="212" t="s">
        <v>1045</v>
      </c>
      <c r="H240" s="84" t="s">
        <v>1649</v>
      </c>
      <c r="I240" s="92" t="s">
        <v>1864</v>
      </c>
      <c r="J240" s="80" t="s">
        <v>374</v>
      </c>
      <c r="K240" s="80" t="s">
        <v>1148</v>
      </c>
      <c r="L240" s="83">
        <f>R240/Q240</f>
        <v>0.85000000001814247</v>
      </c>
      <c r="M240" s="84" t="s">
        <v>599</v>
      </c>
      <c r="N240" s="84" t="s">
        <v>612</v>
      </c>
      <c r="O240" s="81" t="s">
        <v>1651</v>
      </c>
      <c r="P240" s="81" t="s">
        <v>982</v>
      </c>
      <c r="Q240" s="86">
        <f>+R240+S240+T240</f>
        <v>1047267713.66</v>
      </c>
      <c r="R240" s="85">
        <v>890177556.63</v>
      </c>
      <c r="S240" s="85">
        <v>136144802.75</v>
      </c>
      <c r="T240" s="85">
        <v>20945354.280000001</v>
      </c>
      <c r="U240" s="85">
        <v>0</v>
      </c>
      <c r="V240" s="85">
        <v>204215562.88</v>
      </c>
      <c r="W240" s="85">
        <v>66846875.340000004</v>
      </c>
      <c r="X240" s="85">
        <f t="shared" si="55"/>
        <v>1318330151.8799999</v>
      </c>
      <c r="Y240" s="93" t="s">
        <v>371</v>
      </c>
      <c r="Z240" s="93"/>
      <c r="AA240" s="41">
        <v>0</v>
      </c>
      <c r="AB240" s="41">
        <v>0</v>
      </c>
      <c r="AC240" s="23"/>
    </row>
    <row r="241" spans="2:29" ht="220.7" customHeight="1" x14ac:dyDescent="0.3">
      <c r="B241" s="141">
        <v>211</v>
      </c>
      <c r="C241" s="94"/>
      <c r="D241" s="90" t="s">
        <v>1641</v>
      </c>
      <c r="E241" s="84">
        <v>133441</v>
      </c>
      <c r="F241" s="80" t="s">
        <v>1657</v>
      </c>
      <c r="G241" s="212" t="s">
        <v>1045</v>
      </c>
      <c r="H241" s="84" t="s">
        <v>85</v>
      </c>
      <c r="I241" s="92" t="s">
        <v>1689</v>
      </c>
      <c r="J241" s="80" t="s">
        <v>1658</v>
      </c>
      <c r="K241" s="80" t="s">
        <v>1148</v>
      </c>
      <c r="L241" s="83">
        <f t="shared" ref="L241:L242" si="57">R241/Q241</f>
        <v>0.85000000035003997</v>
      </c>
      <c r="M241" s="84" t="s">
        <v>589</v>
      </c>
      <c r="N241" s="84" t="s">
        <v>619</v>
      </c>
      <c r="O241" s="81" t="s">
        <v>1652</v>
      </c>
      <c r="P241" s="81" t="s">
        <v>989</v>
      </c>
      <c r="Q241" s="86">
        <f t="shared" ref="Q241:Q243" si="58">+R241+S241+T241</f>
        <v>192835137.24999997</v>
      </c>
      <c r="R241" s="85">
        <v>163909866.72999999</v>
      </c>
      <c r="S241" s="85">
        <v>25068567.379999999</v>
      </c>
      <c r="T241" s="85">
        <v>3856703.14</v>
      </c>
      <c r="U241" s="85">
        <v>0</v>
      </c>
      <c r="V241" s="85">
        <v>123982224.06999999</v>
      </c>
      <c r="W241" s="85">
        <v>12308625.779999999</v>
      </c>
      <c r="X241" s="85">
        <f t="shared" si="55"/>
        <v>329125987.0999999</v>
      </c>
      <c r="Y241" s="93" t="s">
        <v>371</v>
      </c>
      <c r="Z241" s="93"/>
      <c r="AA241" s="41">
        <v>29143691.079999998</v>
      </c>
      <c r="AB241" s="41">
        <v>3828738.21</v>
      </c>
      <c r="AC241" s="23"/>
    </row>
    <row r="242" spans="2:29" ht="162" customHeight="1" x14ac:dyDescent="0.3">
      <c r="B242" s="141">
        <v>212</v>
      </c>
      <c r="C242" s="94"/>
      <c r="D242" s="90" t="s">
        <v>1647</v>
      </c>
      <c r="E242" s="84">
        <v>133649</v>
      </c>
      <c r="F242" s="80" t="s">
        <v>1654</v>
      </c>
      <c r="G242" s="212" t="s">
        <v>1045</v>
      </c>
      <c r="H242" s="84" t="s">
        <v>1648</v>
      </c>
      <c r="I242" s="92" t="s">
        <v>1690</v>
      </c>
      <c r="J242" s="80" t="s">
        <v>1656</v>
      </c>
      <c r="K242" s="80" t="s">
        <v>1655</v>
      </c>
      <c r="L242" s="83">
        <f t="shared" si="57"/>
        <v>0.85000000000691778</v>
      </c>
      <c r="M242" s="84" t="s">
        <v>595</v>
      </c>
      <c r="N242" s="84" t="s">
        <v>614</v>
      </c>
      <c r="O242" s="81" t="s">
        <v>1653</v>
      </c>
      <c r="P242" s="81" t="s">
        <v>1015</v>
      </c>
      <c r="Q242" s="86">
        <f t="shared" si="58"/>
        <v>1300979988.0599999</v>
      </c>
      <c r="R242" s="85">
        <v>1105832989.8599999</v>
      </c>
      <c r="S242" s="85">
        <v>169127399.96000001</v>
      </c>
      <c r="T242" s="85">
        <v>26019598.239999998</v>
      </c>
      <c r="U242" s="85">
        <v>0</v>
      </c>
      <c r="V242" s="85">
        <v>259157528.88</v>
      </c>
      <c r="W242" s="85">
        <v>83041275.829999998</v>
      </c>
      <c r="X242" s="85">
        <f t="shared" si="55"/>
        <v>1643178792.77</v>
      </c>
      <c r="Y242" s="93" t="s">
        <v>371</v>
      </c>
      <c r="Z242" s="93"/>
      <c r="AA242" s="41">
        <v>0</v>
      </c>
      <c r="AB242" s="41">
        <v>0</v>
      </c>
      <c r="AC242" s="23"/>
    </row>
    <row r="243" spans="2:29" ht="132" customHeight="1" x14ac:dyDescent="0.3">
      <c r="B243" s="141">
        <v>213</v>
      </c>
      <c r="C243" s="94"/>
      <c r="D243" s="90" t="s">
        <v>1707</v>
      </c>
      <c r="E243" s="84">
        <v>135092</v>
      </c>
      <c r="F243" s="80" t="s">
        <v>1708</v>
      </c>
      <c r="G243" s="212" t="s">
        <v>1045</v>
      </c>
      <c r="H243" s="84" t="s">
        <v>107</v>
      </c>
      <c r="I243" s="92" t="s">
        <v>1861</v>
      </c>
      <c r="J243" s="80" t="s">
        <v>1709</v>
      </c>
      <c r="K243" s="80" t="s">
        <v>1691</v>
      </c>
      <c r="L243" s="83">
        <v>0.85000000001832787</v>
      </c>
      <c r="M243" s="84" t="s">
        <v>599</v>
      </c>
      <c r="N243" s="84" t="s">
        <v>849</v>
      </c>
      <c r="O243" s="81"/>
      <c r="P243" s="81"/>
      <c r="Q243" s="86">
        <f t="shared" si="58"/>
        <v>218245830.16</v>
      </c>
      <c r="R243" s="85">
        <v>185508955.63999999</v>
      </c>
      <c r="S243" s="85">
        <v>28371957.859999999</v>
      </c>
      <c r="T243" s="85">
        <v>4364916.66</v>
      </c>
      <c r="U243" s="85">
        <v>0</v>
      </c>
      <c r="V243" s="85">
        <v>43432187.149999999</v>
      </c>
      <c r="W243" s="85">
        <v>13930583.9</v>
      </c>
      <c r="X243" s="85">
        <f t="shared" si="55"/>
        <v>275608601.20999998</v>
      </c>
      <c r="Y243" s="93" t="s">
        <v>371</v>
      </c>
      <c r="Z243" s="93"/>
      <c r="AA243" s="41">
        <v>8076966.9300000006</v>
      </c>
      <c r="AB243" s="41">
        <v>584095.9</v>
      </c>
      <c r="AC243" s="23"/>
    </row>
    <row r="244" spans="2:29" ht="132" customHeight="1" x14ac:dyDescent="0.3">
      <c r="B244" s="141">
        <v>214</v>
      </c>
      <c r="C244" s="94"/>
      <c r="D244" s="90" t="s">
        <v>1764</v>
      </c>
      <c r="E244" s="84">
        <v>135501</v>
      </c>
      <c r="F244" s="80" t="s">
        <v>1766</v>
      </c>
      <c r="G244" s="212" t="s">
        <v>1045</v>
      </c>
      <c r="H244" s="84" t="s">
        <v>1765</v>
      </c>
      <c r="I244" s="92" t="s">
        <v>1862</v>
      </c>
      <c r="J244" s="80" t="s">
        <v>1767</v>
      </c>
      <c r="K244" s="80" t="s">
        <v>1148</v>
      </c>
      <c r="L244" s="83">
        <v>0.85000000001832787</v>
      </c>
      <c r="M244" s="84" t="s">
        <v>590</v>
      </c>
      <c r="N244" s="84" t="s">
        <v>620</v>
      </c>
      <c r="O244" s="81"/>
      <c r="P244" s="86"/>
      <c r="Q244" s="86">
        <f>+R244+S244+T244</f>
        <v>905145968.35000002</v>
      </c>
      <c r="R244" s="85">
        <v>769374073.13999999</v>
      </c>
      <c r="S244" s="221">
        <v>117668975.84</v>
      </c>
      <c r="T244" s="85">
        <v>18102919.370000001</v>
      </c>
      <c r="U244" s="85">
        <v>0</v>
      </c>
      <c r="V244" s="85">
        <v>180193900.25</v>
      </c>
      <c r="W244" s="85">
        <v>57775274.579999998</v>
      </c>
      <c r="X244" s="85">
        <f t="shared" si="55"/>
        <v>1143115143.1799998</v>
      </c>
      <c r="Y244" s="93" t="s">
        <v>371</v>
      </c>
      <c r="Z244" s="93"/>
      <c r="AA244" s="41">
        <v>0</v>
      </c>
      <c r="AB244" s="41">
        <v>0</v>
      </c>
      <c r="AC244" s="23"/>
    </row>
    <row r="245" spans="2:29" ht="132" customHeight="1" x14ac:dyDescent="0.3">
      <c r="B245" s="141">
        <v>215</v>
      </c>
      <c r="C245" s="94"/>
      <c r="D245" s="90" t="s">
        <v>887</v>
      </c>
      <c r="E245" s="84">
        <v>137002</v>
      </c>
      <c r="F245" s="80" t="s">
        <v>1860</v>
      </c>
      <c r="G245" s="212" t="s">
        <v>1045</v>
      </c>
      <c r="H245" s="84" t="s">
        <v>1859</v>
      </c>
      <c r="I245" s="92" t="s">
        <v>1863</v>
      </c>
      <c r="J245" s="80" t="s">
        <v>1915</v>
      </c>
      <c r="K245" s="80" t="s">
        <v>1299</v>
      </c>
      <c r="L245" s="83">
        <v>0.85000000001832787</v>
      </c>
      <c r="M245" s="84" t="s">
        <v>584</v>
      </c>
      <c r="N245" s="84" t="s">
        <v>606</v>
      </c>
      <c r="O245" s="81"/>
      <c r="P245" s="86"/>
      <c r="Q245" s="86">
        <f>+R245+S245+T245</f>
        <v>22425355</v>
      </c>
      <c r="R245" s="85">
        <v>19061551.75</v>
      </c>
      <c r="S245" s="85">
        <v>3139549.69</v>
      </c>
      <c r="T245" s="85">
        <v>224253.56</v>
      </c>
      <c r="U245" s="85">
        <v>0</v>
      </c>
      <c r="V245" s="85">
        <v>4260817.45</v>
      </c>
      <c r="W245" s="85">
        <v>0</v>
      </c>
      <c r="X245" s="85">
        <f t="shared" si="55"/>
        <v>26686172.449999999</v>
      </c>
      <c r="Y245" s="93" t="s">
        <v>371</v>
      </c>
      <c r="Z245" s="93"/>
      <c r="AA245" s="41">
        <v>1829559.39</v>
      </c>
      <c r="AB245" s="41">
        <v>301339.19</v>
      </c>
      <c r="AC245" s="23"/>
    </row>
    <row r="246" spans="2:29" ht="132" customHeight="1" x14ac:dyDescent="0.3">
      <c r="B246" s="141">
        <v>216</v>
      </c>
      <c r="C246" s="222"/>
      <c r="D246" s="90" t="s">
        <v>1911</v>
      </c>
      <c r="E246" s="84">
        <v>137169</v>
      </c>
      <c r="F246" s="80" t="s">
        <v>1914</v>
      </c>
      <c r="G246" s="212" t="s">
        <v>1045</v>
      </c>
      <c r="H246" s="84" t="s">
        <v>1912</v>
      </c>
      <c r="I246" s="92"/>
      <c r="J246" s="80" t="s">
        <v>1906</v>
      </c>
      <c r="K246" s="80" t="s">
        <v>1148</v>
      </c>
      <c r="L246" s="83">
        <v>0.85000000001832787</v>
      </c>
      <c r="M246" s="84" t="s">
        <v>586</v>
      </c>
      <c r="N246" s="84" t="s">
        <v>1913</v>
      </c>
      <c r="O246" s="81"/>
      <c r="P246" s="86"/>
      <c r="Q246" s="86">
        <f>+R246+S246+T246</f>
        <v>554631304.13</v>
      </c>
      <c r="R246" s="85">
        <v>471436608.5</v>
      </c>
      <c r="S246" s="85">
        <v>72102069.549999997</v>
      </c>
      <c r="T246" s="85">
        <v>11092626.08</v>
      </c>
      <c r="U246" s="85">
        <v>0</v>
      </c>
      <c r="V246" s="85">
        <v>110225204.94</v>
      </c>
      <c r="W246" s="85">
        <v>35401998.140000001</v>
      </c>
      <c r="X246" s="85">
        <f t="shared" si="55"/>
        <v>700258507.20999992</v>
      </c>
      <c r="Y246" s="93" t="s">
        <v>371</v>
      </c>
      <c r="Z246" s="93"/>
      <c r="AA246" s="41">
        <v>0</v>
      </c>
      <c r="AB246" s="41">
        <v>0</v>
      </c>
      <c r="AC246" s="23"/>
    </row>
    <row r="247" spans="2:29" ht="25.5" customHeight="1" x14ac:dyDescent="0.3">
      <c r="B247" s="198"/>
      <c r="C247" s="111" t="s">
        <v>14</v>
      </c>
      <c r="D247" s="111"/>
      <c r="E247" s="111"/>
      <c r="F247" s="111"/>
      <c r="G247" s="111"/>
      <c r="H247" s="111"/>
      <c r="I247" s="211"/>
      <c r="J247" s="111"/>
      <c r="K247" s="111"/>
      <c r="L247" s="111"/>
      <c r="M247" s="111"/>
      <c r="N247" s="111"/>
      <c r="O247" s="111"/>
      <c r="P247" s="111"/>
      <c r="Q247" s="111">
        <f>SUM(Q158:Q246)</f>
        <v>20427825999.280003</v>
      </c>
      <c r="R247" s="111">
        <f>SUM(R158:R246)</f>
        <v>17363652100.082001</v>
      </c>
      <c r="S247" s="111">
        <f t="shared" ref="S247:U247" si="59">SUM(S158:S246)</f>
        <v>2659921017.0334005</v>
      </c>
      <c r="T247" s="111">
        <f t="shared" si="59"/>
        <v>404252882.16460007</v>
      </c>
      <c r="U247" s="111">
        <f t="shared" si="59"/>
        <v>0</v>
      </c>
      <c r="V247" s="111">
        <f>SUM(V158:V246)</f>
        <v>4340293857.6500006</v>
      </c>
      <c r="W247" s="111">
        <f t="shared" ref="W247:X247" si="60">SUM(W158:W246)</f>
        <v>1581228510.26</v>
      </c>
      <c r="X247" s="111">
        <f t="shared" si="60"/>
        <v>26349348367.189999</v>
      </c>
      <c r="Y247" s="126"/>
      <c r="Z247" s="115"/>
      <c r="AA247" s="112">
        <f>SUM(AA158:AA246)</f>
        <v>2258295289.8499994</v>
      </c>
      <c r="AB247" s="112">
        <f>SUM(AB158:AB246)</f>
        <v>301152010.29000002</v>
      </c>
      <c r="AC247" s="23"/>
    </row>
    <row r="248" spans="2:29" ht="26.45" customHeight="1" x14ac:dyDescent="0.3">
      <c r="B248" s="128"/>
      <c r="C248" s="129" t="s">
        <v>54</v>
      </c>
      <c r="D248" s="129"/>
      <c r="E248" s="129"/>
      <c r="F248" s="129"/>
      <c r="G248" s="129"/>
      <c r="H248" s="129"/>
      <c r="I248" s="130"/>
      <c r="J248" s="129"/>
      <c r="K248" s="129"/>
      <c r="L248" s="129"/>
      <c r="M248" s="129"/>
      <c r="N248" s="129"/>
      <c r="O248" s="129"/>
      <c r="P248" s="129"/>
      <c r="Q248" s="131">
        <f>+Q247+Q157</f>
        <v>21816376155.353004</v>
      </c>
      <c r="R248" s="131">
        <f t="shared" ref="R248:W248" si="61">+R247+R157</f>
        <v>18543919731.913002</v>
      </c>
      <c r="S248" s="131">
        <f t="shared" si="61"/>
        <v>2841171543.0428004</v>
      </c>
      <c r="T248" s="131">
        <f t="shared" si="61"/>
        <v>431284880.39720005</v>
      </c>
      <c r="U248" s="131">
        <f t="shared" si="61"/>
        <v>0</v>
      </c>
      <c r="V248" s="131">
        <f t="shared" si="61"/>
        <v>4619280349.9700003</v>
      </c>
      <c r="W248" s="131">
        <f t="shared" si="61"/>
        <v>1721845382.8399999</v>
      </c>
      <c r="X248" s="131">
        <f>+X247+X157</f>
        <v>28157501888.162998</v>
      </c>
      <c r="Y248" s="132"/>
      <c r="Z248" s="132"/>
      <c r="AA248" s="223">
        <f>+AA247+AA157</f>
        <v>2848011637.6799994</v>
      </c>
      <c r="AB248" s="223">
        <f>+AB247+AB157</f>
        <v>391343922.29000002</v>
      </c>
      <c r="AC248" s="23"/>
    </row>
    <row r="249" spans="2:29" ht="26.45" customHeight="1" x14ac:dyDescent="0.3">
      <c r="B249" s="224"/>
      <c r="C249" s="76" t="s">
        <v>71</v>
      </c>
      <c r="D249" s="76"/>
      <c r="E249" s="76"/>
      <c r="F249" s="135"/>
      <c r="G249" s="135"/>
      <c r="H249" s="135"/>
      <c r="I249" s="136"/>
      <c r="J249" s="135"/>
      <c r="K249" s="135"/>
      <c r="L249" s="135"/>
      <c r="M249" s="135"/>
      <c r="N249" s="135"/>
      <c r="O249" s="135"/>
      <c r="P249" s="135"/>
      <c r="Q249" s="137"/>
      <c r="R249" s="137"/>
      <c r="S249" s="137"/>
      <c r="T249" s="137"/>
      <c r="U249" s="137"/>
      <c r="V249" s="137"/>
      <c r="W249" s="137"/>
      <c r="X249" s="137"/>
      <c r="Y249" s="209"/>
      <c r="Z249" s="209"/>
      <c r="AA249" s="140"/>
      <c r="AB249" s="140"/>
      <c r="AC249" s="23"/>
    </row>
    <row r="250" spans="2:29" ht="82.5" customHeight="1" x14ac:dyDescent="0.3">
      <c r="B250" s="141">
        <v>217</v>
      </c>
      <c r="C250" s="303" t="s">
        <v>677</v>
      </c>
      <c r="D250" s="90" t="s">
        <v>74</v>
      </c>
      <c r="E250" s="90">
        <v>101985</v>
      </c>
      <c r="F250" s="80" t="s">
        <v>285</v>
      </c>
      <c r="G250" s="306" t="s">
        <v>710</v>
      </c>
      <c r="H250" s="81" t="s">
        <v>106</v>
      </c>
      <c r="I250" s="82" t="s">
        <v>507</v>
      </c>
      <c r="J250" s="50">
        <v>42858</v>
      </c>
      <c r="K250" s="50" t="s">
        <v>382</v>
      </c>
      <c r="L250" s="83">
        <f>R250/Q250</f>
        <v>0.85</v>
      </c>
      <c r="M250" s="84" t="s">
        <v>586</v>
      </c>
      <c r="N250" s="84" t="s">
        <v>587</v>
      </c>
      <c r="O250" s="81" t="s">
        <v>369</v>
      </c>
      <c r="P250" s="195" t="s">
        <v>673</v>
      </c>
      <c r="Q250" s="86">
        <f>+R250+S250+T250</f>
        <v>4052494.75</v>
      </c>
      <c r="R250" s="85">
        <v>3444620.5375000001</v>
      </c>
      <c r="S250" s="85">
        <v>607874.21250000002</v>
      </c>
      <c r="T250" s="85">
        <v>0</v>
      </c>
      <c r="U250" s="85">
        <v>0</v>
      </c>
      <c r="V250" s="85">
        <v>0</v>
      </c>
      <c r="W250" s="85">
        <v>0</v>
      </c>
      <c r="X250" s="85">
        <f>R250+S250+T250+U250+V250+W250</f>
        <v>4052494.75</v>
      </c>
      <c r="Y250" s="93" t="s">
        <v>371</v>
      </c>
      <c r="Z250" s="93"/>
      <c r="AA250" s="41">
        <v>2965257.95</v>
      </c>
      <c r="AB250" s="41">
        <v>516434.77</v>
      </c>
      <c r="AC250" s="23"/>
    </row>
    <row r="251" spans="2:29" ht="111.6" customHeight="1" x14ac:dyDescent="0.3">
      <c r="B251" s="141">
        <v>218</v>
      </c>
      <c r="C251" s="304"/>
      <c r="D251" s="90" t="s">
        <v>75</v>
      </c>
      <c r="E251" s="90">
        <v>102123</v>
      </c>
      <c r="F251" s="80" t="s">
        <v>286</v>
      </c>
      <c r="G251" s="306"/>
      <c r="H251" s="81" t="s">
        <v>105</v>
      </c>
      <c r="I251" s="82" t="s">
        <v>430</v>
      </c>
      <c r="J251" s="50">
        <v>42858</v>
      </c>
      <c r="K251" s="217" t="s">
        <v>1898</v>
      </c>
      <c r="L251" s="83">
        <f t="shared" ref="L251:L314" si="62">R251/Q251</f>
        <v>0.85000000648072582</v>
      </c>
      <c r="M251" s="84" t="s">
        <v>589</v>
      </c>
      <c r="N251" s="84" t="s">
        <v>603</v>
      </c>
      <c r="O251" s="81" t="s">
        <v>369</v>
      </c>
      <c r="P251" s="195" t="s">
        <v>673</v>
      </c>
      <c r="Q251" s="86">
        <f>+R251+S251+T251</f>
        <v>5554933.4399999995</v>
      </c>
      <c r="R251" s="85">
        <v>4721693.46</v>
      </c>
      <c r="S251" s="85">
        <v>833239.98</v>
      </c>
      <c r="T251" s="85">
        <v>0</v>
      </c>
      <c r="U251" s="85">
        <v>0</v>
      </c>
      <c r="V251" s="85">
        <v>0</v>
      </c>
      <c r="W251" s="85">
        <v>0</v>
      </c>
      <c r="X251" s="85">
        <f t="shared" ref="X251:X314" si="63">R251+S251+T251+U251+V251+W251</f>
        <v>5554933.4399999995</v>
      </c>
      <c r="Y251" s="93" t="s">
        <v>371</v>
      </c>
      <c r="Z251" s="93"/>
      <c r="AA251" s="41">
        <v>4643210.37</v>
      </c>
      <c r="AB251" s="41">
        <v>817441.67999999993</v>
      </c>
      <c r="AC251" s="23"/>
    </row>
    <row r="252" spans="2:29" ht="112.9" customHeight="1" x14ac:dyDescent="0.3">
      <c r="B252" s="141">
        <v>219</v>
      </c>
      <c r="C252" s="304"/>
      <c r="D252" s="90" t="s">
        <v>2124</v>
      </c>
      <c r="E252" s="90">
        <v>102491</v>
      </c>
      <c r="F252" s="80" t="s">
        <v>287</v>
      </c>
      <c r="G252" s="306"/>
      <c r="H252" s="81" t="s">
        <v>108</v>
      </c>
      <c r="I252" s="82" t="s">
        <v>477</v>
      </c>
      <c r="J252" s="50">
        <v>42860</v>
      </c>
      <c r="K252" s="84" t="s">
        <v>1900</v>
      </c>
      <c r="L252" s="83">
        <f t="shared" si="62"/>
        <v>0.85000000623915628</v>
      </c>
      <c r="M252" s="84" t="s">
        <v>871</v>
      </c>
      <c r="N252" s="84" t="s">
        <v>878</v>
      </c>
      <c r="O252" s="81" t="s">
        <v>369</v>
      </c>
      <c r="P252" s="195" t="s">
        <v>673</v>
      </c>
      <c r="Q252" s="86">
        <f>+R252+S252+T252</f>
        <v>4407647.25</v>
      </c>
      <c r="R252" s="85">
        <v>3746500.19</v>
      </c>
      <c r="S252" s="85">
        <v>661147.06000000006</v>
      </c>
      <c r="T252" s="85">
        <v>0</v>
      </c>
      <c r="U252" s="85">
        <v>0</v>
      </c>
      <c r="V252" s="85">
        <v>0</v>
      </c>
      <c r="W252" s="85">
        <v>0</v>
      </c>
      <c r="X252" s="85">
        <f t="shared" si="63"/>
        <v>4407647.25</v>
      </c>
      <c r="Y252" s="93" t="s">
        <v>371</v>
      </c>
      <c r="Z252" s="93"/>
      <c r="AA252" s="41">
        <v>3545647.71</v>
      </c>
      <c r="AB252" s="41">
        <v>618906.67000000004</v>
      </c>
      <c r="AC252" s="23"/>
    </row>
    <row r="253" spans="2:29" ht="99.75" customHeight="1" x14ac:dyDescent="0.3">
      <c r="B253" s="141">
        <v>220</v>
      </c>
      <c r="C253" s="304"/>
      <c r="D253" s="90" t="s">
        <v>76</v>
      </c>
      <c r="E253" s="90">
        <v>101992</v>
      </c>
      <c r="F253" s="80" t="s">
        <v>288</v>
      </c>
      <c r="G253" s="306"/>
      <c r="H253" s="81" t="s">
        <v>109</v>
      </c>
      <c r="I253" s="82" t="s">
        <v>424</v>
      </c>
      <c r="J253" s="50">
        <v>42863</v>
      </c>
      <c r="K253" s="225" t="s">
        <v>382</v>
      </c>
      <c r="L253" s="83">
        <f t="shared" si="62"/>
        <v>0.85</v>
      </c>
      <c r="M253" s="84" t="s">
        <v>593</v>
      </c>
      <c r="N253" s="84" t="s">
        <v>846</v>
      </c>
      <c r="O253" s="81" t="s">
        <v>369</v>
      </c>
      <c r="P253" s="195" t="s">
        <v>673</v>
      </c>
      <c r="Q253" s="86">
        <f t="shared" ref="Q253:Q314" si="64">+R253+S253+T253</f>
        <v>2301650</v>
      </c>
      <c r="R253" s="85">
        <v>1956402.5</v>
      </c>
      <c r="S253" s="85">
        <v>345247.5</v>
      </c>
      <c r="T253" s="85">
        <v>0</v>
      </c>
      <c r="U253" s="85">
        <v>0</v>
      </c>
      <c r="V253" s="85">
        <v>0</v>
      </c>
      <c r="W253" s="85">
        <v>0</v>
      </c>
      <c r="X253" s="85">
        <f t="shared" si="63"/>
        <v>2301650</v>
      </c>
      <c r="Y253" s="93" t="s">
        <v>371</v>
      </c>
      <c r="Z253" s="93"/>
      <c r="AA253" s="41">
        <v>1880612.56</v>
      </c>
      <c r="AB253" s="41">
        <v>327229.76</v>
      </c>
      <c r="AC253" s="23"/>
    </row>
    <row r="254" spans="2:29" ht="97.5" customHeight="1" x14ac:dyDescent="0.3">
      <c r="B254" s="141">
        <v>221</v>
      </c>
      <c r="C254" s="304"/>
      <c r="D254" s="90" t="s">
        <v>77</v>
      </c>
      <c r="E254" s="90">
        <v>101996</v>
      </c>
      <c r="F254" s="80" t="s">
        <v>289</v>
      </c>
      <c r="G254" s="306"/>
      <c r="H254" s="81" t="s">
        <v>109</v>
      </c>
      <c r="I254" s="82" t="s">
        <v>508</v>
      </c>
      <c r="J254" s="81" t="s">
        <v>509</v>
      </c>
      <c r="K254" s="225" t="s">
        <v>382</v>
      </c>
      <c r="L254" s="83">
        <f t="shared" si="62"/>
        <v>0.85</v>
      </c>
      <c r="M254" s="84" t="s">
        <v>584</v>
      </c>
      <c r="N254" s="84" t="s">
        <v>585</v>
      </c>
      <c r="O254" s="81" t="s">
        <v>369</v>
      </c>
      <c r="P254" s="195" t="s">
        <v>673</v>
      </c>
      <c r="Q254" s="86">
        <f t="shared" si="64"/>
        <v>1941115</v>
      </c>
      <c r="R254" s="85">
        <v>1649947.75</v>
      </c>
      <c r="S254" s="85">
        <v>291167.25</v>
      </c>
      <c r="T254" s="85">
        <v>0</v>
      </c>
      <c r="U254" s="85">
        <v>0</v>
      </c>
      <c r="V254" s="85">
        <v>0</v>
      </c>
      <c r="W254" s="85">
        <v>0</v>
      </c>
      <c r="X254" s="85">
        <f t="shared" si="63"/>
        <v>1941115</v>
      </c>
      <c r="Y254" s="93" t="s">
        <v>371</v>
      </c>
      <c r="Z254" s="93"/>
      <c r="AA254" s="41">
        <v>1614450.43</v>
      </c>
      <c r="AB254" s="41">
        <v>280017.19</v>
      </c>
      <c r="AC254" s="23"/>
    </row>
    <row r="255" spans="2:29" ht="73.5" customHeight="1" x14ac:dyDescent="0.3">
      <c r="B255" s="141">
        <v>222</v>
      </c>
      <c r="C255" s="304"/>
      <c r="D255" s="90" t="s">
        <v>78</v>
      </c>
      <c r="E255" s="90">
        <v>102011</v>
      </c>
      <c r="F255" s="80" t="s">
        <v>290</v>
      </c>
      <c r="G255" s="306"/>
      <c r="H255" s="81" t="s">
        <v>111</v>
      </c>
      <c r="I255" s="82" t="s">
        <v>564</v>
      </c>
      <c r="J255" s="50">
        <v>42866</v>
      </c>
      <c r="K255" s="50" t="s">
        <v>1899</v>
      </c>
      <c r="L255" s="83">
        <f t="shared" si="62"/>
        <v>0.84999999733245091</v>
      </c>
      <c r="M255" s="84" t="s">
        <v>593</v>
      </c>
      <c r="N255" s="84" t="s">
        <v>607</v>
      </c>
      <c r="O255" s="81" t="s">
        <v>368</v>
      </c>
      <c r="P255" s="195" t="s">
        <v>673</v>
      </c>
      <c r="Q255" s="86">
        <f t="shared" si="64"/>
        <v>937189.85</v>
      </c>
      <c r="R255" s="85">
        <v>796611.37</v>
      </c>
      <c r="S255" s="85">
        <v>0</v>
      </c>
      <c r="T255" s="85">
        <v>140578.48000000001</v>
      </c>
      <c r="U255" s="85">
        <v>0</v>
      </c>
      <c r="V255" s="85">
        <v>0</v>
      </c>
      <c r="W255" s="85">
        <v>0</v>
      </c>
      <c r="X255" s="85">
        <f t="shared" si="63"/>
        <v>937189.85</v>
      </c>
      <c r="Y255" s="93" t="s">
        <v>371</v>
      </c>
      <c r="Z255" s="93"/>
      <c r="AA255" s="41">
        <v>438512.19</v>
      </c>
      <c r="AB255" s="41">
        <v>77384.490000000005</v>
      </c>
      <c r="AC255" s="23"/>
    </row>
    <row r="256" spans="2:29" ht="75.75" customHeight="1" x14ac:dyDescent="0.3">
      <c r="B256" s="141">
        <v>223</v>
      </c>
      <c r="C256" s="304"/>
      <c r="D256" s="90" t="s">
        <v>2125</v>
      </c>
      <c r="E256" s="90">
        <v>101984</v>
      </c>
      <c r="F256" s="80" t="s">
        <v>291</v>
      </c>
      <c r="G256" s="306"/>
      <c r="H256" s="81" t="s">
        <v>118</v>
      </c>
      <c r="I256" s="82" t="s">
        <v>421</v>
      </c>
      <c r="J256" s="50">
        <v>42874</v>
      </c>
      <c r="K256" s="226" t="s">
        <v>382</v>
      </c>
      <c r="L256" s="83">
        <f t="shared" si="62"/>
        <v>0.85000000000000009</v>
      </c>
      <c r="M256" s="84" t="s">
        <v>586</v>
      </c>
      <c r="N256" s="84" t="s">
        <v>875</v>
      </c>
      <c r="O256" s="81" t="s">
        <v>369</v>
      </c>
      <c r="P256" s="195" t="s">
        <v>673</v>
      </c>
      <c r="Q256" s="86">
        <f t="shared" si="64"/>
        <v>2669735.5999999996</v>
      </c>
      <c r="R256" s="85">
        <v>2269275.2599999998</v>
      </c>
      <c r="S256" s="85">
        <v>400460.34</v>
      </c>
      <c r="T256" s="85">
        <v>0</v>
      </c>
      <c r="U256" s="85">
        <v>0</v>
      </c>
      <c r="V256" s="85">
        <v>0</v>
      </c>
      <c r="W256" s="85">
        <v>15800</v>
      </c>
      <c r="X256" s="85">
        <f t="shared" si="63"/>
        <v>2685535.5999999996</v>
      </c>
      <c r="Y256" s="93" t="s">
        <v>371</v>
      </c>
      <c r="Z256" s="93"/>
      <c r="AA256" s="41">
        <v>2168132.87</v>
      </c>
      <c r="AB256" s="41">
        <v>382611.66</v>
      </c>
      <c r="AC256" s="23"/>
    </row>
    <row r="257" spans="2:29" ht="91.5" customHeight="1" x14ac:dyDescent="0.3">
      <c r="B257" s="141">
        <v>224</v>
      </c>
      <c r="C257" s="304"/>
      <c r="D257" s="90" t="s">
        <v>112</v>
      </c>
      <c r="E257" s="90">
        <v>102023</v>
      </c>
      <c r="F257" s="80" t="s">
        <v>292</v>
      </c>
      <c r="G257" s="306"/>
      <c r="H257" s="81" t="s">
        <v>121</v>
      </c>
      <c r="I257" s="82" t="s">
        <v>510</v>
      </c>
      <c r="J257" s="81" t="s">
        <v>511</v>
      </c>
      <c r="K257" s="226" t="s">
        <v>382</v>
      </c>
      <c r="L257" s="83">
        <f t="shared" si="62"/>
        <v>0.8500000014489808</v>
      </c>
      <c r="M257" s="84" t="s">
        <v>596</v>
      </c>
      <c r="N257" s="84" t="s">
        <v>863</v>
      </c>
      <c r="O257" s="81" t="s">
        <v>370</v>
      </c>
      <c r="P257" s="195" t="s">
        <v>673</v>
      </c>
      <c r="Q257" s="86">
        <f t="shared" si="64"/>
        <v>2070420.8199999998</v>
      </c>
      <c r="R257" s="85">
        <v>1759857.7</v>
      </c>
      <c r="S257" s="85">
        <v>310563.12</v>
      </c>
      <c r="T257" s="85">
        <v>0</v>
      </c>
      <c r="U257" s="85">
        <v>0</v>
      </c>
      <c r="V257" s="85">
        <v>0</v>
      </c>
      <c r="W257" s="85">
        <v>0</v>
      </c>
      <c r="X257" s="85">
        <f t="shared" si="63"/>
        <v>2070420.8199999998</v>
      </c>
      <c r="Y257" s="93" t="s">
        <v>371</v>
      </c>
      <c r="Z257" s="93"/>
      <c r="AA257" s="41">
        <v>1544394.15</v>
      </c>
      <c r="AB257" s="41">
        <v>272540.14999999997</v>
      </c>
      <c r="AC257" s="23"/>
    </row>
    <row r="258" spans="2:29" ht="69" customHeight="1" x14ac:dyDescent="0.3">
      <c r="B258" s="141">
        <v>225</v>
      </c>
      <c r="C258" s="304"/>
      <c r="D258" s="90" t="s">
        <v>113</v>
      </c>
      <c r="E258" s="90">
        <v>102329</v>
      </c>
      <c r="F258" s="80" t="s">
        <v>293</v>
      </c>
      <c r="G258" s="306"/>
      <c r="H258" s="81" t="s">
        <v>122</v>
      </c>
      <c r="I258" s="82" t="s">
        <v>533</v>
      </c>
      <c r="J258" s="50">
        <v>42491</v>
      </c>
      <c r="K258" s="226" t="s">
        <v>382</v>
      </c>
      <c r="L258" s="83">
        <f t="shared" si="62"/>
        <v>0.84999999918546865</v>
      </c>
      <c r="M258" s="84" t="s">
        <v>595</v>
      </c>
      <c r="N258" s="84" t="s">
        <v>609</v>
      </c>
      <c r="O258" s="81" t="s">
        <v>368</v>
      </c>
      <c r="P258" s="195" t="s">
        <v>673</v>
      </c>
      <c r="Q258" s="86">
        <f t="shared" si="64"/>
        <v>3683099.3800000004</v>
      </c>
      <c r="R258" s="85">
        <v>3130634.47</v>
      </c>
      <c r="S258" s="85">
        <v>552464.91</v>
      </c>
      <c r="T258" s="85">
        <v>0</v>
      </c>
      <c r="U258" s="85">
        <v>0</v>
      </c>
      <c r="V258" s="85">
        <v>597528.9</v>
      </c>
      <c r="W258" s="85">
        <v>0</v>
      </c>
      <c r="X258" s="85">
        <f t="shared" si="63"/>
        <v>4280628.28</v>
      </c>
      <c r="Y258" s="93" t="s">
        <v>527</v>
      </c>
      <c r="Z258" s="93"/>
      <c r="AA258" s="41">
        <v>2815875.63</v>
      </c>
      <c r="AB258" s="41">
        <v>492711.70999999996</v>
      </c>
      <c r="AC258" s="23"/>
    </row>
    <row r="259" spans="2:29" ht="97.5" customHeight="1" x14ac:dyDescent="0.3">
      <c r="B259" s="141">
        <v>226</v>
      </c>
      <c r="C259" s="304"/>
      <c r="D259" s="90" t="s">
        <v>114</v>
      </c>
      <c r="E259" s="90">
        <v>101991</v>
      </c>
      <c r="F259" s="80" t="s">
        <v>294</v>
      </c>
      <c r="G259" s="306"/>
      <c r="H259" s="81" t="s">
        <v>553</v>
      </c>
      <c r="I259" s="82" t="s">
        <v>523</v>
      </c>
      <c r="J259" s="50">
        <v>42881</v>
      </c>
      <c r="K259" s="226" t="s">
        <v>382</v>
      </c>
      <c r="L259" s="83">
        <f t="shared" si="62"/>
        <v>0.85</v>
      </c>
      <c r="M259" s="84" t="s">
        <v>589</v>
      </c>
      <c r="N259" s="84" t="s">
        <v>600</v>
      </c>
      <c r="O259" s="81" t="s">
        <v>370</v>
      </c>
      <c r="P259" s="195" t="s">
        <v>673</v>
      </c>
      <c r="Q259" s="86">
        <f t="shared" si="64"/>
        <v>10631131</v>
      </c>
      <c r="R259" s="85">
        <v>9036461.3499999996</v>
      </c>
      <c r="S259" s="85">
        <v>1594669.65</v>
      </c>
      <c r="T259" s="85">
        <v>0</v>
      </c>
      <c r="U259" s="85">
        <v>0</v>
      </c>
      <c r="V259" s="85">
        <v>0</v>
      </c>
      <c r="W259" s="85">
        <v>0</v>
      </c>
      <c r="X259" s="85">
        <f t="shared" si="63"/>
        <v>10631131</v>
      </c>
      <c r="Y259" s="93" t="s">
        <v>371</v>
      </c>
      <c r="Z259" s="93"/>
      <c r="AA259" s="41">
        <v>8054638.8299999991</v>
      </c>
      <c r="AB259" s="41">
        <v>1273401.08</v>
      </c>
      <c r="AC259" s="23"/>
    </row>
    <row r="260" spans="2:29" ht="123" customHeight="1" x14ac:dyDescent="0.3">
      <c r="B260" s="141">
        <v>227</v>
      </c>
      <c r="C260" s="304"/>
      <c r="D260" s="90" t="s">
        <v>115</v>
      </c>
      <c r="E260" s="90">
        <v>102258</v>
      </c>
      <c r="F260" s="80" t="s">
        <v>295</v>
      </c>
      <c r="G260" s="306"/>
      <c r="H260" s="81" t="s">
        <v>127</v>
      </c>
      <c r="I260" s="82" t="s">
        <v>423</v>
      </c>
      <c r="J260" s="50">
        <v>42884</v>
      </c>
      <c r="K260" s="226" t="s">
        <v>382</v>
      </c>
      <c r="L260" s="83">
        <f t="shared" si="62"/>
        <v>0.8500000003860968</v>
      </c>
      <c r="M260" s="84" t="s">
        <v>595</v>
      </c>
      <c r="N260" s="84" t="s">
        <v>853</v>
      </c>
      <c r="O260" s="81" t="s">
        <v>369</v>
      </c>
      <c r="P260" s="195" t="s">
        <v>673</v>
      </c>
      <c r="Q260" s="86">
        <f t="shared" si="64"/>
        <v>7770072.2199999997</v>
      </c>
      <c r="R260" s="85">
        <v>6604561.3899999997</v>
      </c>
      <c r="S260" s="85">
        <v>1165510.83</v>
      </c>
      <c r="T260" s="85">
        <v>0</v>
      </c>
      <c r="U260" s="85">
        <v>0</v>
      </c>
      <c r="V260" s="85">
        <v>0</v>
      </c>
      <c r="W260" s="85">
        <v>0</v>
      </c>
      <c r="X260" s="85">
        <f t="shared" si="63"/>
        <v>7770072.2199999997</v>
      </c>
      <c r="Y260" s="93" t="s">
        <v>371</v>
      </c>
      <c r="Z260" s="93"/>
      <c r="AA260" s="41">
        <v>6195298.1899999995</v>
      </c>
      <c r="AB260" s="41">
        <v>1060267.3399999999</v>
      </c>
      <c r="AC260" s="23"/>
    </row>
    <row r="261" spans="2:29" ht="69.75" customHeight="1" x14ac:dyDescent="0.3">
      <c r="B261" s="141">
        <v>228</v>
      </c>
      <c r="C261" s="304"/>
      <c r="D261" s="90" t="s">
        <v>116</v>
      </c>
      <c r="E261" s="90">
        <v>101989</v>
      </c>
      <c r="F261" s="80" t="s">
        <v>296</v>
      </c>
      <c r="G261" s="306"/>
      <c r="H261" s="81" t="s">
        <v>126</v>
      </c>
      <c r="I261" s="82" t="s">
        <v>524</v>
      </c>
      <c r="J261" s="50">
        <v>42884</v>
      </c>
      <c r="K261" s="226" t="s">
        <v>382</v>
      </c>
      <c r="L261" s="83">
        <f t="shared" si="62"/>
        <v>0.85</v>
      </c>
      <c r="M261" s="84" t="s">
        <v>596</v>
      </c>
      <c r="N261" s="84" t="s">
        <v>615</v>
      </c>
      <c r="O261" s="81" t="s">
        <v>370</v>
      </c>
      <c r="P261" s="195" t="s">
        <v>673</v>
      </c>
      <c r="Q261" s="86">
        <f t="shared" si="64"/>
        <v>1139761</v>
      </c>
      <c r="R261" s="85">
        <v>968796.85</v>
      </c>
      <c r="S261" s="85">
        <v>170964.15</v>
      </c>
      <c r="T261" s="85">
        <v>0</v>
      </c>
      <c r="U261" s="85">
        <v>0</v>
      </c>
      <c r="V261" s="85">
        <v>0</v>
      </c>
      <c r="W261" s="85">
        <v>0</v>
      </c>
      <c r="X261" s="85">
        <f t="shared" si="63"/>
        <v>1139761</v>
      </c>
      <c r="Y261" s="93" t="s">
        <v>371</v>
      </c>
      <c r="Z261" s="93"/>
      <c r="AA261" s="41">
        <v>842236.74</v>
      </c>
      <c r="AB261" s="41">
        <v>148630.01</v>
      </c>
      <c r="AC261" s="23"/>
    </row>
    <row r="262" spans="2:29" ht="145.5" customHeight="1" x14ac:dyDescent="0.3">
      <c r="B262" s="141">
        <v>229</v>
      </c>
      <c r="C262" s="304"/>
      <c r="D262" s="90" t="s">
        <v>130</v>
      </c>
      <c r="E262" s="90">
        <v>102540</v>
      </c>
      <c r="F262" s="80" t="s">
        <v>297</v>
      </c>
      <c r="G262" s="306"/>
      <c r="H262" s="81" t="s">
        <v>131</v>
      </c>
      <c r="I262" s="82" t="s">
        <v>534</v>
      </c>
      <c r="J262" s="50">
        <v>42887</v>
      </c>
      <c r="K262" s="226" t="s">
        <v>382</v>
      </c>
      <c r="L262" s="83">
        <f t="shared" si="62"/>
        <v>0.85</v>
      </c>
      <c r="M262" s="84" t="s">
        <v>854</v>
      </c>
      <c r="N262" s="84" t="s">
        <v>855</v>
      </c>
      <c r="O262" s="81" t="s">
        <v>370</v>
      </c>
      <c r="P262" s="195" t="s">
        <v>673</v>
      </c>
      <c r="Q262" s="86">
        <f t="shared" si="64"/>
        <v>15363463.600000001</v>
      </c>
      <c r="R262" s="85">
        <v>13058944.060000001</v>
      </c>
      <c r="S262" s="85">
        <v>2304519.54</v>
      </c>
      <c r="T262" s="85">
        <v>0</v>
      </c>
      <c r="U262" s="85">
        <v>0</v>
      </c>
      <c r="V262" s="85">
        <v>0</v>
      </c>
      <c r="W262" s="85">
        <v>0</v>
      </c>
      <c r="X262" s="85">
        <f t="shared" si="63"/>
        <v>15363463.600000001</v>
      </c>
      <c r="Y262" s="123" t="s">
        <v>527</v>
      </c>
      <c r="Z262" s="93"/>
      <c r="AA262" s="41">
        <v>10971977.75</v>
      </c>
      <c r="AB262" s="41">
        <v>1730072.97</v>
      </c>
      <c r="AC262" s="23"/>
    </row>
    <row r="263" spans="2:29" ht="117.75" customHeight="1" x14ac:dyDescent="0.3">
      <c r="B263" s="141">
        <v>230</v>
      </c>
      <c r="C263" s="304"/>
      <c r="D263" s="90" t="s">
        <v>133</v>
      </c>
      <c r="E263" s="90">
        <v>102760</v>
      </c>
      <c r="F263" s="80" t="s">
        <v>298</v>
      </c>
      <c r="G263" s="306"/>
      <c r="H263" s="81" t="s">
        <v>134</v>
      </c>
      <c r="I263" s="82" t="s">
        <v>544</v>
      </c>
      <c r="J263" s="81" t="s">
        <v>373</v>
      </c>
      <c r="K263" s="226" t="s">
        <v>382</v>
      </c>
      <c r="L263" s="83">
        <f t="shared" si="62"/>
        <v>0.85000000104210927</v>
      </c>
      <c r="M263" s="84" t="s">
        <v>595</v>
      </c>
      <c r="N263" s="84" t="s">
        <v>609</v>
      </c>
      <c r="O263" s="81" t="s">
        <v>368</v>
      </c>
      <c r="P263" s="195" t="s">
        <v>673</v>
      </c>
      <c r="Q263" s="86">
        <f t="shared" si="64"/>
        <v>3358573.09</v>
      </c>
      <c r="R263" s="85">
        <v>2854787.13</v>
      </c>
      <c r="S263" s="85">
        <v>503785.96</v>
      </c>
      <c r="T263" s="85">
        <v>0</v>
      </c>
      <c r="U263" s="85">
        <v>0</v>
      </c>
      <c r="V263" s="85">
        <v>543433.34</v>
      </c>
      <c r="W263" s="85">
        <v>0</v>
      </c>
      <c r="X263" s="85">
        <f t="shared" si="63"/>
        <v>3902006.4299999997</v>
      </c>
      <c r="Y263" s="123" t="s">
        <v>371</v>
      </c>
      <c r="Z263" s="93"/>
      <c r="AA263" s="41">
        <v>2607446.25</v>
      </c>
      <c r="AB263" s="41">
        <v>456096.04000000004</v>
      </c>
      <c r="AC263" s="23"/>
    </row>
    <row r="264" spans="2:29" ht="108" customHeight="1" x14ac:dyDescent="0.3">
      <c r="B264" s="141">
        <v>231</v>
      </c>
      <c r="C264" s="304"/>
      <c r="D264" s="90" t="s">
        <v>136</v>
      </c>
      <c r="E264" s="90">
        <v>102086</v>
      </c>
      <c r="F264" s="80" t="s">
        <v>299</v>
      </c>
      <c r="G264" s="306"/>
      <c r="H264" s="81" t="s">
        <v>137</v>
      </c>
      <c r="I264" s="82" t="s">
        <v>525</v>
      </c>
      <c r="J264" s="50">
        <v>42907</v>
      </c>
      <c r="K264" s="226" t="s">
        <v>382</v>
      </c>
      <c r="L264" s="83">
        <f t="shared" si="62"/>
        <v>0.84999999841007345</v>
      </c>
      <c r="M264" s="84" t="s">
        <v>847</v>
      </c>
      <c r="N264" s="84" t="s">
        <v>848</v>
      </c>
      <c r="O264" s="81" t="s">
        <v>369</v>
      </c>
      <c r="P264" s="195" t="s">
        <v>673</v>
      </c>
      <c r="Q264" s="86">
        <f t="shared" si="64"/>
        <v>1572399.65</v>
      </c>
      <c r="R264" s="85">
        <v>1336539.7</v>
      </c>
      <c r="S264" s="85">
        <v>235859.95</v>
      </c>
      <c r="T264" s="85">
        <v>0</v>
      </c>
      <c r="U264" s="85">
        <v>0</v>
      </c>
      <c r="V264" s="85">
        <v>507496.23</v>
      </c>
      <c r="W264" s="85">
        <v>0</v>
      </c>
      <c r="X264" s="85">
        <f t="shared" si="63"/>
        <v>2079895.88</v>
      </c>
      <c r="Y264" s="123" t="s">
        <v>371</v>
      </c>
      <c r="Z264" s="93"/>
      <c r="AA264" s="41">
        <v>1200310.31</v>
      </c>
      <c r="AB264" s="41">
        <v>211819.44</v>
      </c>
      <c r="AC264" s="23"/>
    </row>
    <row r="265" spans="2:29" ht="96" customHeight="1" x14ac:dyDescent="0.3">
      <c r="B265" s="141">
        <v>232</v>
      </c>
      <c r="C265" s="304"/>
      <c r="D265" s="90" t="s">
        <v>138</v>
      </c>
      <c r="E265" s="90">
        <v>102055</v>
      </c>
      <c r="F265" s="80" t="s">
        <v>300</v>
      </c>
      <c r="G265" s="306"/>
      <c r="H265" s="90" t="s">
        <v>139</v>
      </c>
      <c r="I265" s="82" t="s">
        <v>560</v>
      </c>
      <c r="J265" s="80">
        <v>42907</v>
      </c>
      <c r="K265" s="210" t="s">
        <v>1794</v>
      </c>
      <c r="L265" s="83">
        <f t="shared" si="62"/>
        <v>0.84999999674325588</v>
      </c>
      <c r="M265" s="84" t="s">
        <v>593</v>
      </c>
      <c r="N265" s="84" t="s">
        <v>607</v>
      </c>
      <c r="O265" s="81" t="s">
        <v>368</v>
      </c>
      <c r="P265" s="195" t="s">
        <v>673</v>
      </c>
      <c r="Q265" s="86">
        <f t="shared" si="64"/>
        <v>767637.85000000009</v>
      </c>
      <c r="R265" s="85">
        <v>652492.17000000004</v>
      </c>
      <c r="S265" s="85">
        <v>98916.43</v>
      </c>
      <c r="T265" s="85">
        <v>16229.25</v>
      </c>
      <c r="U265" s="85">
        <v>0</v>
      </c>
      <c r="V265" s="85">
        <v>20277.599999999999</v>
      </c>
      <c r="W265" s="85">
        <v>0</v>
      </c>
      <c r="X265" s="85">
        <f t="shared" si="63"/>
        <v>787915.45000000007</v>
      </c>
      <c r="Y265" s="123" t="s">
        <v>371</v>
      </c>
      <c r="Z265" s="93"/>
      <c r="AA265" s="41">
        <v>473785.45</v>
      </c>
      <c r="AB265" s="41">
        <v>83443.3</v>
      </c>
      <c r="AC265" s="23"/>
    </row>
    <row r="266" spans="2:29" ht="102.2" customHeight="1" x14ac:dyDescent="0.3">
      <c r="B266" s="141">
        <v>233</v>
      </c>
      <c r="C266" s="304"/>
      <c r="D266" s="90" t="s">
        <v>140</v>
      </c>
      <c r="E266" s="90">
        <v>102844</v>
      </c>
      <c r="F266" s="80" t="s">
        <v>301</v>
      </c>
      <c r="G266" s="306"/>
      <c r="H266" s="90" t="s">
        <v>141</v>
      </c>
      <c r="I266" s="82" t="s">
        <v>512</v>
      </c>
      <c r="J266" s="90" t="s">
        <v>513</v>
      </c>
      <c r="K266" s="90" t="s">
        <v>514</v>
      </c>
      <c r="L266" s="83">
        <f t="shared" si="62"/>
        <v>0.85000000000000009</v>
      </c>
      <c r="M266" s="84" t="s">
        <v>871</v>
      </c>
      <c r="N266" s="84" t="s">
        <v>879</v>
      </c>
      <c r="O266" s="81" t="s">
        <v>368</v>
      </c>
      <c r="P266" s="195" t="s">
        <v>673</v>
      </c>
      <c r="Q266" s="86">
        <f t="shared" si="64"/>
        <v>5511402.3999999994</v>
      </c>
      <c r="R266" s="85">
        <v>4684692.04</v>
      </c>
      <c r="S266" s="85">
        <v>826032.06</v>
      </c>
      <c r="T266" s="85">
        <v>678.3</v>
      </c>
      <c r="U266" s="85">
        <v>0</v>
      </c>
      <c r="V266" s="85">
        <v>0</v>
      </c>
      <c r="W266" s="85">
        <v>0</v>
      </c>
      <c r="X266" s="85">
        <f t="shared" si="63"/>
        <v>5511402.3999999994</v>
      </c>
      <c r="Y266" s="123" t="s">
        <v>371</v>
      </c>
      <c r="Z266" s="93"/>
      <c r="AA266" s="41">
        <v>2452212.8199999998</v>
      </c>
      <c r="AB266" s="41">
        <v>383596.22000000003</v>
      </c>
      <c r="AC266" s="23"/>
    </row>
    <row r="267" spans="2:29" ht="108" customHeight="1" x14ac:dyDescent="0.3">
      <c r="B267" s="141">
        <v>234</v>
      </c>
      <c r="C267" s="304"/>
      <c r="D267" s="90" t="s">
        <v>142</v>
      </c>
      <c r="E267" s="90">
        <v>102674</v>
      </c>
      <c r="F267" s="80" t="s">
        <v>302</v>
      </c>
      <c r="G267" s="306"/>
      <c r="H267" s="81" t="s">
        <v>143</v>
      </c>
      <c r="I267" s="82" t="s">
        <v>515</v>
      </c>
      <c r="J267" s="81" t="s">
        <v>513</v>
      </c>
      <c r="K267" s="227" t="s">
        <v>382</v>
      </c>
      <c r="L267" s="83">
        <f t="shared" si="62"/>
        <v>0.84999999945765126</v>
      </c>
      <c r="M267" s="84" t="s">
        <v>586</v>
      </c>
      <c r="N267" s="84" t="s">
        <v>841</v>
      </c>
      <c r="O267" s="81" t="s">
        <v>368</v>
      </c>
      <c r="P267" s="195" t="s">
        <v>673</v>
      </c>
      <c r="Q267" s="86">
        <f t="shared" si="64"/>
        <v>4609580.25</v>
      </c>
      <c r="R267" s="85">
        <v>3918143.21</v>
      </c>
      <c r="S267" s="85">
        <v>0</v>
      </c>
      <c r="T267" s="85">
        <v>691437.04</v>
      </c>
      <c r="U267" s="85">
        <v>0</v>
      </c>
      <c r="V267" s="85">
        <v>72400</v>
      </c>
      <c r="W267" s="85">
        <v>0</v>
      </c>
      <c r="X267" s="85">
        <f t="shared" si="63"/>
        <v>4681980.25</v>
      </c>
      <c r="Y267" s="123" t="s">
        <v>371</v>
      </c>
      <c r="Z267" s="93"/>
      <c r="AA267" s="41">
        <v>2909628.7199999997</v>
      </c>
      <c r="AB267" s="41">
        <v>513463.88</v>
      </c>
      <c r="AC267" s="23"/>
    </row>
    <row r="268" spans="2:29" ht="115.5" customHeight="1" x14ac:dyDescent="0.3">
      <c r="B268" s="141">
        <v>235</v>
      </c>
      <c r="C268" s="304"/>
      <c r="D268" s="90" t="s">
        <v>156</v>
      </c>
      <c r="E268" s="90">
        <v>102769</v>
      </c>
      <c r="F268" s="80" t="s">
        <v>303</v>
      </c>
      <c r="G268" s="306"/>
      <c r="H268" s="81" t="s">
        <v>157</v>
      </c>
      <c r="I268" s="82" t="s">
        <v>569</v>
      </c>
      <c r="J268" s="81" t="s">
        <v>570</v>
      </c>
      <c r="K268" s="81" t="s">
        <v>571</v>
      </c>
      <c r="L268" s="83">
        <f t="shared" si="62"/>
        <v>0.85</v>
      </c>
      <c r="M268" s="84" t="s">
        <v>838</v>
      </c>
      <c r="N268" s="84" t="s">
        <v>839</v>
      </c>
      <c r="O268" s="81" t="s">
        <v>370</v>
      </c>
      <c r="P268" s="195" t="s">
        <v>673</v>
      </c>
      <c r="Q268" s="86">
        <f t="shared" si="64"/>
        <v>5638571.0700000003</v>
      </c>
      <c r="R268" s="85">
        <v>4792785.4095000001</v>
      </c>
      <c r="S268" s="85">
        <v>845785.6605</v>
      </c>
      <c r="T268" s="85">
        <v>0</v>
      </c>
      <c r="U268" s="85">
        <v>0</v>
      </c>
      <c r="V268" s="85">
        <v>911499.29</v>
      </c>
      <c r="W268" s="85">
        <v>0</v>
      </c>
      <c r="X268" s="85">
        <f t="shared" si="63"/>
        <v>6550070.3600000003</v>
      </c>
      <c r="Y268" s="123" t="s">
        <v>371</v>
      </c>
      <c r="Z268" s="93"/>
      <c r="AA268" s="41">
        <v>3522177.84</v>
      </c>
      <c r="AB268" s="41">
        <v>621560.78999999992</v>
      </c>
      <c r="AC268" s="23"/>
    </row>
    <row r="269" spans="2:29" ht="57.2" customHeight="1" x14ac:dyDescent="0.3">
      <c r="B269" s="141">
        <v>236</v>
      </c>
      <c r="C269" s="304"/>
      <c r="D269" s="90" t="s">
        <v>160</v>
      </c>
      <c r="E269" s="90">
        <v>101987</v>
      </c>
      <c r="F269" s="80" t="s">
        <v>304</v>
      </c>
      <c r="G269" s="306"/>
      <c r="H269" s="81" t="s">
        <v>161</v>
      </c>
      <c r="I269" s="82" t="s">
        <v>516</v>
      </c>
      <c r="J269" s="81" t="s">
        <v>517</v>
      </c>
      <c r="K269" s="227" t="s">
        <v>514</v>
      </c>
      <c r="L269" s="83">
        <f t="shared" si="62"/>
        <v>0.85</v>
      </c>
      <c r="M269" s="84" t="s">
        <v>596</v>
      </c>
      <c r="N269" s="84" t="s">
        <v>467</v>
      </c>
      <c r="O269" s="81" t="s">
        <v>370</v>
      </c>
      <c r="P269" s="195" t="s">
        <v>673</v>
      </c>
      <c r="Q269" s="86">
        <f t="shared" si="64"/>
        <v>950454.98</v>
      </c>
      <c r="R269" s="85">
        <v>807886.73300000001</v>
      </c>
      <c r="S269" s="85">
        <v>142568.247</v>
      </c>
      <c r="T269" s="85">
        <v>0</v>
      </c>
      <c r="U269" s="85">
        <v>0</v>
      </c>
      <c r="V269" s="85">
        <v>0</v>
      </c>
      <c r="W269" s="85">
        <v>0</v>
      </c>
      <c r="X269" s="85">
        <f t="shared" si="63"/>
        <v>950454.98</v>
      </c>
      <c r="Y269" s="123" t="s">
        <v>371</v>
      </c>
      <c r="Z269" s="93"/>
      <c r="AA269" s="41">
        <v>737750.52</v>
      </c>
      <c r="AB269" s="41">
        <v>130191.27</v>
      </c>
      <c r="AC269" s="23"/>
    </row>
    <row r="270" spans="2:29" ht="144.75" customHeight="1" x14ac:dyDescent="0.3">
      <c r="B270" s="141">
        <v>237</v>
      </c>
      <c r="C270" s="304"/>
      <c r="D270" s="90" t="s">
        <v>162</v>
      </c>
      <c r="E270" s="90">
        <v>102581</v>
      </c>
      <c r="F270" s="80" t="s">
        <v>305</v>
      </c>
      <c r="G270" s="306"/>
      <c r="H270" s="81" t="s">
        <v>163</v>
      </c>
      <c r="I270" s="82" t="s">
        <v>665</v>
      </c>
      <c r="J270" s="50">
        <v>42948</v>
      </c>
      <c r="K270" s="210" t="s">
        <v>1513</v>
      </c>
      <c r="L270" s="83">
        <f t="shared" si="62"/>
        <v>0.85000000082267957</v>
      </c>
      <c r="M270" s="84" t="s">
        <v>595</v>
      </c>
      <c r="N270" s="84" t="s">
        <v>609</v>
      </c>
      <c r="O270" s="81" t="s">
        <v>370</v>
      </c>
      <c r="P270" s="195" t="s">
        <v>673</v>
      </c>
      <c r="Q270" s="86">
        <f t="shared" si="64"/>
        <v>3038850.15</v>
      </c>
      <c r="R270" s="85">
        <v>2583022.63</v>
      </c>
      <c r="S270" s="85">
        <v>455827.52</v>
      </c>
      <c r="T270" s="85">
        <v>0</v>
      </c>
      <c r="U270" s="85">
        <v>0</v>
      </c>
      <c r="V270" s="85">
        <v>0</v>
      </c>
      <c r="W270" s="85">
        <v>0</v>
      </c>
      <c r="X270" s="85">
        <f t="shared" si="63"/>
        <v>3038850.15</v>
      </c>
      <c r="Y270" s="123" t="s">
        <v>371</v>
      </c>
      <c r="Z270" s="93"/>
      <c r="AA270" s="41">
        <v>2523997.63</v>
      </c>
      <c r="AB270" s="41">
        <v>426043.58999999997</v>
      </c>
      <c r="AC270" s="23"/>
    </row>
    <row r="271" spans="2:29" ht="97.5" customHeight="1" x14ac:dyDescent="0.3">
      <c r="B271" s="141">
        <v>238</v>
      </c>
      <c r="C271" s="304"/>
      <c r="D271" s="90" t="s">
        <v>2126</v>
      </c>
      <c r="E271" s="90">
        <v>104941</v>
      </c>
      <c r="F271" s="80" t="s">
        <v>306</v>
      </c>
      <c r="G271" s="306"/>
      <c r="H271" s="81" t="s">
        <v>171</v>
      </c>
      <c r="I271" s="82" t="s">
        <v>555</v>
      </c>
      <c r="J271" s="50">
        <v>42957</v>
      </c>
      <c r="K271" s="210" t="s">
        <v>1795</v>
      </c>
      <c r="L271" s="83">
        <f t="shared" si="62"/>
        <v>0.84999999895704503</v>
      </c>
      <c r="M271" s="84" t="s">
        <v>586</v>
      </c>
      <c r="N271" s="84" t="s">
        <v>875</v>
      </c>
      <c r="O271" s="81" t="s">
        <v>370</v>
      </c>
      <c r="P271" s="195" t="s">
        <v>673</v>
      </c>
      <c r="Q271" s="86">
        <f t="shared" si="64"/>
        <v>1438221.19</v>
      </c>
      <c r="R271" s="85">
        <v>1222488.01</v>
      </c>
      <c r="S271" s="85">
        <v>215733.18</v>
      </c>
      <c r="T271" s="85">
        <v>0</v>
      </c>
      <c r="U271" s="85">
        <v>0</v>
      </c>
      <c r="V271" s="85">
        <v>0</v>
      </c>
      <c r="W271" s="85">
        <v>0</v>
      </c>
      <c r="X271" s="85">
        <f t="shared" si="63"/>
        <v>1438221.19</v>
      </c>
      <c r="Y271" s="123" t="s">
        <v>527</v>
      </c>
      <c r="Z271" s="93"/>
      <c r="AA271" s="41">
        <v>1158918.3400000001</v>
      </c>
      <c r="AB271" s="41">
        <v>204514.99999999997</v>
      </c>
      <c r="AC271" s="23"/>
    </row>
    <row r="272" spans="2:29" ht="114.75" customHeight="1" x14ac:dyDescent="0.3">
      <c r="B272" s="141">
        <v>239</v>
      </c>
      <c r="C272" s="304"/>
      <c r="D272" s="90" t="s">
        <v>173</v>
      </c>
      <c r="E272" s="90">
        <v>105668</v>
      </c>
      <c r="F272" s="80" t="s">
        <v>307</v>
      </c>
      <c r="G272" s="306"/>
      <c r="H272" s="81" t="s">
        <v>174</v>
      </c>
      <c r="I272" s="82" t="s">
        <v>450</v>
      </c>
      <c r="J272" s="50">
        <v>42963</v>
      </c>
      <c r="K272" s="50" t="s">
        <v>1206</v>
      </c>
      <c r="L272" s="83">
        <f t="shared" si="62"/>
        <v>0.85000000037920187</v>
      </c>
      <c r="M272" s="84" t="s">
        <v>596</v>
      </c>
      <c r="N272" s="84" t="s">
        <v>545</v>
      </c>
      <c r="O272" s="81" t="s">
        <v>370</v>
      </c>
      <c r="P272" s="195" t="s">
        <v>673</v>
      </c>
      <c r="Q272" s="86">
        <f t="shared" si="64"/>
        <v>7911353.2200000007</v>
      </c>
      <c r="R272" s="85">
        <v>6724650.2400000002</v>
      </c>
      <c r="S272" s="85">
        <v>1186702.98</v>
      </c>
      <c r="T272" s="85">
        <v>0</v>
      </c>
      <c r="U272" s="85">
        <v>0</v>
      </c>
      <c r="V272" s="85">
        <v>0</v>
      </c>
      <c r="W272" s="85">
        <v>0</v>
      </c>
      <c r="X272" s="85">
        <f t="shared" si="63"/>
        <v>7911353.2200000007</v>
      </c>
      <c r="Y272" s="123" t="s">
        <v>371</v>
      </c>
      <c r="Z272" s="93"/>
      <c r="AA272" s="41">
        <v>6278159.4199999999</v>
      </c>
      <c r="AB272" s="41">
        <v>1013638.39</v>
      </c>
      <c r="AC272" s="23"/>
    </row>
    <row r="273" spans="2:29" ht="120.2" customHeight="1" x14ac:dyDescent="0.3">
      <c r="B273" s="141">
        <v>240</v>
      </c>
      <c r="C273" s="304"/>
      <c r="D273" s="90" t="s">
        <v>178</v>
      </c>
      <c r="E273" s="90">
        <v>102066</v>
      </c>
      <c r="F273" s="80" t="s">
        <v>308</v>
      </c>
      <c r="G273" s="306"/>
      <c r="H273" s="81" t="s">
        <v>179</v>
      </c>
      <c r="I273" s="82" t="s">
        <v>519</v>
      </c>
      <c r="J273" s="81" t="s">
        <v>520</v>
      </c>
      <c r="K273" s="50" t="s">
        <v>1513</v>
      </c>
      <c r="L273" s="83">
        <f t="shared" si="62"/>
        <v>0.85000000082697769</v>
      </c>
      <c r="M273" s="84" t="s">
        <v>599</v>
      </c>
      <c r="N273" s="84" t="s">
        <v>613</v>
      </c>
      <c r="O273" s="81" t="s">
        <v>369</v>
      </c>
      <c r="P273" s="195" t="s">
        <v>673</v>
      </c>
      <c r="Q273" s="86">
        <f t="shared" si="64"/>
        <v>1209222.54</v>
      </c>
      <c r="R273" s="85">
        <v>1027839.16</v>
      </c>
      <c r="S273" s="85">
        <v>181383.38</v>
      </c>
      <c r="T273" s="85">
        <v>0</v>
      </c>
      <c r="U273" s="85">
        <v>0</v>
      </c>
      <c r="V273" s="85">
        <v>0</v>
      </c>
      <c r="W273" s="85">
        <v>0</v>
      </c>
      <c r="X273" s="85">
        <f t="shared" si="63"/>
        <v>1209222.54</v>
      </c>
      <c r="Y273" s="123" t="s">
        <v>371</v>
      </c>
      <c r="Z273" s="93"/>
      <c r="AA273" s="41">
        <v>926885.94000000006</v>
      </c>
      <c r="AB273" s="41">
        <v>161220.74000000002</v>
      </c>
      <c r="AC273" s="23"/>
    </row>
    <row r="274" spans="2:29" ht="66.75" customHeight="1" x14ac:dyDescent="0.3">
      <c r="B274" s="141">
        <v>241</v>
      </c>
      <c r="C274" s="304"/>
      <c r="D274" s="90" t="s">
        <v>184</v>
      </c>
      <c r="E274" s="90">
        <v>103698</v>
      </c>
      <c r="F274" s="80" t="s">
        <v>309</v>
      </c>
      <c r="G274" s="306"/>
      <c r="H274" s="81" t="s">
        <v>185</v>
      </c>
      <c r="I274" s="82" t="s">
        <v>549</v>
      </c>
      <c r="J274" s="81" t="s">
        <v>375</v>
      </c>
      <c r="K274" s="81" t="s">
        <v>376</v>
      </c>
      <c r="L274" s="83">
        <f t="shared" si="62"/>
        <v>0.85000000132514353</v>
      </c>
      <c r="M274" s="84" t="s">
        <v>590</v>
      </c>
      <c r="N274" s="84" t="s">
        <v>623</v>
      </c>
      <c r="O274" s="81" t="s">
        <v>370</v>
      </c>
      <c r="P274" s="195" t="s">
        <v>673</v>
      </c>
      <c r="Q274" s="86">
        <f t="shared" si="64"/>
        <v>3018540.96</v>
      </c>
      <c r="R274" s="85">
        <v>2565759.8199999998</v>
      </c>
      <c r="S274" s="85">
        <v>452781.14</v>
      </c>
      <c r="T274" s="85">
        <v>0</v>
      </c>
      <c r="U274" s="85">
        <v>0</v>
      </c>
      <c r="V274" s="85">
        <v>325745.36</v>
      </c>
      <c r="W274" s="85">
        <v>0</v>
      </c>
      <c r="X274" s="85">
        <f t="shared" si="63"/>
        <v>3344286.32</v>
      </c>
      <c r="Y274" s="123" t="s">
        <v>371</v>
      </c>
      <c r="Z274" s="93"/>
      <c r="AA274" s="41">
        <v>1952603.64</v>
      </c>
      <c r="AB274" s="41">
        <v>344577.07</v>
      </c>
      <c r="AC274" s="23"/>
    </row>
    <row r="275" spans="2:29" ht="113.25" customHeight="1" x14ac:dyDescent="0.3">
      <c r="B275" s="141">
        <v>242</v>
      </c>
      <c r="C275" s="304"/>
      <c r="D275" s="90" t="s">
        <v>312</v>
      </c>
      <c r="E275" s="90">
        <v>103707</v>
      </c>
      <c r="F275" s="80" t="s">
        <v>314</v>
      </c>
      <c r="G275" s="306"/>
      <c r="H275" s="81" t="s">
        <v>313</v>
      </c>
      <c r="I275" s="82" t="s">
        <v>420</v>
      </c>
      <c r="J275" s="50">
        <v>42986</v>
      </c>
      <c r="K275" s="210" t="s">
        <v>1796</v>
      </c>
      <c r="L275" s="83">
        <f t="shared" si="62"/>
        <v>0.84999999887036104</v>
      </c>
      <c r="M275" s="84" t="s">
        <v>595</v>
      </c>
      <c r="N275" s="84" t="s">
        <v>632</v>
      </c>
      <c r="O275" s="81" t="s">
        <v>370</v>
      </c>
      <c r="P275" s="195" t="s">
        <v>673</v>
      </c>
      <c r="Q275" s="86">
        <f t="shared" si="64"/>
        <v>3098335.11</v>
      </c>
      <c r="R275" s="85">
        <v>2633584.84</v>
      </c>
      <c r="S275" s="85">
        <v>460821.95</v>
      </c>
      <c r="T275" s="85">
        <v>3928.32</v>
      </c>
      <c r="U275" s="85">
        <v>0</v>
      </c>
      <c r="V275" s="85">
        <v>68159</v>
      </c>
      <c r="W275" s="85">
        <v>0</v>
      </c>
      <c r="X275" s="85">
        <f t="shared" si="63"/>
        <v>3166494.11</v>
      </c>
      <c r="Y275" s="123" t="s">
        <v>371</v>
      </c>
      <c r="Z275" s="93"/>
      <c r="AA275" s="41">
        <v>2487227.41</v>
      </c>
      <c r="AB275" s="41">
        <v>434359.1</v>
      </c>
      <c r="AC275" s="23"/>
    </row>
    <row r="276" spans="2:29" ht="151.5" customHeight="1" x14ac:dyDescent="0.3">
      <c r="B276" s="141">
        <v>243</v>
      </c>
      <c r="C276" s="304"/>
      <c r="D276" s="90" t="s">
        <v>343</v>
      </c>
      <c r="E276" s="90">
        <v>102369</v>
      </c>
      <c r="F276" s="80" t="s">
        <v>342</v>
      </c>
      <c r="G276" s="306"/>
      <c r="H276" s="81" t="s">
        <v>660</v>
      </c>
      <c r="I276" s="82" t="s">
        <v>427</v>
      </c>
      <c r="J276" s="50">
        <v>43010</v>
      </c>
      <c r="K276" s="226" t="s">
        <v>382</v>
      </c>
      <c r="L276" s="83">
        <f t="shared" si="62"/>
        <v>0.85</v>
      </c>
      <c r="M276" s="84" t="s">
        <v>586</v>
      </c>
      <c r="N276" s="84" t="s">
        <v>587</v>
      </c>
      <c r="O276" s="81" t="s">
        <v>370</v>
      </c>
      <c r="P276" s="195" t="s">
        <v>673</v>
      </c>
      <c r="Q276" s="86">
        <f t="shared" si="64"/>
        <v>3062589.45</v>
      </c>
      <c r="R276" s="85">
        <v>2603201.0325000002</v>
      </c>
      <c r="S276" s="85">
        <v>459388.41750000004</v>
      </c>
      <c r="T276" s="85">
        <v>0</v>
      </c>
      <c r="U276" s="85">
        <v>0</v>
      </c>
      <c r="V276" s="85">
        <v>0</v>
      </c>
      <c r="W276" s="85">
        <v>0</v>
      </c>
      <c r="X276" s="85">
        <f t="shared" si="63"/>
        <v>3062589.45</v>
      </c>
      <c r="Y276" s="123" t="s">
        <v>371</v>
      </c>
      <c r="Z276" s="93"/>
      <c r="AA276" s="41">
        <v>2370270.64</v>
      </c>
      <c r="AB276" s="41">
        <v>415827.94</v>
      </c>
      <c r="AC276" s="23"/>
    </row>
    <row r="277" spans="2:29" ht="92.25" customHeight="1" x14ac:dyDescent="0.3">
      <c r="B277" s="141">
        <v>244</v>
      </c>
      <c r="C277" s="304"/>
      <c r="D277" s="90" t="s">
        <v>346</v>
      </c>
      <c r="E277" s="90">
        <v>108227</v>
      </c>
      <c r="F277" s="80" t="s">
        <v>347</v>
      </c>
      <c r="G277" s="306"/>
      <c r="H277" s="81" t="s">
        <v>659</v>
      </c>
      <c r="I277" s="82" t="s">
        <v>568</v>
      </c>
      <c r="J277" s="50">
        <v>43020</v>
      </c>
      <c r="K277" s="50" t="s">
        <v>1884</v>
      </c>
      <c r="L277" s="83">
        <f t="shared" si="62"/>
        <v>0.84999999890042255</v>
      </c>
      <c r="M277" s="84" t="s">
        <v>595</v>
      </c>
      <c r="N277" s="84" t="s">
        <v>465</v>
      </c>
      <c r="O277" s="81" t="s">
        <v>370</v>
      </c>
      <c r="P277" s="195" t="s">
        <v>673</v>
      </c>
      <c r="Q277" s="86">
        <f t="shared" si="64"/>
        <v>2273600.85</v>
      </c>
      <c r="R277" s="85">
        <v>1932560.72</v>
      </c>
      <c r="S277" s="85">
        <v>341040.13</v>
      </c>
      <c r="T277" s="85">
        <v>0</v>
      </c>
      <c r="U277" s="85">
        <v>0</v>
      </c>
      <c r="V277" s="85">
        <v>0</v>
      </c>
      <c r="W277" s="85">
        <v>0</v>
      </c>
      <c r="X277" s="85">
        <f t="shared" si="63"/>
        <v>2273600.85</v>
      </c>
      <c r="Y277" s="123" t="s">
        <v>371</v>
      </c>
      <c r="Z277" s="93"/>
      <c r="AA277" s="41">
        <v>1706141.86</v>
      </c>
      <c r="AB277" s="41">
        <v>288998.17</v>
      </c>
      <c r="AC277" s="23"/>
    </row>
    <row r="278" spans="2:29" ht="174.2" customHeight="1" x14ac:dyDescent="0.3">
      <c r="B278" s="141">
        <v>245</v>
      </c>
      <c r="C278" s="304"/>
      <c r="D278" s="90" t="s">
        <v>348</v>
      </c>
      <c r="E278" s="90">
        <v>104845</v>
      </c>
      <c r="F278" s="80" t="s">
        <v>349</v>
      </c>
      <c r="G278" s="306" t="s">
        <v>710</v>
      </c>
      <c r="H278" s="81" t="s">
        <v>658</v>
      </c>
      <c r="I278" s="82" t="s">
        <v>557</v>
      </c>
      <c r="J278" s="50">
        <v>43034</v>
      </c>
      <c r="K278" s="210" t="s">
        <v>1797</v>
      </c>
      <c r="L278" s="83">
        <f t="shared" si="62"/>
        <v>0.84999999963268069</v>
      </c>
      <c r="M278" s="84" t="s">
        <v>586</v>
      </c>
      <c r="N278" s="84" t="s">
        <v>621</v>
      </c>
      <c r="O278" s="81" t="s">
        <v>368</v>
      </c>
      <c r="P278" s="195" t="s">
        <v>673</v>
      </c>
      <c r="Q278" s="86">
        <f t="shared" si="64"/>
        <v>2722426.66</v>
      </c>
      <c r="R278" s="85">
        <v>2314062.66</v>
      </c>
      <c r="S278" s="85">
        <v>408364</v>
      </c>
      <c r="T278" s="85">
        <v>0</v>
      </c>
      <c r="U278" s="85">
        <v>0</v>
      </c>
      <c r="V278" s="85">
        <v>461439.46</v>
      </c>
      <c r="W278" s="85">
        <v>0</v>
      </c>
      <c r="X278" s="85">
        <f t="shared" si="63"/>
        <v>3183866.12</v>
      </c>
      <c r="Y278" s="123" t="s">
        <v>371</v>
      </c>
      <c r="Z278" s="93"/>
      <c r="AA278" s="41">
        <v>1672940.59</v>
      </c>
      <c r="AB278" s="41">
        <v>276296.22000000003</v>
      </c>
      <c r="AC278" s="23"/>
    </row>
    <row r="279" spans="2:29" ht="143.44999999999999" customHeight="1" x14ac:dyDescent="0.3">
      <c r="B279" s="141">
        <v>246</v>
      </c>
      <c r="C279" s="304"/>
      <c r="D279" s="90" t="s">
        <v>350</v>
      </c>
      <c r="E279" s="90">
        <v>107498</v>
      </c>
      <c r="F279" s="80" t="s">
        <v>351</v>
      </c>
      <c r="G279" s="306"/>
      <c r="H279" s="81" t="s">
        <v>657</v>
      </c>
      <c r="I279" s="82" t="s">
        <v>565</v>
      </c>
      <c r="J279" s="50">
        <v>43034</v>
      </c>
      <c r="K279" s="210" t="s">
        <v>1798</v>
      </c>
      <c r="L279" s="83">
        <f t="shared" si="62"/>
        <v>0.85000000016675692</v>
      </c>
      <c r="M279" s="84" t="s">
        <v>593</v>
      </c>
      <c r="N279" s="84" t="s">
        <v>394</v>
      </c>
      <c r="O279" s="81" t="s">
        <v>369</v>
      </c>
      <c r="P279" s="195" t="s">
        <v>673</v>
      </c>
      <c r="Q279" s="86">
        <f t="shared" si="64"/>
        <v>20988640.890000001</v>
      </c>
      <c r="R279" s="85">
        <v>17840344.760000002</v>
      </c>
      <c r="S279" s="85">
        <v>3148296.13</v>
      </c>
      <c r="T279" s="85">
        <v>0</v>
      </c>
      <c r="U279" s="85">
        <v>0</v>
      </c>
      <c r="V279" s="85">
        <v>5355</v>
      </c>
      <c r="W279" s="85">
        <v>0</v>
      </c>
      <c r="X279" s="85">
        <f t="shared" si="63"/>
        <v>20993995.890000001</v>
      </c>
      <c r="Y279" s="123" t="s">
        <v>371</v>
      </c>
      <c r="Z279" s="93"/>
      <c r="AA279" s="41">
        <v>4167111.3899999997</v>
      </c>
      <c r="AB279" s="41">
        <v>723391.24</v>
      </c>
      <c r="AC279" s="23"/>
    </row>
    <row r="280" spans="2:29" ht="70.5" customHeight="1" x14ac:dyDescent="0.3">
      <c r="B280" s="141">
        <v>247</v>
      </c>
      <c r="C280" s="304"/>
      <c r="D280" s="90" t="s">
        <v>352</v>
      </c>
      <c r="E280" s="90">
        <v>102378</v>
      </c>
      <c r="F280" s="80" t="s">
        <v>353</v>
      </c>
      <c r="G280" s="306"/>
      <c r="H280" s="81" t="s">
        <v>656</v>
      </c>
      <c r="I280" s="82" t="s">
        <v>422</v>
      </c>
      <c r="J280" s="80">
        <v>42979</v>
      </c>
      <c r="K280" s="50" t="s">
        <v>571</v>
      </c>
      <c r="L280" s="83">
        <f t="shared" si="62"/>
        <v>0.84999999940495474</v>
      </c>
      <c r="M280" s="84" t="s">
        <v>838</v>
      </c>
      <c r="N280" s="84" t="s">
        <v>839</v>
      </c>
      <c r="O280" s="81" t="s">
        <v>370</v>
      </c>
      <c r="P280" s="195" t="s">
        <v>673</v>
      </c>
      <c r="Q280" s="86">
        <f t="shared" si="64"/>
        <v>7562449.5699999994</v>
      </c>
      <c r="R280" s="85">
        <v>6428082.1299999999</v>
      </c>
      <c r="S280" s="85">
        <v>981907.51</v>
      </c>
      <c r="T280" s="85">
        <v>152459.93</v>
      </c>
      <c r="U280" s="85">
        <v>0</v>
      </c>
      <c r="V280" s="85">
        <v>0</v>
      </c>
      <c r="W280" s="85">
        <v>0</v>
      </c>
      <c r="X280" s="85">
        <f t="shared" si="63"/>
        <v>7562449.5699999994</v>
      </c>
      <c r="Y280" s="123" t="s">
        <v>371</v>
      </c>
      <c r="Z280" s="93"/>
      <c r="AA280" s="41">
        <v>5630599.8899999997</v>
      </c>
      <c r="AB280" s="41">
        <v>982929.95</v>
      </c>
      <c r="AC280" s="23"/>
    </row>
    <row r="281" spans="2:29" ht="145.5" customHeight="1" x14ac:dyDescent="0.3">
      <c r="B281" s="141">
        <v>248</v>
      </c>
      <c r="C281" s="304"/>
      <c r="D281" s="90" t="s">
        <v>638</v>
      </c>
      <c r="E281" s="90">
        <v>105180</v>
      </c>
      <c r="F281" s="80" t="s">
        <v>655</v>
      </c>
      <c r="G281" s="306"/>
      <c r="H281" s="81" t="s">
        <v>639</v>
      </c>
      <c r="I281" s="82" t="s">
        <v>638</v>
      </c>
      <c r="J281" s="50" t="s">
        <v>661</v>
      </c>
      <c r="K281" s="210" t="s">
        <v>1799</v>
      </c>
      <c r="L281" s="83">
        <f t="shared" si="62"/>
        <v>0.84999999933370951</v>
      </c>
      <c r="M281" s="84" t="s">
        <v>586</v>
      </c>
      <c r="N281" s="84" t="s">
        <v>869</v>
      </c>
      <c r="O281" s="81" t="s">
        <v>370</v>
      </c>
      <c r="P281" s="195" t="s">
        <v>673</v>
      </c>
      <c r="Q281" s="86">
        <f t="shared" si="64"/>
        <v>3001693.72</v>
      </c>
      <c r="R281" s="85">
        <v>2551439.66</v>
      </c>
      <c r="S281" s="85">
        <v>448134.27</v>
      </c>
      <c r="T281" s="85">
        <v>2119.79</v>
      </c>
      <c r="U281" s="85">
        <v>0</v>
      </c>
      <c r="V281" s="85">
        <v>26247.88</v>
      </c>
      <c r="W281" s="85">
        <v>0</v>
      </c>
      <c r="X281" s="85">
        <f t="shared" si="63"/>
        <v>3027941.6</v>
      </c>
      <c r="Y281" s="123" t="s">
        <v>371</v>
      </c>
      <c r="Z281" s="93"/>
      <c r="AA281" s="41">
        <v>2341214.23</v>
      </c>
      <c r="AB281" s="41">
        <v>410121.39</v>
      </c>
      <c r="AC281" s="23"/>
    </row>
    <row r="282" spans="2:29" ht="87" customHeight="1" x14ac:dyDescent="0.3">
      <c r="B282" s="141">
        <v>249</v>
      </c>
      <c r="C282" s="304"/>
      <c r="D282" s="90" t="s">
        <v>737</v>
      </c>
      <c r="E282" s="90">
        <v>105894</v>
      </c>
      <c r="F282" s="80" t="s">
        <v>739</v>
      </c>
      <c r="G282" s="306"/>
      <c r="H282" s="81" t="s">
        <v>738</v>
      </c>
      <c r="I282" s="92" t="s">
        <v>750</v>
      </c>
      <c r="J282" s="50" t="s">
        <v>740</v>
      </c>
      <c r="K282" s="50" t="s">
        <v>1299</v>
      </c>
      <c r="L282" s="83">
        <f t="shared" si="62"/>
        <v>0.84999999982593655</v>
      </c>
      <c r="M282" s="84" t="s">
        <v>590</v>
      </c>
      <c r="N282" s="84" t="s">
        <v>851</v>
      </c>
      <c r="O282" s="81" t="s">
        <v>370</v>
      </c>
      <c r="P282" s="195" t="s">
        <v>673</v>
      </c>
      <c r="Q282" s="86">
        <f t="shared" si="64"/>
        <v>5745029.8599999994</v>
      </c>
      <c r="R282" s="85">
        <v>4883275.38</v>
      </c>
      <c r="S282" s="85">
        <v>861754.48</v>
      </c>
      <c r="T282" s="85">
        <v>0</v>
      </c>
      <c r="U282" s="85">
        <v>0</v>
      </c>
      <c r="V282" s="85">
        <v>0</v>
      </c>
      <c r="W282" s="85">
        <v>0</v>
      </c>
      <c r="X282" s="85">
        <f t="shared" si="63"/>
        <v>5745029.8599999994</v>
      </c>
      <c r="Y282" s="123" t="s">
        <v>371</v>
      </c>
      <c r="Z282" s="93"/>
      <c r="AA282" s="41">
        <v>4819173.8900000006</v>
      </c>
      <c r="AB282" s="41">
        <v>779854.22</v>
      </c>
      <c r="AC282" s="23"/>
    </row>
    <row r="283" spans="2:29" ht="153" customHeight="1" x14ac:dyDescent="0.3">
      <c r="B283" s="141">
        <v>250</v>
      </c>
      <c r="C283" s="304"/>
      <c r="D283" s="90" t="s">
        <v>759</v>
      </c>
      <c r="E283" s="90">
        <v>116918</v>
      </c>
      <c r="F283" s="80" t="s">
        <v>760</v>
      </c>
      <c r="G283" s="306"/>
      <c r="H283" s="81" t="s">
        <v>761</v>
      </c>
      <c r="I283" s="92" t="s">
        <v>774</v>
      </c>
      <c r="J283" s="50" t="s">
        <v>766</v>
      </c>
      <c r="K283" s="50" t="s">
        <v>382</v>
      </c>
      <c r="L283" s="83">
        <f t="shared" si="62"/>
        <v>0.84999999946132287</v>
      </c>
      <c r="M283" s="84" t="s">
        <v>596</v>
      </c>
      <c r="N283" s="84" t="s">
        <v>864</v>
      </c>
      <c r="O283" s="81" t="s">
        <v>370</v>
      </c>
      <c r="P283" s="195" t="s">
        <v>762</v>
      </c>
      <c r="Q283" s="86">
        <f t="shared" si="64"/>
        <v>9281999.3000000007</v>
      </c>
      <c r="R283" s="85">
        <v>7889699.4000000004</v>
      </c>
      <c r="S283" s="85">
        <v>0</v>
      </c>
      <c r="T283" s="85">
        <v>1392299.9</v>
      </c>
      <c r="U283" s="85">
        <v>0</v>
      </c>
      <c r="V283" s="85">
        <v>0</v>
      </c>
      <c r="W283" s="85">
        <v>0</v>
      </c>
      <c r="X283" s="85">
        <f t="shared" si="63"/>
        <v>9281999.3000000007</v>
      </c>
      <c r="Y283" s="123" t="s">
        <v>371</v>
      </c>
      <c r="Z283" s="93"/>
      <c r="AA283" s="41">
        <v>6991458.2799999993</v>
      </c>
      <c r="AB283" s="41">
        <v>1201297.8900000001</v>
      </c>
      <c r="AC283" s="23"/>
    </row>
    <row r="284" spans="2:29" ht="115.5" customHeight="1" x14ac:dyDescent="0.3">
      <c r="B284" s="141">
        <v>251</v>
      </c>
      <c r="C284" s="304"/>
      <c r="D284" s="90" t="s">
        <v>764</v>
      </c>
      <c r="E284" s="90">
        <v>116919</v>
      </c>
      <c r="F284" s="80" t="s">
        <v>763</v>
      </c>
      <c r="G284" s="306"/>
      <c r="H284" s="81" t="s">
        <v>761</v>
      </c>
      <c r="I284" s="92" t="s">
        <v>775</v>
      </c>
      <c r="J284" s="50" t="s">
        <v>770</v>
      </c>
      <c r="K284" s="50" t="s">
        <v>382</v>
      </c>
      <c r="L284" s="83">
        <f t="shared" si="62"/>
        <v>0.85000000046533941</v>
      </c>
      <c r="M284" s="84" t="s">
        <v>861</v>
      </c>
      <c r="N284" s="84" t="s">
        <v>862</v>
      </c>
      <c r="O284" s="81" t="s">
        <v>370</v>
      </c>
      <c r="P284" s="195" t="s">
        <v>765</v>
      </c>
      <c r="Q284" s="86">
        <f t="shared" si="64"/>
        <v>5372423.75</v>
      </c>
      <c r="R284" s="85">
        <v>4566560.1900000004</v>
      </c>
      <c r="S284" s="85">
        <v>805863.56</v>
      </c>
      <c r="T284" s="85">
        <v>0</v>
      </c>
      <c r="U284" s="85">
        <v>0</v>
      </c>
      <c r="V284" s="85">
        <v>0</v>
      </c>
      <c r="W284" s="85">
        <v>0</v>
      </c>
      <c r="X284" s="85">
        <f t="shared" si="63"/>
        <v>5372423.75</v>
      </c>
      <c r="Y284" s="123" t="s">
        <v>371</v>
      </c>
      <c r="Z284" s="93"/>
      <c r="AA284" s="41">
        <v>3870867.8400000003</v>
      </c>
      <c r="AB284" s="41">
        <v>663074.65</v>
      </c>
      <c r="AC284" s="23"/>
    </row>
    <row r="285" spans="2:29" ht="128.44999999999999" customHeight="1" x14ac:dyDescent="0.3">
      <c r="B285" s="141">
        <v>252</v>
      </c>
      <c r="C285" s="304"/>
      <c r="D285" s="90" t="s">
        <v>772</v>
      </c>
      <c r="E285" s="90">
        <v>116950</v>
      </c>
      <c r="F285" s="80" t="s">
        <v>769</v>
      </c>
      <c r="G285" s="306"/>
      <c r="H285" s="81" t="s">
        <v>767</v>
      </c>
      <c r="I285" s="92" t="s">
        <v>773</v>
      </c>
      <c r="J285" s="50" t="s">
        <v>771</v>
      </c>
      <c r="K285" s="50" t="s">
        <v>382</v>
      </c>
      <c r="L285" s="83">
        <f t="shared" si="62"/>
        <v>0.84999999997414033</v>
      </c>
      <c r="M285" s="84" t="s">
        <v>865</v>
      </c>
      <c r="N285" s="84" t="s">
        <v>866</v>
      </c>
      <c r="O285" s="81" t="s">
        <v>370</v>
      </c>
      <c r="P285" s="195" t="s">
        <v>768</v>
      </c>
      <c r="Q285" s="86">
        <f>+R285+S285+T285</f>
        <v>19335112.530000001</v>
      </c>
      <c r="R285" s="85">
        <v>16434845.65</v>
      </c>
      <c r="S285" s="85">
        <v>2900266.88</v>
      </c>
      <c r="T285" s="85">
        <v>0</v>
      </c>
      <c r="U285" s="85">
        <v>0</v>
      </c>
      <c r="V285" s="85">
        <v>0</v>
      </c>
      <c r="W285" s="85">
        <v>0</v>
      </c>
      <c r="X285" s="85">
        <f t="shared" si="63"/>
        <v>19335112.530000001</v>
      </c>
      <c r="Y285" s="123" t="s">
        <v>371</v>
      </c>
      <c r="Z285" s="93"/>
      <c r="AA285" s="41">
        <v>8803368.790000001</v>
      </c>
      <c r="AB285" s="41">
        <v>1541276.2100000004</v>
      </c>
      <c r="AC285" s="23"/>
    </row>
    <row r="286" spans="2:29" ht="183.2" customHeight="1" x14ac:dyDescent="0.3">
      <c r="B286" s="141">
        <v>253</v>
      </c>
      <c r="C286" s="304"/>
      <c r="D286" s="90" t="s">
        <v>776</v>
      </c>
      <c r="E286" s="90">
        <v>116916</v>
      </c>
      <c r="F286" s="80" t="s">
        <v>780</v>
      </c>
      <c r="G286" s="49"/>
      <c r="H286" s="81" t="s">
        <v>777</v>
      </c>
      <c r="I286" s="92" t="s">
        <v>778</v>
      </c>
      <c r="J286" s="80" t="s">
        <v>781</v>
      </c>
      <c r="K286" s="80" t="s">
        <v>382</v>
      </c>
      <c r="L286" s="83">
        <f t="shared" si="62"/>
        <v>0.85000000029874423</v>
      </c>
      <c r="M286" s="84" t="s">
        <v>590</v>
      </c>
      <c r="N286" s="84" t="s">
        <v>852</v>
      </c>
      <c r="O286" s="81" t="s">
        <v>370</v>
      </c>
      <c r="P286" s="195" t="s">
        <v>779</v>
      </c>
      <c r="Q286" s="86">
        <f t="shared" si="64"/>
        <v>11715707.689999999</v>
      </c>
      <c r="R286" s="85">
        <v>9958351.5399999991</v>
      </c>
      <c r="S286" s="85">
        <v>1757356.15</v>
      </c>
      <c r="T286" s="85">
        <v>0</v>
      </c>
      <c r="U286" s="85">
        <v>0</v>
      </c>
      <c r="V286" s="85">
        <v>0</v>
      </c>
      <c r="W286" s="85">
        <v>0</v>
      </c>
      <c r="X286" s="85">
        <f t="shared" si="63"/>
        <v>11715707.689999999</v>
      </c>
      <c r="Y286" s="123" t="s">
        <v>371</v>
      </c>
      <c r="Z286" s="93"/>
      <c r="AA286" s="41">
        <v>8280454.7999999998</v>
      </c>
      <c r="AB286" s="41">
        <v>1286668.1299999999</v>
      </c>
      <c r="AC286" s="23"/>
    </row>
    <row r="287" spans="2:29" ht="100.5" customHeight="1" x14ac:dyDescent="0.3">
      <c r="B287" s="141">
        <v>254</v>
      </c>
      <c r="C287" s="304"/>
      <c r="D287" s="90" t="s">
        <v>789</v>
      </c>
      <c r="E287" s="90">
        <v>116917</v>
      </c>
      <c r="F287" s="80" t="s">
        <v>791</v>
      </c>
      <c r="G287" s="90" t="s">
        <v>796</v>
      </c>
      <c r="H287" s="84" t="s">
        <v>790</v>
      </c>
      <c r="I287" s="228" t="s">
        <v>806</v>
      </c>
      <c r="J287" s="50" t="s">
        <v>793</v>
      </c>
      <c r="K287" s="210" t="s">
        <v>382</v>
      </c>
      <c r="L287" s="83">
        <f t="shared" si="62"/>
        <v>0.84999999959252404</v>
      </c>
      <c r="M287" s="84" t="s">
        <v>595</v>
      </c>
      <c r="N287" s="84" t="s">
        <v>609</v>
      </c>
      <c r="O287" s="81" t="s">
        <v>368</v>
      </c>
      <c r="P287" s="81" t="s">
        <v>786</v>
      </c>
      <c r="Q287" s="86">
        <f t="shared" si="64"/>
        <v>2454132.46</v>
      </c>
      <c r="R287" s="85">
        <v>2086012.59</v>
      </c>
      <c r="S287" s="85">
        <v>368119.87</v>
      </c>
      <c r="T287" s="85">
        <v>0</v>
      </c>
      <c r="U287" s="85">
        <v>0</v>
      </c>
      <c r="V287" s="85">
        <v>400697.18</v>
      </c>
      <c r="W287" s="85">
        <v>0</v>
      </c>
      <c r="X287" s="85">
        <f t="shared" si="63"/>
        <v>2854829.64</v>
      </c>
      <c r="Y287" s="195" t="s">
        <v>371</v>
      </c>
      <c r="Z287" s="93"/>
      <c r="AA287" s="41">
        <v>1922196.94</v>
      </c>
      <c r="AB287" s="41">
        <v>337047.17</v>
      </c>
      <c r="AC287" s="23"/>
    </row>
    <row r="288" spans="2:29" ht="164.25" customHeight="1" x14ac:dyDescent="0.3">
      <c r="B288" s="141">
        <v>255</v>
      </c>
      <c r="C288" s="304"/>
      <c r="D288" s="90" t="s">
        <v>800</v>
      </c>
      <c r="E288" s="90">
        <v>116963</v>
      </c>
      <c r="F288" s="80" t="s">
        <v>802</v>
      </c>
      <c r="G288" s="90" t="s">
        <v>796</v>
      </c>
      <c r="H288" s="81" t="s">
        <v>801</v>
      </c>
      <c r="I288" s="228" t="s">
        <v>807</v>
      </c>
      <c r="J288" s="80" t="s">
        <v>803</v>
      </c>
      <c r="K288" s="80" t="s">
        <v>382</v>
      </c>
      <c r="L288" s="83">
        <f t="shared" si="62"/>
        <v>0.85000000000000009</v>
      </c>
      <c r="M288" s="84" t="s">
        <v>599</v>
      </c>
      <c r="N288" s="84" t="s">
        <v>877</v>
      </c>
      <c r="O288" s="81" t="s">
        <v>368</v>
      </c>
      <c r="P288" s="81" t="s">
        <v>797</v>
      </c>
      <c r="Q288" s="86">
        <f t="shared" si="64"/>
        <v>5096437</v>
      </c>
      <c r="R288" s="85">
        <v>4331971.45</v>
      </c>
      <c r="S288" s="85">
        <v>749611.28</v>
      </c>
      <c r="T288" s="85">
        <v>14854.27</v>
      </c>
      <c r="U288" s="85">
        <v>0</v>
      </c>
      <c r="V288" s="85">
        <v>58793.52</v>
      </c>
      <c r="W288" s="85">
        <v>0</v>
      </c>
      <c r="X288" s="85">
        <f t="shared" si="63"/>
        <v>5155230.5199999996</v>
      </c>
      <c r="Y288" s="195" t="s">
        <v>371</v>
      </c>
      <c r="Z288" s="93"/>
      <c r="AA288" s="41">
        <v>287042.42</v>
      </c>
      <c r="AB288" s="41">
        <v>28432.840000000004</v>
      </c>
      <c r="AC288" s="23"/>
    </row>
    <row r="289" spans="2:29" ht="134.44999999999999" customHeight="1" x14ac:dyDescent="0.3">
      <c r="B289" s="141">
        <v>256</v>
      </c>
      <c r="C289" s="304"/>
      <c r="D289" s="90" t="s">
        <v>815</v>
      </c>
      <c r="E289" s="218">
        <v>118939</v>
      </c>
      <c r="F289" s="80" t="s">
        <v>817</v>
      </c>
      <c r="G289" s="90" t="s">
        <v>796</v>
      </c>
      <c r="H289" s="81" t="s">
        <v>122</v>
      </c>
      <c r="I289" s="228" t="s">
        <v>819</v>
      </c>
      <c r="J289" s="80" t="s">
        <v>818</v>
      </c>
      <c r="K289" s="210" t="s">
        <v>382</v>
      </c>
      <c r="L289" s="83">
        <f t="shared" si="62"/>
        <v>0.85000000070242676</v>
      </c>
      <c r="M289" s="84" t="s">
        <v>595</v>
      </c>
      <c r="N289" s="84" t="s">
        <v>609</v>
      </c>
      <c r="O289" s="81" t="s">
        <v>368</v>
      </c>
      <c r="P289" s="81" t="s">
        <v>816</v>
      </c>
      <c r="Q289" s="86">
        <f t="shared" si="64"/>
        <v>3559089.75</v>
      </c>
      <c r="R289" s="85">
        <v>3025226.29</v>
      </c>
      <c r="S289" s="85">
        <v>533863.46</v>
      </c>
      <c r="T289" s="85">
        <v>0</v>
      </c>
      <c r="U289" s="85">
        <v>0</v>
      </c>
      <c r="V289" s="85">
        <v>0</v>
      </c>
      <c r="W289" s="85">
        <v>0</v>
      </c>
      <c r="X289" s="85">
        <f t="shared" si="63"/>
        <v>3559089.75</v>
      </c>
      <c r="Y289" s="195" t="s">
        <v>371</v>
      </c>
      <c r="Z289" s="93"/>
      <c r="AA289" s="41">
        <v>2882410.0100000002</v>
      </c>
      <c r="AB289" s="41">
        <v>504425.29</v>
      </c>
      <c r="AC289" s="23"/>
    </row>
    <row r="290" spans="2:29" ht="87" customHeight="1" x14ac:dyDescent="0.3">
      <c r="B290" s="141">
        <v>257</v>
      </c>
      <c r="C290" s="192"/>
      <c r="D290" s="90" t="s">
        <v>939</v>
      </c>
      <c r="E290" s="218">
        <v>118245</v>
      </c>
      <c r="F290" s="80" t="s">
        <v>943</v>
      </c>
      <c r="G290" s="90" t="s">
        <v>940</v>
      </c>
      <c r="H290" s="81" t="s">
        <v>941</v>
      </c>
      <c r="I290" s="228" t="s">
        <v>962</v>
      </c>
      <c r="J290" s="80" t="s">
        <v>944</v>
      </c>
      <c r="K290" s="80" t="s">
        <v>382</v>
      </c>
      <c r="L290" s="83">
        <f t="shared" si="62"/>
        <v>0.85000000034833145</v>
      </c>
      <c r="M290" s="84" t="s">
        <v>586</v>
      </c>
      <c r="N290" s="84" t="s">
        <v>616</v>
      </c>
      <c r="O290" s="81" t="s">
        <v>368</v>
      </c>
      <c r="P290" s="81" t="s">
        <v>942</v>
      </c>
      <c r="Q290" s="86">
        <f t="shared" si="64"/>
        <v>12918730.629999999</v>
      </c>
      <c r="R290" s="85">
        <v>10980921.039999999</v>
      </c>
      <c r="S290" s="85">
        <v>1937809.59</v>
      </c>
      <c r="T290" s="85">
        <v>0</v>
      </c>
      <c r="U290" s="85">
        <v>0</v>
      </c>
      <c r="V290" s="85">
        <v>0</v>
      </c>
      <c r="W290" s="85">
        <v>0</v>
      </c>
      <c r="X290" s="85">
        <f t="shared" si="63"/>
        <v>12918730.629999999</v>
      </c>
      <c r="Y290" s="195" t="s">
        <v>371</v>
      </c>
      <c r="Z290" s="93"/>
      <c r="AA290" s="41">
        <v>5772959.5499999998</v>
      </c>
      <c r="AB290" s="41">
        <v>979599.09</v>
      </c>
      <c r="AC290" s="23"/>
    </row>
    <row r="291" spans="2:29" ht="91.5" customHeight="1" x14ac:dyDescent="0.3">
      <c r="B291" s="141">
        <v>258</v>
      </c>
      <c r="C291" s="192"/>
      <c r="D291" s="90" t="s">
        <v>945</v>
      </c>
      <c r="E291" s="218">
        <v>117017</v>
      </c>
      <c r="F291" s="80" t="s">
        <v>963</v>
      </c>
      <c r="G291" s="90" t="s">
        <v>946</v>
      </c>
      <c r="H291" s="81" t="s">
        <v>947</v>
      </c>
      <c r="I291" s="228" t="s">
        <v>959</v>
      </c>
      <c r="J291" s="80" t="s">
        <v>964</v>
      </c>
      <c r="K291" s="80">
        <v>44255</v>
      </c>
      <c r="L291" s="83">
        <f t="shared" si="62"/>
        <v>0.85000000032176992</v>
      </c>
      <c r="M291" s="84" t="s">
        <v>584</v>
      </c>
      <c r="N291" s="84" t="s">
        <v>948</v>
      </c>
      <c r="O291" s="81" t="s">
        <v>368</v>
      </c>
      <c r="P291" s="81" t="s">
        <v>949</v>
      </c>
      <c r="Q291" s="86">
        <f t="shared" si="64"/>
        <v>7769525.5499999998</v>
      </c>
      <c r="R291" s="85">
        <v>6604096.7199999997</v>
      </c>
      <c r="S291" s="85">
        <v>1165428.83</v>
      </c>
      <c r="T291" s="85">
        <v>0</v>
      </c>
      <c r="U291" s="85">
        <v>0</v>
      </c>
      <c r="V291" s="85">
        <v>0</v>
      </c>
      <c r="W291" s="85">
        <v>0</v>
      </c>
      <c r="X291" s="85">
        <f t="shared" si="63"/>
        <v>7769525.5499999998</v>
      </c>
      <c r="Y291" s="195" t="s">
        <v>371</v>
      </c>
      <c r="Z291" s="93"/>
      <c r="AA291" s="41">
        <v>5216814.82</v>
      </c>
      <c r="AB291" s="41">
        <v>783505.11</v>
      </c>
      <c r="AC291" s="23"/>
    </row>
    <row r="292" spans="2:29" ht="134.44999999999999" customHeight="1" x14ac:dyDescent="0.3">
      <c r="B292" s="141">
        <v>259</v>
      </c>
      <c r="C292" s="192"/>
      <c r="D292" s="90" t="s">
        <v>950</v>
      </c>
      <c r="E292" s="218">
        <v>117007</v>
      </c>
      <c r="F292" s="80" t="s">
        <v>965</v>
      </c>
      <c r="G292" s="90" t="s">
        <v>952</v>
      </c>
      <c r="H292" s="81" t="s">
        <v>951</v>
      </c>
      <c r="I292" s="228" t="s">
        <v>958</v>
      </c>
      <c r="J292" s="80" t="s">
        <v>966</v>
      </c>
      <c r="K292" s="80" t="s">
        <v>382</v>
      </c>
      <c r="L292" s="83">
        <f t="shared" si="62"/>
        <v>0.84999999991955733</v>
      </c>
      <c r="M292" s="84" t="s">
        <v>599</v>
      </c>
      <c r="N292" s="84" t="s">
        <v>784</v>
      </c>
      <c r="O292" s="81" t="s">
        <v>368</v>
      </c>
      <c r="P292" s="81" t="s">
        <v>953</v>
      </c>
      <c r="Q292" s="86">
        <f t="shared" si="64"/>
        <v>12431214.26</v>
      </c>
      <c r="R292" s="85">
        <v>10566532.119999999</v>
      </c>
      <c r="S292" s="85">
        <v>1864682.14</v>
      </c>
      <c r="T292" s="85">
        <v>0</v>
      </c>
      <c r="U292" s="85">
        <v>0</v>
      </c>
      <c r="V292" s="85">
        <v>0</v>
      </c>
      <c r="W292" s="85">
        <v>0</v>
      </c>
      <c r="X292" s="85">
        <f t="shared" si="63"/>
        <v>12431214.26</v>
      </c>
      <c r="Y292" s="195" t="s">
        <v>371</v>
      </c>
      <c r="Z292" s="93"/>
      <c r="AA292" s="41">
        <v>5087926.4700000007</v>
      </c>
      <c r="AB292" s="41">
        <v>897869.4</v>
      </c>
      <c r="AC292" s="23"/>
    </row>
    <row r="293" spans="2:29" ht="99.75" customHeight="1" x14ac:dyDescent="0.3">
      <c r="B293" s="141">
        <v>260</v>
      </c>
      <c r="C293" s="192"/>
      <c r="D293" s="90" t="s">
        <v>960</v>
      </c>
      <c r="E293" s="90">
        <v>119010</v>
      </c>
      <c r="F293" s="80" t="s">
        <v>956</v>
      </c>
      <c r="G293" s="90" t="s">
        <v>955</v>
      </c>
      <c r="H293" s="81" t="s">
        <v>954</v>
      </c>
      <c r="I293" s="228" t="s">
        <v>961</v>
      </c>
      <c r="J293" s="80">
        <v>42768</v>
      </c>
      <c r="K293" s="80" t="s">
        <v>382</v>
      </c>
      <c r="L293" s="83">
        <f t="shared" si="62"/>
        <v>0.85</v>
      </c>
      <c r="M293" s="84" t="s">
        <v>590</v>
      </c>
      <c r="N293" s="84" t="s">
        <v>623</v>
      </c>
      <c r="O293" s="81" t="s">
        <v>368</v>
      </c>
      <c r="P293" s="81" t="s">
        <v>957</v>
      </c>
      <c r="Q293" s="86">
        <f t="shared" si="64"/>
        <v>4230697.2</v>
      </c>
      <c r="R293" s="85">
        <v>3596092.62</v>
      </c>
      <c r="S293" s="85">
        <v>634604.57999999996</v>
      </c>
      <c r="T293" s="85">
        <v>0</v>
      </c>
      <c r="U293" s="85">
        <v>0</v>
      </c>
      <c r="V293" s="85">
        <v>0</v>
      </c>
      <c r="W293" s="85">
        <v>0</v>
      </c>
      <c r="X293" s="85">
        <f t="shared" si="63"/>
        <v>4230697.2</v>
      </c>
      <c r="Y293" s="195" t="s">
        <v>371</v>
      </c>
      <c r="Z293" s="93"/>
      <c r="AA293" s="41">
        <v>3253753.46</v>
      </c>
      <c r="AB293" s="41">
        <v>514191.79000000004</v>
      </c>
      <c r="AC293" s="23"/>
    </row>
    <row r="294" spans="2:29" ht="220.7" customHeight="1" x14ac:dyDescent="0.3">
      <c r="B294" s="141">
        <v>261</v>
      </c>
      <c r="C294" s="192"/>
      <c r="D294" s="90" t="s">
        <v>972</v>
      </c>
      <c r="E294" s="218">
        <v>118054</v>
      </c>
      <c r="F294" s="80" t="s">
        <v>978</v>
      </c>
      <c r="G294" s="90" t="s">
        <v>974</v>
      </c>
      <c r="H294" s="81" t="s">
        <v>973</v>
      </c>
      <c r="I294" s="228" t="s">
        <v>1091</v>
      </c>
      <c r="J294" s="80" t="s">
        <v>979</v>
      </c>
      <c r="K294" s="210" t="s">
        <v>1901</v>
      </c>
      <c r="L294" s="83">
        <f t="shared" si="62"/>
        <v>0.85</v>
      </c>
      <c r="M294" s="84" t="s">
        <v>595</v>
      </c>
      <c r="N294" s="84" t="s">
        <v>614</v>
      </c>
      <c r="O294" s="81" t="s">
        <v>368</v>
      </c>
      <c r="P294" s="81" t="s">
        <v>977</v>
      </c>
      <c r="Q294" s="86">
        <f t="shared" si="64"/>
        <v>3853697.9099999997</v>
      </c>
      <c r="R294" s="85">
        <v>3275643.2234999998</v>
      </c>
      <c r="S294" s="85">
        <v>578054.68649999995</v>
      </c>
      <c r="T294" s="85">
        <v>0</v>
      </c>
      <c r="U294" s="85">
        <v>0</v>
      </c>
      <c r="V294" s="85">
        <v>0</v>
      </c>
      <c r="W294" s="85">
        <v>0</v>
      </c>
      <c r="X294" s="85">
        <f t="shared" si="63"/>
        <v>3853697.9099999997</v>
      </c>
      <c r="Y294" s="195" t="s">
        <v>371</v>
      </c>
      <c r="Z294" s="93"/>
      <c r="AA294" s="41">
        <v>367936.55000000005</v>
      </c>
      <c r="AB294" s="41">
        <v>26106.449999999997</v>
      </c>
      <c r="AC294" s="23"/>
    </row>
    <row r="295" spans="2:29" ht="73.5" customHeight="1" x14ac:dyDescent="0.3">
      <c r="B295" s="141">
        <v>262</v>
      </c>
      <c r="C295" s="192"/>
      <c r="D295" s="90" t="s">
        <v>980</v>
      </c>
      <c r="E295" s="218">
        <v>119122</v>
      </c>
      <c r="F295" s="80" t="s">
        <v>983</v>
      </c>
      <c r="G295" s="90" t="s">
        <v>975</v>
      </c>
      <c r="H295" s="81" t="s">
        <v>981</v>
      </c>
      <c r="I295" s="228" t="s">
        <v>1092</v>
      </c>
      <c r="J295" s="80" t="s">
        <v>984</v>
      </c>
      <c r="K295" s="80" t="s">
        <v>1299</v>
      </c>
      <c r="L295" s="83">
        <f t="shared" si="62"/>
        <v>0.85000000086221283</v>
      </c>
      <c r="M295" s="84" t="s">
        <v>590</v>
      </c>
      <c r="N295" s="84" t="s">
        <v>605</v>
      </c>
      <c r="O295" s="81" t="s">
        <v>368</v>
      </c>
      <c r="P295" s="81" t="s">
        <v>982</v>
      </c>
      <c r="Q295" s="86">
        <f t="shared" si="64"/>
        <v>3479419.2199999997</v>
      </c>
      <c r="R295" s="85">
        <v>2957506.34</v>
      </c>
      <c r="S295" s="85">
        <v>521912.88</v>
      </c>
      <c r="T295" s="85">
        <v>0</v>
      </c>
      <c r="U295" s="85">
        <v>0</v>
      </c>
      <c r="V295" s="85">
        <v>0</v>
      </c>
      <c r="W295" s="85">
        <v>0</v>
      </c>
      <c r="X295" s="85">
        <f t="shared" si="63"/>
        <v>3479419.2199999997</v>
      </c>
      <c r="Y295" s="195" t="s">
        <v>371</v>
      </c>
      <c r="Z295" s="93"/>
      <c r="AA295" s="41">
        <v>2757190.21</v>
      </c>
      <c r="AB295" s="41">
        <v>426562.98</v>
      </c>
      <c r="AC295" s="23"/>
    </row>
    <row r="296" spans="2:29" ht="136.15" customHeight="1" x14ac:dyDescent="0.3">
      <c r="B296" s="141">
        <v>263</v>
      </c>
      <c r="C296" s="49"/>
      <c r="D296" s="90" t="s">
        <v>985</v>
      </c>
      <c r="E296" s="218">
        <v>119150</v>
      </c>
      <c r="F296" s="80" t="s">
        <v>990</v>
      </c>
      <c r="G296" s="90" t="s">
        <v>976</v>
      </c>
      <c r="H296" s="81" t="s">
        <v>986</v>
      </c>
      <c r="I296" s="228" t="s">
        <v>1094</v>
      </c>
      <c r="J296" s="80" t="s">
        <v>991</v>
      </c>
      <c r="K296" s="80" t="s">
        <v>380</v>
      </c>
      <c r="L296" s="83">
        <f t="shared" si="62"/>
        <v>0.84999999955513228</v>
      </c>
      <c r="M296" s="84" t="s">
        <v>987</v>
      </c>
      <c r="N296" s="84" t="s">
        <v>988</v>
      </c>
      <c r="O296" s="81" t="s">
        <v>368</v>
      </c>
      <c r="P296" s="81" t="s">
        <v>989</v>
      </c>
      <c r="Q296" s="86">
        <f t="shared" si="64"/>
        <v>8991436.4399999995</v>
      </c>
      <c r="R296" s="85">
        <v>7642720.9699999997</v>
      </c>
      <c r="S296" s="85">
        <v>1348715.47</v>
      </c>
      <c r="T296" s="85">
        <v>0</v>
      </c>
      <c r="U296" s="85">
        <v>0</v>
      </c>
      <c r="V296" s="85">
        <v>0</v>
      </c>
      <c r="W296" s="85">
        <v>0</v>
      </c>
      <c r="X296" s="85">
        <f t="shared" si="63"/>
        <v>8991436.4399999995</v>
      </c>
      <c r="Y296" s="195" t="s">
        <v>371</v>
      </c>
      <c r="Z296" s="93"/>
      <c r="AA296" s="41">
        <v>916747.71</v>
      </c>
      <c r="AB296" s="41">
        <v>123595.8</v>
      </c>
      <c r="AC296" s="23"/>
    </row>
    <row r="297" spans="2:29" ht="67.7" customHeight="1" x14ac:dyDescent="0.3">
      <c r="B297" s="141">
        <v>264</v>
      </c>
      <c r="C297" s="49"/>
      <c r="D297" s="90" t="s">
        <v>1010</v>
      </c>
      <c r="E297" s="218">
        <v>117254</v>
      </c>
      <c r="F297" s="80" t="s">
        <v>1013</v>
      </c>
      <c r="G297" s="90" t="s">
        <v>1012</v>
      </c>
      <c r="H297" s="81" t="s">
        <v>1011</v>
      </c>
      <c r="I297" s="228" t="s">
        <v>1093</v>
      </c>
      <c r="J297" s="80" t="s">
        <v>1014</v>
      </c>
      <c r="K297" s="80" t="s">
        <v>1298</v>
      </c>
      <c r="L297" s="83">
        <f t="shared" si="62"/>
        <v>0.84999999918636004</v>
      </c>
      <c r="M297" s="84" t="s">
        <v>586</v>
      </c>
      <c r="N297" s="84" t="s">
        <v>601</v>
      </c>
      <c r="O297" s="81" t="s">
        <v>368</v>
      </c>
      <c r="P297" s="81" t="s">
        <v>1015</v>
      </c>
      <c r="Q297" s="86">
        <f t="shared" si="64"/>
        <v>6145223.6999999993</v>
      </c>
      <c r="R297" s="85">
        <v>5223440.1399999997</v>
      </c>
      <c r="S297" s="85">
        <v>921783.56</v>
      </c>
      <c r="T297" s="85">
        <v>0</v>
      </c>
      <c r="U297" s="85">
        <v>0</v>
      </c>
      <c r="V297" s="85">
        <v>2249.96</v>
      </c>
      <c r="W297" s="85">
        <v>0</v>
      </c>
      <c r="X297" s="85">
        <f t="shared" si="63"/>
        <v>6147473.6599999992</v>
      </c>
      <c r="Y297" s="195" t="s">
        <v>371</v>
      </c>
      <c r="Z297" s="93"/>
      <c r="AA297" s="41">
        <v>3563881.26</v>
      </c>
      <c r="AB297" s="41">
        <v>628920.23</v>
      </c>
      <c r="AC297" s="23"/>
    </row>
    <row r="298" spans="2:29" ht="90.75" customHeight="1" x14ac:dyDescent="0.3">
      <c r="B298" s="141">
        <v>265</v>
      </c>
      <c r="C298" s="49"/>
      <c r="D298" s="90" t="s">
        <v>1016</v>
      </c>
      <c r="E298" s="218">
        <v>119008</v>
      </c>
      <c r="F298" s="80" t="s">
        <v>1020</v>
      </c>
      <c r="G298" s="90" t="s">
        <v>1017</v>
      </c>
      <c r="H298" s="81" t="s">
        <v>1018</v>
      </c>
      <c r="I298" s="228" t="s">
        <v>1095</v>
      </c>
      <c r="J298" s="80" t="s">
        <v>1021</v>
      </c>
      <c r="K298" s="80" t="s">
        <v>382</v>
      </c>
      <c r="L298" s="83">
        <f t="shared" si="62"/>
        <v>0.85000000000000009</v>
      </c>
      <c r="M298" s="84" t="s">
        <v>584</v>
      </c>
      <c r="N298" s="84" t="s">
        <v>591</v>
      </c>
      <c r="O298" s="81" t="s">
        <v>368</v>
      </c>
      <c r="P298" s="81" t="s">
        <v>1019</v>
      </c>
      <c r="Q298" s="86">
        <f t="shared" si="64"/>
        <v>3688188.0199999996</v>
      </c>
      <c r="R298" s="85">
        <v>3134959.8169999998</v>
      </c>
      <c r="S298" s="85">
        <v>553228.20299999998</v>
      </c>
      <c r="T298" s="85">
        <v>0</v>
      </c>
      <c r="U298" s="85">
        <v>0</v>
      </c>
      <c r="V298" s="85">
        <v>0</v>
      </c>
      <c r="W298" s="85">
        <v>0</v>
      </c>
      <c r="X298" s="85">
        <f t="shared" si="63"/>
        <v>3688188.0199999996</v>
      </c>
      <c r="Y298" s="195" t="s">
        <v>371</v>
      </c>
      <c r="Z298" s="93"/>
      <c r="AA298" s="41">
        <v>2716929.6399999997</v>
      </c>
      <c r="AB298" s="41">
        <v>414372.51</v>
      </c>
      <c r="AC298" s="23"/>
    </row>
    <row r="299" spans="2:29" ht="92.45" customHeight="1" x14ac:dyDescent="0.3">
      <c r="B299" s="141">
        <v>266</v>
      </c>
      <c r="C299" s="90"/>
      <c r="D299" s="90" t="s">
        <v>1043</v>
      </c>
      <c r="E299" s="218">
        <v>116964</v>
      </c>
      <c r="F299" s="80" t="s">
        <v>1047</v>
      </c>
      <c r="G299" s="90" t="s">
        <v>1045</v>
      </c>
      <c r="H299" s="84" t="s">
        <v>1044</v>
      </c>
      <c r="I299" s="228" t="s">
        <v>1096</v>
      </c>
      <c r="J299" s="80" t="s">
        <v>1048</v>
      </c>
      <c r="K299" s="80" t="s">
        <v>1049</v>
      </c>
      <c r="L299" s="83">
        <f t="shared" si="62"/>
        <v>0.84999999987854957</v>
      </c>
      <c r="M299" s="84" t="s">
        <v>595</v>
      </c>
      <c r="N299" s="84" t="s">
        <v>602</v>
      </c>
      <c r="O299" s="81" t="s">
        <v>368</v>
      </c>
      <c r="P299" s="81" t="s">
        <v>1046</v>
      </c>
      <c r="Q299" s="86">
        <f t="shared" si="64"/>
        <v>20584525.449999999</v>
      </c>
      <c r="R299" s="85">
        <v>17496846.629999999</v>
      </c>
      <c r="S299" s="85">
        <v>3087678.82</v>
      </c>
      <c r="T299" s="85">
        <v>0</v>
      </c>
      <c r="U299" s="85">
        <v>0</v>
      </c>
      <c r="V299" s="85">
        <v>0</v>
      </c>
      <c r="W299" s="85">
        <v>0</v>
      </c>
      <c r="X299" s="85">
        <f t="shared" si="63"/>
        <v>20584525.449999999</v>
      </c>
      <c r="Y299" s="195" t="s">
        <v>371</v>
      </c>
      <c r="Z299" s="93"/>
      <c r="AA299" s="41">
        <v>13187811.729999999</v>
      </c>
      <c r="AB299" s="41">
        <v>2254759.3100000005</v>
      </c>
      <c r="AC299" s="23"/>
    </row>
    <row r="300" spans="2:29" ht="134.44999999999999" customHeight="1" x14ac:dyDescent="0.3">
      <c r="B300" s="141">
        <v>267</v>
      </c>
      <c r="C300" s="49"/>
      <c r="D300" s="90" t="s">
        <v>1064</v>
      </c>
      <c r="E300" s="218">
        <v>119609</v>
      </c>
      <c r="F300" s="80" t="s">
        <v>1074</v>
      </c>
      <c r="G300" s="90" t="s">
        <v>1045</v>
      </c>
      <c r="H300" s="81" t="s">
        <v>1065</v>
      </c>
      <c r="I300" s="228" t="s">
        <v>1097</v>
      </c>
      <c r="J300" s="80" t="s">
        <v>1075</v>
      </c>
      <c r="K300" s="80" t="s">
        <v>382</v>
      </c>
      <c r="L300" s="83">
        <f t="shared" si="62"/>
        <v>0.9963750778681485</v>
      </c>
      <c r="M300" s="84" t="s">
        <v>1066</v>
      </c>
      <c r="N300" s="84" t="s">
        <v>1067</v>
      </c>
      <c r="O300" s="81" t="s">
        <v>368</v>
      </c>
      <c r="P300" s="81" t="s">
        <v>1070</v>
      </c>
      <c r="Q300" s="86">
        <f t="shared" si="64"/>
        <v>4552856.42</v>
      </c>
      <c r="R300" s="85">
        <v>4536352.67</v>
      </c>
      <c r="S300" s="221">
        <v>0</v>
      </c>
      <c r="T300" s="85">
        <v>16503.75</v>
      </c>
      <c r="U300" s="85">
        <v>0</v>
      </c>
      <c r="V300" s="85">
        <v>0</v>
      </c>
      <c r="W300" s="85">
        <v>0</v>
      </c>
      <c r="X300" s="85">
        <f t="shared" si="63"/>
        <v>4552856.42</v>
      </c>
      <c r="Y300" s="195" t="s">
        <v>371</v>
      </c>
      <c r="Z300" s="93"/>
      <c r="AA300" s="41">
        <v>2779881.5700000012</v>
      </c>
      <c r="AB300" s="41">
        <v>419964.74000000005</v>
      </c>
      <c r="AC300" s="23"/>
    </row>
    <row r="301" spans="2:29" ht="134.44999999999999" customHeight="1" x14ac:dyDescent="0.3">
      <c r="B301" s="141">
        <v>268</v>
      </c>
      <c r="C301" s="49"/>
      <c r="D301" s="90" t="s">
        <v>1068</v>
      </c>
      <c r="E301" s="218">
        <v>119050</v>
      </c>
      <c r="F301" s="80" t="s">
        <v>1072</v>
      </c>
      <c r="G301" s="90" t="s">
        <v>1045</v>
      </c>
      <c r="H301" s="81" t="s">
        <v>1069</v>
      </c>
      <c r="I301" s="228" t="s">
        <v>1098</v>
      </c>
      <c r="J301" s="80" t="s">
        <v>1073</v>
      </c>
      <c r="K301" s="80" t="s">
        <v>380</v>
      </c>
      <c r="L301" s="83">
        <f t="shared" si="62"/>
        <v>0.85000000017464972</v>
      </c>
      <c r="M301" s="84" t="s">
        <v>590</v>
      </c>
      <c r="N301" s="84" t="s">
        <v>605</v>
      </c>
      <c r="O301" s="81" t="s">
        <v>368</v>
      </c>
      <c r="P301" s="81" t="s">
        <v>1071</v>
      </c>
      <c r="Q301" s="86">
        <f t="shared" si="64"/>
        <v>2862872.47</v>
      </c>
      <c r="R301" s="85">
        <v>2433441.6</v>
      </c>
      <c r="S301" s="85">
        <v>429430.87</v>
      </c>
      <c r="T301" s="85">
        <v>0</v>
      </c>
      <c r="U301" s="85">
        <v>0</v>
      </c>
      <c r="V301" s="85">
        <v>172.96</v>
      </c>
      <c r="W301" s="85">
        <v>0</v>
      </c>
      <c r="X301" s="85">
        <f t="shared" si="63"/>
        <v>2863045.43</v>
      </c>
      <c r="Y301" s="195" t="s">
        <v>371</v>
      </c>
      <c r="Z301" s="93"/>
      <c r="AA301" s="41">
        <v>1860618.71</v>
      </c>
      <c r="AB301" s="41">
        <v>288537.33</v>
      </c>
      <c r="AC301" s="23"/>
    </row>
    <row r="302" spans="2:29" ht="134.44999999999999" customHeight="1" x14ac:dyDescent="0.3">
      <c r="B302" s="141">
        <v>269</v>
      </c>
      <c r="C302" s="49"/>
      <c r="D302" s="90" t="s">
        <v>1076</v>
      </c>
      <c r="E302" s="218">
        <v>119252</v>
      </c>
      <c r="F302" s="80" t="s">
        <v>1078</v>
      </c>
      <c r="G302" s="90" t="s">
        <v>1045</v>
      </c>
      <c r="H302" s="81" t="s">
        <v>947</v>
      </c>
      <c r="I302" s="228" t="s">
        <v>1099</v>
      </c>
      <c r="J302" s="80" t="s">
        <v>1079</v>
      </c>
      <c r="K302" s="80" t="s">
        <v>380</v>
      </c>
      <c r="L302" s="83">
        <f t="shared" si="62"/>
        <v>0.84999999941229398</v>
      </c>
      <c r="M302" s="84" t="s">
        <v>593</v>
      </c>
      <c r="N302" s="84" t="s">
        <v>397</v>
      </c>
      <c r="O302" s="81" t="s">
        <v>368</v>
      </c>
      <c r="P302" s="81" t="s">
        <v>1077</v>
      </c>
      <c r="Q302" s="86">
        <f t="shared" si="64"/>
        <v>8507655.3000000007</v>
      </c>
      <c r="R302" s="85">
        <v>7231507</v>
      </c>
      <c r="S302" s="85">
        <v>1276148.3</v>
      </c>
      <c r="T302" s="85">
        <v>0</v>
      </c>
      <c r="U302" s="85">
        <v>0</v>
      </c>
      <c r="V302" s="85">
        <v>0</v>
      </c>
      <c r="W302" s="85">
        <v>0</v>
      </c>
      <c r="X302" s="85">
        <f t="shared" si="63"/>
        <v>8507655.3000000007</v>
      </c>
      <c r="Y302" s="195" t="s">
        <v>371</v>
      </c>
      <c r="Z302" s="93"/>
      <c r="AA302" s="41">
        <v>3733704.3200000003</v>
      </c>
      <c r="AB302" s="41">
        <v>508753.89</v>
      </c>
      <c r="AC302" s="23"/>
    </row>
    <row r="303" spans="2:29" ht="125.45" customHeight="1" x14ac:dyDescent="0.3">
      <c r="B303" s="141">
        <v>270</v>
      </c>
      <c r="C303" s="90"/>
      <c r="D303" s="90" t="s">
        <v>1152</v>
      </c>
      <c r="E303" s="218">
        <v>119428</v>
      </c>
      <c r="F303" s="80" t="s">
        <v>1156</v>
      </c>
      <c r="G303" s="90" t="s">
        <v>1045</v>
      </c>
      <c r="H303" s="84" t="s">
        <v>1153</v>
      </c>
      <c r="I303" s="228" t="s">
        <v>1167</v>
      </c>
      <c r="J303" s="80" t="s">
        <v>1157</v>
      </c>
      <c r="K303" s="80" t="s">
        <v>1158</v>
      </c>
      <c r="L303" s="83">
        <f t="shared" si="62"/>
        <v>0.84999999990962971</v>
      </c>
      <c r="M303" s="84" t="s">
        <v>1132</v>
      </c>
      <c r="N303" s="84" t="s">
        <v>1155</v>
      </c>
      <c r="O303" s="81" t="s">
        <v>368</v>
      </c>
      <c r="P303" s="81" t="s">
        <v>1154</v>
      </c>
      <c r="Q303" s="86">
        <f t="shared" si="64"/>
        <v>44262301.239999995</v>
      </c>
      <c r="R303" s="85">
        <v>37622956.049999997</v>
      </c>
      <c r="S303" s="85">
        <v>332416.46999999997</v>
      </c>
      <c r="T303" s="85">
        <v>6306928.7199999997</v>
      </c>
      <c r="U303" s="85">
        <v>0</v>
      </c>
      <c r="V303" s="85">
        <v>88702.05</v>
      </c>
      <c r="W303" s="85">
        <v>0</v>
      </c>
      <c r="X303" s="85">
        <f t="shared" si="63"/>
        <v>44351003.289999992</v>
      </c>
      <c r="Y303" s="195" t="s">
        <v>371</v>
      </c>
      <c r="Z303" s="93"/>
      <c r="AA303" s="41">
        <v>1974130.22</v>
      </c>
      <c r="AB303" s="41">
        <v>309268.11</v>
      </c>
      <c r="AC303" s="23"/>
    </row>
    <row r="304" spans="2:29" ht="224.45" customHeight="1" x14ac:dyDescent="0.3">
      <c r="B304" s="141">
        <v>271</v>
      </c>
      <c r="C304" s="90"/>
      <c r="D304" s="90" t="s">
        <v>1214</v>
      </c>
      <c r="E304" s="218">
        <v>119707</v>
      </c>
      <c r="F304" s="80" t="s">
        <v>1205</v>
      </c>
      <c r="G304" s="90" t="s">
        <v>1045</v>
      </c>
      <c r="H304" s="84" t="s">
        <v>1204</v>
      </c>
      <c r="I304" s="228" t="s">
        <v>1215</v>
      </c>
      <c r="J304" s="80" t="s">
        <v>918</v>
      </c>
      <c r="K304" s="80" t="s">
        <v>1206</v>
      </c>
      <c r="L304" s="83">
        <f t="shared" si="62"/>
        <v>0.85000000280024268</v>
      </c>
      <c r="M304" s="84" t="s">
        <v>584</v>
      </c>
      <c r="N304" s="84" t="s">
        <v>597</v>
      </c>
      <c r="O304" s="81" t="s">
        <v>368</v>
      </c>
      <c r="P304" s="229" t="s">
        <v>1207</v>
      </c>
      <c r="Q304" s="86">
        <f t="shared" si="64"/>
        <v>1428447.56</v>
      </c>
      <c r="R304" s="85">
        <v>1214180.43</v>
      </c>
      <c r="S304" s="230">
        <v>210087.53</v>
      </c>
      <c r="T304" s="230">
        <v>4179.6000000000004</v>
      </c>
      <c r="U304" s="85">
        <v>0</v>
      </c>
      <c r="V304" s="85">
        <v>0</v>
      </c>
      <c r="W304" s="85">
        <v>0</v>
      </c>
      <c r="X304" s="85">
        <f t="shared" si="63"/>
        <v>1428447.56</v>
      </c>
      <c r="Y304" s="195" t="s">
        <v>371</v>
      </c>
      <c r="Z304" s="93"/>
      <c r="AA304" s="41">
        <v>479044.53</v>
      </c>
      <c r="AB304" s="41">
        <v>84537.279999999999</v>
      </c>
      <c r="AC304" s="23"/>
    </row>
    <row r="305" spans="2:29" ht="105" customHeight="1" x14ac:dyDescent="0.3">
      <c r="B305" s="141">
        <v>272</v>
      </c>
      <c r="C305" s="90"/>
      <c r="D305" s="90" t="s">
        <v>1235</v>
      </c>
      <c r="E305" s="90">
        <v>120008</v>
      </c>
      <c r="F305" s="80" t="s">
        <v>1261</v>
      </c>
      <c r="G305" s="90" t="s">
        <v>1045</v>
      </c>
      <c r="H305" s="84" t="s">
        <v>1236</v>
      </c>
      <c r="I305" s="228" t="s">
        <v>1266</v>
      </c>
      <c r="J305" s="80" t="s">
        <v>1262</v>
      </c>
      <c r="K305" s="80" t="s">
        <v>1263</v>
      </c>
      <c r="L305" s="83">
        <f t="shared" si="62"/>
        <v>0.85000000010187149</v>
      </c>
      <c r="M305" s="84" t="s">
        <v>1132</v>
      </c>
      <c r="N305" s="84" t="s">
        <v>1133</v>
      </c>
      <c r="O305" s="81" t="s">
        <v>368</v>
      </c>
      <c r="P305" s="229" t="s">
        <v>1207</v>
      </c>
      <c r="Q305" s="86">
        <f t="shared" si="64"/>
        <v>29448876.420000002</v>
      </c>
      <c r="R305" s="85">
        <v>25031544.960000001</v>
      </c>
      <c r="S305" s="230">
        <v>1949641.67</v>
      </c>
      <c r="T305" s="230">
        <v>2467689.79</v>
      </c>
      <c r="U305" s="85">
        <v>0</v>
      </c>
      <c r="V305" s="85">
        <v>58994.12</v>
      </c>
      <c r="W305" s="85">
        <v>0</v>
      </c>
      <c r="X305" s="85">
        <f t="shared" si="63"/>
        <v>29507870.540000003</v>
      </c>
      <c r="Y305" s="195" t="s">
        <v>371</v>
      </c>
      <c r="Z305" s="93"/>
      <c r="AA305" s="41">
        <v>1806983.73</v>
      </c>
      <c r="AB305" s="41">
        <v>318879.48</v>
      </c>
      <c r="AC305" s="23"/>
    </row>
    <row r="306" spans="2:29" ht="144.75" customHeight="1" x14ac:dyDescent="0.3">
      <c r="B306" s="141">
        <v>273</v>
      </c>
      <c r="C306" s="90"/>
      <c r="D306" s="90" t="s">
        <v>1317</v>
      </c>
      <c r="E306" s="90">
        <v>120009</v>
      </c>
      <c r="F306" s="80" t="s">
        <v>1318</v>
      </c>
      <c r="G306" s="90" t="s">
        <v>1045</v>
      </c>
      <c r="H306" s="84" t="s">
        <v>1236</v>
      </c>
      <c r="I306" s="228" t="s">
        <v>1342</v>
      </c>
      <c r="J306" s="80" t="s">
        <v>1723</v>
      </c>
      <c r="K306" s="80" t="s">
        <v>1158</v>
      </c>
      <c r="L306" s="83">
        <f t="shared" si="62"/>
        <v>0.85000000803772846</v>
      </c>
      <c r="M306" s="84" t="s">
        <v>1132</v>
      </c>
      <c r="N306" s="84" t="s">
        <v>1895</v>
      </c>
      <c r="O306" s="81" t="s">
        <v>368</v>
      </c>
      <c r="P306" s="229" t="s">
        <v>1319</v>
      </c>
      <c r="Q306" s="86">
        <f>+R306+S306+T306</f>
        <v>62023120.323499992</v>
      </c>
      <c r="R306" s="85">
        <v>52719652.773499995</v>
      </c>
      <c r="S306" s="85">
        <v>6052205.8700000001</v>
      </c>
      <c r="T306" s="85">
        <v>3251261.68</v>
      </c>
      <c r="U306" s="230">
        <v>0</v>
      </c>
      <c r="V306" s="85">
        <v>471953.15</v>
      </c>
      <c r="W306" s="85">
        <v>0</v>
      </c>
      <c r="X306" s="85">
        <f t="shared" si="63"/>
        <v>62495073.473499991</v>
      </c>
      <c r="Y306" s="195" t="s">
        <v>371</v>
      </c>
      <c r="Z306" s="93"/>
      <c r="AA306" s="41">
        <v>8206646.6399999978</v>
      </c>
      <c r="AB306" s="41">
        <v>1063189.82</v>
      </c>
      <c r="AC306" s="23"/>
    </row>
    <row r="307" spans="2:29" ht="238.7" customHeight="1" x14ac:dyDescent="0.3">
      <c r="B307" s="141">
        <v>274</v>
      </c>
      <c r="C307" s="90"/>
      <c r="D307" s="90" t="s">
        <v>1348</v>
      </c>
      <c r="E307" s="90">
        <v>117515</v>
      </c>
      <c r="F307" s="80" t="s">
        <v>1359</v>
      </c>
      <c r="G307" s="90" t="s">
        <v>1045</v>
      </c>
      <c r="H307" s="84" t="s">
        <v>1349</v>
      </c>
      <c r="I307" s="228" t="s">
        <v>1437</v>
      </c>
      <c r="J307" s="80" t="s">
        <v>1360</v>
      </c>
      <c r="K307" s="80" t="s">
        <v>488</v>
      </c>
      <c r="L307" s="83">
        <f t="shared" si="62"/>
        <v>0.85000000025866673</v>
      </c>
      <c r="M307" s="84" t="s">
        <v>1350</v>
      </c>
      <c r="N307" s="84" t="s">
        <v>1351</v>
      </c>
      <c r="O307" s="81" t="s">
        <v>368</v>
      </c>
      <c r="P307" s="229" t="s">
        <v>1352</v>
      </c>
      <c r="Q307" s="86">
        <f t="shared" si="64"/>
        <v>19329891.899999999</v>
      </c>
      <c r="R307" s="85">
        <v>16430408.119999999</v>
      </c>
      <c r="S307" s="85">
        <v>2899483.78</v>
      </c>
      <c r="T307" s="85">
        <v>0</v>
      </c>
      <c r="U307" s="230">
        <v>0</v>
      </c>
      <c r="V307" s="85">
        <v>106128</v>
      </c>
      <c r="W307" s="85">
        <v>0</v>
      </c>
      <c r="X307" s="85">
        <f t="shared" si="63"/>
        <v>19436019.899999999</v>
      </c>
      <c r="Y307" s="195" t="s">
        <v>371</v>
      </c>
      <c r="Z307" s="93"/>
      <c r="AA307" s="41">
        <v>2017314.16</v>
      </c>
      <c r="AB307" s="41">
        <v>175184.36</v>
      </c>
      <c r="AC307" s="23"/>
    </row>
    <row r="308" spans="2:29" ht="86.45" customHeight="1" x14ac:dyDescent="0.3">
      <c r="B308" s="141">
        <v>275</v>
      </c>
      <c r="C308" s="90"/>
      <c r="D308" s="90" t="s">
        <v>1368</v>
      </c>
      <c r="E308" s="90">
        <v>124429</v>
      </c>
      <c r="F308" s="80" t="s">
        <v>1407</v>
      </c>
      <c r="G308" s="90" t="s">
        <v>1045</v>
      </c>
      <c r="H308" s="84" t="s">
        <v>1369</v>
      </c>
      <c r="I308" s="228" t="s">
        <v>1438</v>
      </c>
      <c r="J308" s="80" t="s">
        <v>1511</v>
      </c>
      <c r="K308" s="210" t="s">
        <v>382</v>
      </c>
      <c r="L308" s="83">
        <f t="shared" si="62"/>
        <v>0.85000000037701451</v>
      </c>
      <c r="M308" s="84" t="s">
        <v>595</v>
      </c>
      <c r="N308" s="84" t="s">
        <v>602</v>
      </c>
      <c r="O308" s="81" t="s">
        <v>368</v>
      </c>
      <c r="P308" s="229" t="s">
        <v>1370</v>
      </c>
      <c r="Q308" s="86">
        <f t="shared" si="64"/>
        <v>9283461.8900000006</v>
      </c>
      <c r="R308" s="221">
        <v>7890942.6100000003</v>
      </c>
      <c r="S308" s="221">
        <v>1210717.48</v>
      </c>
      <c r="T308" s="221">
        <v>181801.8</v>
      </c>
      <c r="U308" s="221">
        <v>0</v>
      </c>
      <c r="V308" s="85">
        <v>0</v>
      </c>
      <c r="W308" s="85">
        <v>0</v>
      </c>
      <c r="X308" s="85">
        <f t="shared" si="63"/>
        <v>9283461.8900000006</v>
      </c>
      <c r="Y308" s="195" t="s">
        <v>371</v>
      </c>
      <c r="Z308" s="93"/>
      <c r="AA308" s="41">
        <v>358210.4</v>
      </c>
      <c r="AB308" s="41">
        <v>63213.599999999999</v>
      </c>
      <c r="AC308" s="23"/>
    </row>
    <row r="309" spans="2:29" ht="132" customHeight="1" x14ac:dyDescent="0.3">
      <c r="B309" s="141">
        <v>276</v>
      </c>
      <c r="C309" s="90"/>
      <c r="D309" s="90" t="s">
        <v>1391</v>
      </c>
      <c r="E309" s="90">
        <v>123322</v>
      </c>
      <c r="F309" s="80" t="s">
        <v>1392</v>
      </c>
      <c r="G309" s="90" t="s">
        <v>1045</v>
      </c>
      <c r="H309" s="84" t="s">
        <v>1369</v>
      </c>
      <c r="I309" s="228" t="s">
        <v>1439</v>
      </c>
      <c r="J309" s="80" t="s">
        <v>1394</v>
      </c>
      <c r="K309" s="80" t="s">
        <v>1393</v>
      </c>
      <c r="L309" s="83">
        <f t="shared" si="62"/>
        <v>0.85000000022972821</v>
      </c>
      <c r="M309" s="84" t="s">
        <v>595</v>
      </c>
      <c r="N309" s="84" t="s">
        <v>602</v>
      </c>
      <c r="O309" s="81"/>
      <c r="P309" s="229"/>
      <c r="Q309" s="86">
        <f t="shared" si="64"/>
        <v>43529702.200000003</v>
      </c>
      <c r="R309" s="85">
        <v>37000246.880000003</v>
      </c>
      <c r="S309" s="85">
        <v>5472174.9199999999</v>
      </c>
      <c r="T309" s="85">
        <v>1057280.3999999999</v>
      </c>
      <c r="U309" s="85">
        <v>0</v>
      </c>
      <c r="V309" s="85">
        <v>0</v>
      </c>
      <c r="W309" s="85">
        <v>0</v>
      </c>
      <c r="X309" s="85">
        <f t="shared" si="63"/>
        <v>43529702.200000003</v>
      </c>
      <c r="Y309" s="195" t="s">
        <v>371</v>
      </c>
      <c r="Z309" s="93"/>
      <c r="AA309" s="41">
        <v>8360038.7400000021</v>
      </c>
      <c r="AB309" s="41">
        <v>1199318.77</v>
      </c>
      <c r="AC309" s="23"/>
    </row>
    <row r="310" spans="2:29" ht="147.6" customHeight="1" x14ac:dyDescent="0.3">
      <c r="B310" s="141">
        <v>277</v>
      </c>
      <c r="C310" s="90"/>
      <c r="D310" s="90" t="s">
        <v>1521</v>
      </c>
      <c r="E310" s="90">
        <v>120890</v>
      </c>
      <c r="F310" s="80" t="s">
        <v>1524</v>
      </c>
      <c r="G310" s="90"/>
      <c r="H310" s="231" t="s">
        <v>1522</v>
      </c>
      <c r="I310" s="228" t="s">
        <v>1558</v>
      </c>
      <c r="J310" s="80" t="s">
        <v>1525</v>
      </c>
      <c r="K310" s="80" t="s">
        <v>1148</v>
      </c>
      <c r="L310" s="83">
        <f t="shared" si="62"/>
        <v>0.85000000468983339</v>
      </c>
      <c r="M310" s="84" t="s">
        <v>595</v>
      </c>
      <c r="N310" s="84" t="s">
        <v>1523</v>
      </c>
      <c r="O310" s="232"/>
      <c r="P310" s="229"/>
      <c r="Q310" s="86">
        <f t="shared" si="64"/>
        <v>14286221.779999999</v>
      </c>
      <c r="R310" s="86">
        <v>12143288.58</v>
      </c>
      <c r="S310" s="85">
        <v>412241.5</v>
      </c>
      <c r="T310" s="85">
        <v>1730691.7</v>
      </c>
      <c r="U310" s="85">
        <v>0</v>
      </c>
      <c r="V310" s="85">
        <v>0</v>
      </c>
      <c r="W310" s="85">
        <v>0</v>
      </c>
      <c r="X310" s="85">
        <f t="shared" si="63"/>
        <v>14286221.779999999</v>
      </c>
      <c r="Y310" s="195" t="s">
        <v>371</v>
      </c>
      <c r="Z310" s="93"/>
      <c r="AA310" s="41">
        <v>233096.49</v>
      </c>
      <c r="AB310" s="41">
        <v>16466.629999999997</v>
      </c>
      <c r="AC310" s="23"/>
    </row>
    <row r="311" spans="2:29" ht="120.6" customHeight="1" x14ac:dyDescent="0.3">
      <c r="B311" s="141">
        <v>278</v>
      </c>
      <c r="C311" s="90"/>
      <c r="D311" s="90" t="s">
        <v>1526</v>
      </c>
      <c r="E311" s="90">
        <v>120889</v>
      </c>
      <c r="F311" s="80" t="s">
        <v>1528</v>
      </c>
      <c r="G311" s="90"/>
      <c r="H311" s="233" t="s">
        <v>1522</v>
      </c>
      <c r="I311" s="228" t="s">
        <v>1558</v>
      </c>
      <c r="J311" s="80" t="s">
        <v>1556</v>
      </c>
      <c r="K311" s="80" t="s">
        <v>1148</v>
      </c>
      <c r="L311" s="83">
        <f t="shared" si="62"/>
        <v>0.85000000079363081</v>
      </c>
      <c r="M311" s="84" t="s">
        <v>595</v>
      </c>
      <c r="N311" s="84" t="s">
        <v>1523</v>
      </c>
      <c r="O311" s="232"/>
      <c r="P311" s="229"/>
      <c r="Q311" s="86">
        <f t="shared" si="64"/>
        <v>35910901.990000002</v>
      </c>
      <c r="R311" s="85">
        <v>30524266.719999999</v>
      </c>
      <c r="S311" s="85">
        <v>538486.6</v>
      </c>
      <c r="T311" s="85">
        <v>4848148.67</v>
      </c>
      <c r="U311" s="85">
        <v>0</v>
      </c>
      <c r="V311" s="85">
        <v>0</v>
      </c>
      <c r="W311" s="85">
        <v>0</v>
      </c>
      <c r="X311" s="85">
        <f t="shared" si="63"/>
        <v>35910901.990000002</v>
      </c>
      <c r="Y311" s="195" t="s">
        <v>371</v>
      </c>
      <c r="Z311" s="93"/>
      <c r="AA311" s="41">
        <v>381418.25999999995</v>
      </c>
      <c r="AB311" s="41">
        <v>51462.78</v>
      </c>
      <c r="AC311" s="23"/>
    </row>
    <row r="312" spans="2:29" ht="131.44999999999999" customHeight="1" x14ac:dyDescent="0.3">
      <c r="B312" s="141">
        <v>279</v>
      </c>
      <c r="C312" s="90"/>
      <c r="D312" s="90" t="s">
        <v>1527</v>
      </c>
      <c r="E312" s="90">
        <v>120892</v>
      </c>
      <c r="F312" s="80" t="s">
        <v>1529</v>
      </c>
      <c r="G312" s="90"/>
      <c r="H312" s="231" t="s">
        <v>1522</v>
      </c>
      <c r="I312" s="228" t="s">
        <v>1558</v>
      </c>
      <c r="J312" s="80" t="s">
        <v>1530</v>
      </c>
      <c r="K312" s="83" t="s">
        <v>1148</v>
      </c>
      <c r="L312" s="83">
        <f t="shared" si="62"/>
        <v>0.85000000164915046</v>
      </c>
      <c r="M312" s="84" t="s">
        <v>595</v>
      </c>
      <c r="N312" s="84" t="s">
        <v>1523</v>
      </c>
      <c r="O312" s="234"/>
      <c r="P312" s="229"/>
      <c r="Q312" s="86">
        <f t="shared" si="64"/>
        <v>13037015.209999999</v>
      </c>
      <c r="R312" s="86">
        <v>11081462.949999999</v>
      </c>
      <c r="S312" s="85">
        <v>310564.52</v>
      </c>
      <c r="T312" s="85">
        <v>1644987.74</v>
      </c>
      <c r="U312" s="85">
        <v>0</v>
      </c>
      <c r="V312" s="85">
        <v>0</v>
      </c>
      <c r="W312" s="85">
        <v>0</v>
      </c>
      <c r="X312" s="85">
        <f t="shared" si="63"/>
        <v>13037015.209999999</v>
      </c>
      <c r="Y312" s="195" t="s">
        <v>371</v>
      </c>
      <c r="Z312" s="93"/>
      <c r="AA312" s="41">
        <v>244411.96000000002</v>
      </c>
      <c r="AB312" s="41">
        <v>17372.29</v>
      </c>
      <c r="AC312" s="23"/>
    </row>
    <row r="313" spans="2:29" ht="116.45" customHeight="1" x14ac:dyDescent="0.3">
      <c r="B313" s="141">
        <v>280</v>
      </c>
      <c r="C313" s="90"/>
      <c r="D313" s="90" t="s">
        <v>1542</v>
      </c>
      <c r="E313" s="90">
        <v>123621</v>
      </c>
      <c r="F313" s="80" t="s">
        <v>1544</v>
      </c>
      <c r="G313" s="90"/>
      <c r="H313" s="231" t="s">
        <v>1369</v>
      </c>
      <c r="I313" s="228" t="s">
        <v>1559</v>
      </c>
      <c r="J313" s="80" t="s">
        <v>1545</v>
      </c>
      <c r="K313" s="83" t="s">
        <v>1546</v>
      </c>
      <c r="L313" s="83">
        <f t="shared" si="62"/>
        <v>0.85000000089897554</v>
      </c>
      <c r="M313" s="84" t="s">
        <v>595</v>
      </c>
      <c r="N313" s="84" t="s">
        <v>1543</v>
      </c>
      <c r="O313" s="235"/>
      <c r="P313" s="236"/>
      <c r="Q313" s="86">
        <f t="shared" si="64"/>
        <v>16129469.23</v>
      </c>
      <c r="R313" s="221">
        <v>13710048.859999999</v>
      </c>
      <c r="S313" s="237">
        <v>1866099.82</v>
      </c>
      <c r="T313" s="221">
        <v>553320.55000000005</v>
      </c>
      <c r="U313" s="238">
        <v>0</v>
      </c>
      <c r="V313" s="85">
        <v>0</v>
      </c>
      <c r="W313" s="85">
        <v>0</v>
      </c>
      <c r="X313" s="85">
        <f t="shared" si="63"/>
        <v>16129469.23</v>
      </c>
      <c r="Y313" s="195" t="s">
        <v>371</v>
      </c>
      <c r="Z313" s="93"/>
      <c r="AA313" s="41">
        <v>937234.03</v>
      </c>
      <c r="AB313" s="41">
        <v>80350.97</v>
      </c>
      <c r="AC313" s="23"/>
    </row>
    <row r="314" spans="2:29" ht="159.6" customHeight="1" x14ac:dyDescent="0.3">
      <c r="B314" s="141">
        <v>281</v>
      </c>
      <c r="C314" s="90"/>
      <c r="D314" s="90" t="s">
        <v>1606</v>
      </c>
      <c r="E314" s="90">
        <v>124446</v>
      </c>
      <c r="F314" s="80" t="s">
        <v>1608</v>
      </c>
      <c r="G314" s="90"/>
      <c r="H314" s="231" t="s">
        <v>1607</v>
      </c>
      <c r="I314" s="228" t="s">
        <v>1865</v>
      </c>
      <c r="J314" s="80" t="s">
        <v>1609</v>
      </c>
      <c r="K314" s="83" t="s">
        <v>1610</v>
      </c>
      <c r="L314" s="83">
        <f t="shared" si="62"/>
        <v>0.85000000309596402</v>
      </c>
      <c r="M314" s="84" t="s">
        <v>595</v>
      </c>
      <c r="N314" s="84" t="s">
        <v>1523</v>
      </c>
      <c r="O314" s="235"/>
      <c r="P314" s="81"/>
      <c r="Q314" s="86">
        <f t="shared" si="64"/>
        <v>9690035.1999999993</v>
      </c>
      <c r="R314" s="85">
        <v>8236529.9500000002</v>
      </c>
      <c r="S314" s="86">
        <v>1453505.25</v>
      </c>
      <c r="T314" s="85">
        <v>0</v>
      </c>
      <c r="U314" s="85">
        <v>0</v>
      </c>
      <c r="V314" s="85">
        <v>0</v>
      </c>
      <c r="W314" s="85">
        <v>0</v>
      </c>
      <c r="X314" s="85">
        <f t="shared" si="63"/>
        <v>9690035.1999999993</v>
      </c>
      <c r="Y314" s="195" t="s">
        <v>371</v>
      </c>
      <c r="Z314" s="93"/>
      <c r="AA314" s="41">
        <v>433652.63999999996</v>
      </c>
      <c r="AB314" s="41">
        <v>47098.01</v>
      </c>
      <c r="AC314" s="23"/>
    </row>
    <row r="315" spans="2:29" ht="123" customHeight="1" x14ac:dyDescent="0.3">
      <c r="B315" s="141">
        <v>282</v>
      </c>
      <c r="C315" s="90"/>
      <c r="D315" s="90" t="s">
        <v>1613</v>
      </c>
      <c r="E315" s="90">
        <v>124512</v>
      </c>
      <c r="F315" s="80" t="s">
        <v>1611</v>
      </c>
      <c r="G315" s="90"/>
      <c r="H315" s="231" t="s">
        <v>1607</v>
      </c>
      <c r="I315" s="228" t="s">
        <v>1866</v>
      </c>
      <c r="J315" s="80" t="s">
        <v>1612</v>
      </c>
      <c r="K315" s="83" t="s">
        <v>1148</v>
      </c>
      <c r="L315" s="83">
        <f t="shared" ref="L315:L322" si="65">R315/Q315</f>
        <v>0.85000000347865334</v>
      </c>
      <c r="M315" s="84" t="s">
        <v>595</v>
      </c>
      <c r="N315" s="84" t="s">
        <v>1523</v>
      </c>
      <c r="O315" s="235"/>
      <c r="P315" s="229"/>
      <c r="Q315" s="86">
        <f t="shared" ref="Q315:Q325" si="66">+R315+S315+T315</f>
        <v>14517111.870000001</v>
      </c>
      <c r="R315" s="221">
        <v>12339545.140000001</v>
      </c>
      <c r="S315" s="239">
        <v>2177566.73</v>
      </c>
      <c r="T315" s="85">
        <v>0</v>
      </c>
      <c r="U315" s="230">
        <v>0</v>
      </c>
      <c r="V315" s="85">
        <v>0</v>
      </c>
      <c r="W315" s="85">
        <v>0</v>
      </c>
      <c r="X315" s="85">
        <f t="shared" ref="X315:X320" si="67">R315+S315+T315+U315+V315+W315</f>
        <v>14517111.870000001</v>
      </c>
      <c r="Y315" s="195" t="s">
        <v>371</v>
      </c>
      <c r="Z315" s="93"/>
      <c r="AA315" s="41">
        <v>694944.6</v>
      </c>
      <c r="AB315" s="41">
        <v>37931.4</v>
      </c>
      <c r="AC315" s="23"/>
    </row>
    <row r="316" spans="2:29" ht="117" customHeight="1" x14ac:dyDescent="0.3">
      <c r="B316" s="141">
        <v>283</v>
      </c>
      <c r="C316" s="90"/>
      <c r="D316" s="90" t="s">
        <v>1622</v>
      </c>
      <c r="E316" s="202">
        <v>121808</v>
      </c>
      <c r="F316" s="80" t="s">
        <v>1624</v>
      </c>
      <c r="G316" s="90"/>
      <c r="H316" s="231" t="s">
        <v>1623</v>
      </c>
      <c r="I316" s="228" t="s">
        <v>1640</v>
      </c>
      <c r="J316" s="80" t="s">
        <v>1626</v>
      </c>
      <c r="K316" s="83" t="s">
        <v>1625</v>
      </c>
      <c r="L316" s="83">
        <f t="shared" si="65"/>
        <v>0.8500000002955167</v>
      </c>
      <c r="M316" s="84" t="s">
        <v>584</v>
      </c>
      <c r="N316" s="84" t="s">
        <v>597</v>
      </c>
      <c r="O316" s="235"/>
      <c r="P316" s="229"/>
      <c r="Q316" s="86">
        <f t="shared" si="66"/>
        <v>8459761.9499999993</v>
      </c>
      <c r="R316" s="85">
        <v>7190797.6600000001</v>
      </c>
      <c r="S316" s="239">
        <v>1268964.29</v>
      </c>
      <c r="T316" s="85">
        <v>0</v>
      </c>
      <c r="U316" s="230">
        <v>0</v>
      </c>
      <c r="V316" s="85">
        <v>0</v>
      </c>
      <c r="W316" s="85">
        <v>0</v>
      </c>
      <c r="X316" s="85">
        <f t="shared" si="67"/>
        <v>8459761.9499999993</v>
      </c>
      <c r="Y316" s="195" t="s">
        <v>371</v>
      </c>
      <c r="Z316" s="93"/>
      <c r="AA316" s="41">
        <v>457244.87</v>
      </c>
      <c r="AB316" s="41">
        <v>69535.179999999993</v>
      </c>
      <c r="AC316" s="23"/>
    </row>
    <row r="317" spans="2:29" ht="106.15" customHeight="1" x14ac:dyDescent="0.3">
      <c r="B317" s="141">
        <v>284</v>
      </c>
      <c r="C317" s="90"/>
      <c r="D317" s="90" t="s">
        <v>1627</v>
      </c>
      <c r="E317" s="90">
        <v>124453</v>
      </c>
      <c r="F317" s="80" t="s">
        <v>1630</v>
      </c>
      <c r="G317" s="90"/>
      <c r="H317" s="231" t="s">
        <v>1628</v>
      </c>
      <c r="I317" s="228" t="s">
        <v>1867</v>
      </c>
      <c r="J317" s="80" t="s">
        <v>1631</v>
      </c>
      <c r="K317" s="83" t="s">
        <v>1632</v>
      </c>
      <c r="L317" s="83">
        <f t="shared" si="65"/>
        <v>0.85000001449332396</v>
      </c>
      <c r="M317" s="84" t="s">
        <v>590</v>
      </c>
      <c r="N317" s="84" t="s">
        <v>1629</v>
      </c>
      <c r="O317" s="235"/>
      <c r="P317" s="229"/>
      <c r="Q317" s="86">
        <f t="shared" si="66"/>
        <v>3484362.8700000006</v>
      </c>
      <c r="R317" s="221">
        <v>2961708.49</v>
      </c>
      <c r="S317" s="239">
        <v>393845.24</v>
      </c>
      <c r="T317" s="221">
        <v>128809.14</v>
      </c>
      <c r="U317" s="230">
        <v>0</v>
      </c>
      <c r="V317" s="85">
        <v>0</v>
      </c>
      <c r="W317" s="85">
        <v>0</v>
      </c>
      <c r="X317" s="85">
        <f t="shared" si="67"/>
        <v>3484362.8700000006</v>
      </c>
      <c r="Y317" s="195" t="s">
        <v>371</v>
      </c>
      <c r="Z317" s="93"/>
      <c r="AA317" s="41">
        <v>128048.75</v>
      </c>
      <c r="AB317" s="41">
        <v>22596.84</v>
      </c>
      <c r="AC317" s="23"/>
    </row>
    <row r="318" spans="2:29" ht="129.6" customHeight="1" x14ac:dyDescent="0.3">
      <c r="B318" s="141">
        <v>285</v>
      </c>
      <c r="C318" s="90"/>
      <c r="D318" s="90" t="s">
        <v>1633</v>
      </c>
      <c r="E318" s="90">
        <v>122643</v>
      </c>
      <c r="F318" s="80" t="s">
        <v>1637</v>
      </c>
      <c r="G318" s="90"/>
      <c r="H318" s="231" t="s">
        <v>1634</v>
      </c>
      <c r="I318" s="228" t="s">
        <v>1868</v>
      </c>
      <c r="J318" s="80" t="s">
        <v>1609</v>
      </c>
      <c r="K318" s="83" t="s">
        <v>1610</v>
      </c>
      <c r="L318" s="83">
        <f t="shared" si="65"/>
        <v>0.84999999984453267</v>
      </c>
      <c r="M318" s="84" t="s">
        <v>1635</v>
      </c>
      <c r="N318" s="84" t="s">
        <v>1636</v>
      </c>
      <c r="O318" s="235"/>
      <c r="P318" s="229"/>
      <c r="Q318" s="86">
        <f t="shared" si="66"/>
        <v>22512776.710000001</v>
      </c>
      <c r="R318" s="85">
        <v>19135860.199999999</v>
      </c>
      <c r="S318" s="239">
        <v>3376916.51</v>
      </c>
      <c r="T318" s="85">
        <v>0</v>
      </c>
      <c r="U318" s="230">
        <v>0</v>
      </c>
      <c r="V318" s="85">
        <v>0</v>
      </c>
      <c r="W318" s="85">
        <v>0</v>
      </c>
      <c r="X318" s="85">
        <f>R318+S318+T318+U318+V318+W318</f>
        <v>22512776.710000001</v>
      </c>
      <c r="Y318" s="195" t="s">
        <v>371</v>
      </c>
      <c r="Z318" s="93"/>
      <c r="AA318" s="41">
        <v>1671716.29</v>
      </c>
      <c r="AB318" s="41">
        <v>140281.01999999999</v>
      </c>
      <c r="AC318" s="23"/>
    </row>
    <row r="319" spans="2:29" ht="162.75" customHeight="1" x14ac:dyDescent="0.3">
      <c r="B319" s="141">
        <v>286</v>
      </c>
      <c r="C319" s="90"/>
      <c r="D319" s="90" t="s">
        <v>1642</v>
      </c>
      <c r="E319" s="90">
        <v>124398</v>
      </c>
      <c r="F319" s="80" t="s">
        <v>1661</v>
      </c>
      <c r="G319" s="90"/>
      <c r="H319" s="231" t="s">
        <v>1659</v>
      </c>
      <c r="I319" s="228" t="s">
        <v>1869</v>
      </c>
      <c r="J319" s="80" t="s">
        <v>1609</v>
      </c>
      <c r="K319" s="83" t="s">
        <v>1610</v>
      </c>
      <c r="L319" s="83">
        <f t="shared" si="65"/>
        <v>0.85000001258308422</v>
      </c>
      <c r="M319" s="84" t="s">
        <v>590</v>
      </c>
      <c r="N319" s="84" t="s">
        <v>1660</v>
      </c>
      <c r="O319" s="235"/>
      <c r="P319" s="229"/>
      <c r="Q319" s="86">
        <f t="shared" si="66"/>
        <v>7867705.46</v>
      </c>
      <c r="R319" s="221">
        <v>6687549.7400000002</v>
      </c>
      <c r="S319" s="85">
        <v>0</v>
      </c>
      <c r="T319" s="85">
        <v>1180155.72</v>
      </c>
      <c r="U319" s="230">
        <v>0</v>
      </c>
      <c r="V319" s="85">
        <v>0</v>
      </c>
      <c r="W319" s="85">
        <v>0</v>
      </c>
      <c r="X319" s="85">
        <f t="shared" si="67"/>
        <v>7867705.46</v>
      </c>
      <c r="Y319" s="195" t="s">
        <v>371</v>
      </c>
      <c r="Z319" s="93"/>
      <c r="AA319" s="41">
        <v>169106.65</v>
      </c>
      <c r="AB319" s="41">
        <v>29842.35</v>
      </c>
      <c r="AC319" s="23"/>
    </row>
    <row r="320" spans="2:29" ht="111.2" customHeight="1" x14ac:dyDescent="0.3">
      <c r="B320" s="141">
        <v>287</v>
      </c>
      <c r="C320" s="90"/>
      <c r="D320" s="90" t="s">
        <v>1643</v>
      </c>
      <c r="E320" s="90">
        <v>119415</v>
      </c>
      <c r="F320" s="80" t="s">
        <v>1663</v>
      </c>
      <c r="G320" s="90"/>
      <c r="H320" s="231" t="s">
        <v>1662</v>
      </c>
      <c r="I320" s="228" t="s">
        <v>2127</v>
      </c>
      <c r="J320" s="80" t="s">
        <v>1664</v>
      </c>
      <c r="K320" s="83" t="s">
        <v>376</v>
      </c>
      <c r="L320" s="83">
        <f t="shared" si="65"/>
        <v>0.84999999673091953</v>
      </c>
      <c r="M320" s="84" t="s">
        <v>586</v>
      </c>
      <c r="N320" s="84" t="s">
        <v>621</v>
      </c>
      <c r="O320" s="235"/>
      <c r="P320" s="229"/>
      <c r="Q320" s="86">
        <f t="shared" si="66"/>
        <v>2294223.15</v>
      </c>
      <c r="R320" s="85">
        <v>1950089.67</v>
      </c>
      <c r="S320" s="239">
        <v>344133.48</v>
      </c>
      <c r="T320" s="85">
        <v>0</v>
      </c>
      <c r="U320" s="230">
        <v>0</v>
      </c>
      <c r="V320" s="85">
        <v>23900</v>
      </c>
      <c r="W320" s="85">
        <v>0</v>
      </c>
      <c r="X320" s="85">
        <f t="shared" si="67"/>
        <v>2318123.15</v>
      </c>
      <c r="Y320" s="195" t="s">
        <v>371</v>
      </c>
      <c r="Z320" s="93"/>
      <c r="AA320" s="41">
        <v>372936.92000000004</v>
      </c>
      <c r="AB320" s="41">
        <v>33924.080000000002</v>
      </c>
      <c r="AC320" s="23"/>
    </row>
    <row r="321" spans="2:29" ht="109.15" customHeight="1" x14ac:dyDescent="0.3">
      <c r="B321" s="141">
        <v>288</v>
      </c>
      <c r="C321" s="90"/>
      <c r="D321" s="90" t="s">
        <v>1644</v>
      </c>
      <c r="E321" s="202">
        <v>118881</v>
      </c>
      <c r="F321" s="80" t="s">
        <v>1667</v>
      </c>
      <c r="G321" s="90"/>
      <c r="H321" s="231" t="s">
        <v>1665</v>
      </c>
      <c r="I321" s="228" t="s">
        <v>1870</v>
      </c>
      <c r="J321" s="80" t="s">
        <v>1668</v>
      </c>
      <c r="K321" s="50" t="s">
        <v>488</v>
      </c>
      <c r="L321" s="83">
        <f t="shared" si="65"/>
        <v>0.85</v>
      </c>
      <c r="M321" s="84" t="s">
        <v>590</v>
      </c>
      <c r="N321" s="84" t="s">
        <v>1666</v>
      </c>
      <c r="O321" s="235"/>
      <c r="P321" s="229"/>
      <c r="Q321" s="86">
        <f t="shared" si="66"/>
        <v>16610466</v>
      </c>
      <c r="R321" s="85">
        <v>14118896.1</v>
      </c>
      <c r="S321" s="239">
        <v>2491569.9</v>
      </c>
      <c r="T321" s="85">
        <v>0</v>
      </c>
      <c r="U321" s="230">
        <v>0</v>
      </c>
      <c r="V321" s="85">
        <v>0</v>
      </c>
      <c r="W321" s="85">
        <v>0</v>
      </c>
      <c r="X321" s="85">
        <f>R321+S321+T321+U321+V321+W321</f>
        <v>16610466</v>
      </c>
      <c r="Y321" s="195" t="s">
        <v>371</v>
      </c>
      <c r="Z321" s="93"/>
      <c r="AA321" s="41">
        <v>3637314.31</v>
      </c>
      <c r="AB321" s="41">
        <v>348753.12</v>
      </c>
      <c r="AC321" s="23"/>
    </row>
    <row r="322" spans="2:29" ht="141.6" customHeight="1" x14ac:dyDescent="0.3">
      <c r="B322" s="141">
        <v>289</v>
      </c>
      <c r="C322" s="90"/>
      <c r="D322" s="90" t="s">
        <v>1646</v>
      </c>
      <c r="E322" s="90">
        <v>123553</v>
      </c>
      <c r="F322" s="80" t="s">
        <v>1670</v>
      </c>
      <c r="G322" s="90"/>
      <c r="H322" s="231" t="s">
        <v>1669</v>
      </c>
      <c r="I322" s="228" t="s">
        <v>1871</v>
      </c>
      <c r="J322" s="80" t="s">
        <v>1858</v>
      </c>
      <c r="K322" s="50" t="s">
        <v>488</v>
      </c>
      <c r="L322" s="83">
        <f t="shared" si="65"/>
        <v>0.8500000095149467</v>
      </c>
      <c r="M322" s="84" t="s">
        <v>586</v>
      </c>
      <c r="N322" s="84" t="s">
        <v>594</v>
      </c>
      <c r="O322" s="235"/>
      <c r="P322" s="229"/>
      <c r="Q322" s="86">
        <f t="shared" si="66"/>
        <v>6568612.75</v>
      </c>
      <c r="R322" s="85">
        <v>5583320.9000000004</v>
      </c>
      <c r="S322" s="239">
        <v>985291.85</v>
      </c>
      <c r="T322" s="85">
        <v>0</v>
      </c>
      <c r="U322" s="230">
        <v>0</v>
      </c>
      <c r="V322" s="85">
        <v>0</v>
      </c>
      <c r="W322" s="85">
        <v>0</v>
      </c>
      <c r="X322" s="85">
        <f t="shared" ref="X322:X327" si="68">R322+S322+T322+U322+V322+W322</f>
        <v>6568612.75</v>
      </c>
      <c r="Y322" s="195" t="s">
        <v>371</v>
      </c>
      <c r="Z322" s="93"/>
      <c r="AA322" s="41">
        <v>1183604.6599999999</v>
      </c>
      <c r="AB322" s="41">
        <v>94855.81</v>
      </c>
      <c r="AC322" s="23"/>
    </row>
    <row r="323" spans="2:29" ht="94.7" customHeight="1" x14ac:dyDescent="0.3">
      <c r="B323" s="141">
        <v>290</v>
      </c>
      <c r="C323" s="90"/>
      <c r="D323" s="90" t="s">
        <v>1698</v>
      </c>
      <c r="E323" s="90">
        <v>119858</v>
      </c>
      <c r="F323" s="80" t="s">
        <v>1699</v>
      </c>
      <c r="G323" s="90"/>
      <c r="H323" s="231" t="s">
        <v>1700</v>
      </c>
      <c r="I323" s="228" t="s">
        <v>2128</v>
      </c>
      <c r="J323" s="80" t="s">
        <v>1701</v>
      </c>
      <c r="K323" s="50" t="s">
        <v>1702</v>
      </c>
      <c r="L323" s="83">
        <v>0.85000000001946996</v>
      </c>
      <c r="M323" s="84" t="s">
        <v>596</v>
      </c>
      <c r="N323" s="84" t="s">
        <v>545</v>
      </c>
      <c r="O323" s="235"/>
      <c r="P323" s="229"/>
      <c r="Q323" s="86">
        <f t="shared" si="66"/>
        <v>25680565.869999997</v>
      </c>
      <c r="R323" s="85">
        <v>21828480.989999998</v>
      </c>
      <c r="S323" s="239">
        <v>3852084.88</v>
      </c>
      <c r="T323" s="85">
        <v>0</v>
      </c>
      <c r="U323" s="230">
        <v>0</v>
      </c>
      <c r="V323" s="85">
        <v>0</v>
      </c>
      <c r="W323" s="85">
        <v>0</v>
      </c>
      <c r="X323" s="85">
        <f t="shared" si="68"/>
        <v>25680565.869999997</v>
      </c>
      <c r="Y323" s="195" t="s">
        <v>371</v>
      </c>
      <c r="Z323" s="93"/>
      <c r="AA323" s="41">
        <v>1003556.28</v>
      </c>
      <c r="AB323" s="41">
        <v>96274.64</v>
      </c>
      <c r="AC323" s="23"/>
    </row>
    <row r="324" spans="2:29" ht="105.6" customHeight="1" x14ac:dyDescent="0.3">
      <c r="B324" s="141">
        <v>291</v>
      </c>
      <c r="C324" s="90"/>
      <c r="D324" s="90" t="s">
        <v>1703</v>
      </c>
      <c r="E324" s="90">
        <v>124414</v>
      </c>
      <c r="F324" s="80" t="s">
        <v>1704</v>
      </c>
      <c r="G324" s="90"/>
      <c r="H324" s="231" t="s">
        <v>1705</v>
      </c>
      <c r="I324" s="228" t="s">
        <v>2129</v>
      </c>
      <c r="J324" s="80" t="s">
        <v>1706</v>
      </c>
      <c r="K324" s="50" t="s">
        <v>1610</v>
      </c>
      <c r="L324" s="83">
        <v>0.85000000023923872</v>
      </c>
      <c r="M324" s="84" t="s">
        <v>596</v>
      </c>
      <c r="N324" s="84" t="s">
        <v>1111</v>
      </c>
      <c r="O324" s="235"/>
      <c r="P324" s="229"/>
      <c r="Q324" s="86">
        <f t="shared" si="66"/>
        <v>8359851.2799999993</v>
      </c>
      <c r="R324" s="85">
        <v>7105873.5899999999</v>
      </c>
      <c r="S324" s="239">
        <v>0</v>
      </c>
      <c r="T324" s="85">
        <v>1253977.69</v>
      </c>
      <c r="U324" s="230">
        <v>0</v>
      </c>
      <c r="V324" s="85">
        <v>0</v>
      </c>
      <c r="W324" s="85">
        <v>0</v>
      </c>
      <c r="X324" s="85">
        <f t="shared" si="68"/>
        <v>8359851.2799999993</v>
      </c>
      <c r="Y324" s="195" t="s">
        <v>371</v>
      </c>
      <c r="Z324" s="93"/>
      <c r="AA324" s="41">
        <v>80920</v>
      </c>
      <c r="AB324" s="41">
        <v>14280</v>
      </c>
      <c r="AC324" s="23"/>
    </row>
    <row r="325" spans="2:29" ht="87.6" customHeight="1" x14ac:dyDescent="0.3">
      <c r="B325" s="141">
        <v>292</v>
      </c>
      <c r="C325" s="90"/>
      <c r="D325" s="90" t="s">
        <v>1718</v>
      </c>
      <c r="E325" s="90">
        <v>122633</v>
      </c>
      <c r="F325" s="80" t="s">
        <v>1720</v>
      </c>
      <c r="G325" s="90"/>
      <c r="H325" s="231" t="s">
        <v>1719</v>
      </c>
      <c r="I325" s="228" t="s">
        <v>1872</v>
      </c>
      <c r="J325" s="80" t="s">
        <v>1722</v>
      </c>
      <c r="K325" s="50" t="s">
        <v>1721</v>
      </c>
      <c r="L325" s="83">
        <v>0.85</v>
      </c>
      <c r="M325" s="84"/>
      <c r="N325" s="84"/>
      <c r="O325" s="235"/>
      <c r="P325" s="229"/>
      <c r="Q325" s="86">
        <f t="shared" si="66"/>
        <v>2591404.37</v>
      </c>
      <c r="R325" s="85">
        <v>2202693.7200000002</v>
      </c>
      <c r="S325" s="239">
        <v>388710.65</v>
      </c>
      <c r="T325" s="85">
        <v>0</v>
      </c>
      <c r="U325" s="230">
        <v>0</v>
      </c>
      <c r="V325" s="85">
        <v>31478.98</v>
      </c>
      <c r="W325" s="85"/>
      <c r="X325" s="85">
        <f t="shared" si="68"/>
        <v>2622883.35</v>
      </c>
      <c r="Y325" s="195" t="s">
        <v>371</v>
      </c>
      <c r="Z325" s="93"/>
      <c r="AA325" s="41">
        <v>122814.20000000001</v>
      </c>
      <c r="AB325" s="41">
        <v>7555.45</v>
      </c>
      <c r="AC325" s="23"/>
    </row>
    <row r="326" spans="2:29" ht="95.45" customHeight="1" x14ac:dyDescent="0.3">
      <c r="B326" s="141">
        <v>293</v>
      </c>
      <c r="C326" s="123"/>
      <c r="D326" s="90" t="s">
        <v>1760</v>
      </c>
      <c r="E326" s="90">
        <v>124546</v>
      </c>
      <c r="F326" s="80" t="s">
        <v>1761</v>
      </c>
      <c r="G326" s="90"/>
      <c r="H326" s="231" t="s">
        <v>1762</v>
      </c>
      <c r="I326" s="228" t="s">
        <v>1873</v>
      </c>
      <c r="J326" s="80" t="s">
        <v>1763</v>
      </c>
      <c r="K326" s="50" t="s">
        <v>1158</v>
      </c>
      <c r="L326" s="83">
        <v>0.85</v>
      </c>
      <c r="M326" s="84" t="s">
        <v>595</v>
      </c>
      <c r="N326" s="84" t="s">
        <v>609</v>
      </c>
      <c r="O326" s="235"/>
      <c r="P326" s="229"/>
      <c r="Q326" s="237">
        <f>+R326+S326</f>
        <v>6381067.9199999999</v>
      </c>
      <c r="R326" s="221">
        <v>5423894.29</v>
      </c>
      <c r="S326" s="113">
        <v>957173.63</v>
      </c>
      <c r="T326" s="239">
        <v>0</v>
      </c>
      <c r="U326" s="230">
        <v>0</v>
      </c>
      <c r="V326" s="85">
        <v>0</v>
      </c>
      <c r="W326" s="85">
        <v>0</v>
      </c>
      <c r="X326" s="85">
        <f t="shared" si="68"/>
        <v>6381067.9199999999</v>
      </c>
      <c r="Y326" s="195" t="s">
        <v>371</v>
      </c>
      <c r="Z326" s="93"/>
      <c r="AA326" s="41">
        <v>328155.81</v>
      </c>
      <c r="AB326" s="41">
        <v>36806.230000000003</v>
      </c>
      <c r="AC326" s="23"/>
    </row>
    <row r="327" spans="2:29" ht="134.1" customHeight="1" x14ac:dyDescent="0.3">
      <c r="B327" s="141">
        <v>294</v>
      </c>
      <c r="C327" s="123"/>
      <c r="D327" s="90" t="s">
        <v>1851</v>
      </c>
      <c r="E327" s="90">
        <v>133327</v>
      </c>
      <c r="F327" s="80" t="s">
        <v>1853</v>
      </c>
      <c r="G327" s="90"/>
      <c r="H327" s="231" t="s">
        <v>1852</v>
      </c>
      <c r="I327" s="228" t="s">
        <v>2130</v>
      </c>
      <c r="J327" s="80" t="s">
        <v>1855</v>
      </c>
      <c r="K327" s="50" t="s">
        <v>1854</v>
      </c>
      <c r="L327" s="83">
        <v>0.85</v>
      </c>
      <c r="M327" s="84" t="s">
        <v>1857</v>
      </c>
      <c r="N327" s="84" t="s">
        <v>1856</v>
      </c>
      <c r="O327" s="235"/>
      <c r="P327" s="229"/>
      <c r="Q327" s="237">
        <f>+R327+S327</f>
        <v>26567053.68</v>
      </c>
      <c r="R327" s="85">
        <v>22581995.739999998</v>
      </c>
      <c r="S327" s="86">
        <v>3985057.94</v>
      </c>
      <c r="T327" s="239">
        <v>0</v>
      </c>
      <c r="U327" s="230">
        <v>0</v>
      </c>
      <c r="V327" s="85">
        <v>0</v>
      </c>
      <c r="W327" s="85">
        <v>0</v>
      </c>
      <c r="X327" s="85">
        <f t="shared" si="68"/>
        <v>26567053.68</v>
      </c>
      <c r="Y327" s="195" t="s">
        <v>371</v>
      </c>
      <c r="Z327" s="93"/>
      <c r="AA327" s="41">
        <v>1328139.83</v>
      </c>
      <c r="AB327" s="41">
        <v>0</v>
      </c>
      <c r="AC327" s="23"/>
    </row>
    <row r="328" spans="2:29" ht="18" customHeight="1" x14ac:dyDescent="0.3">
      <c r="B328" s="198"/>
      <c r="C328" s="111" t="s">
        <v>73</v>
      </c>
      <c r="D328" s="111"/>
      <c r="E328" s="111"/>
      <c r="F328" s="111"/>
      <c r="G328" s="111"/>
      <c r="H328" s="111"/>
      <c r="I328" s="211"/>
      <c r="J328" s="111"/>
      <c r="K328" s="111"/>
      <c r="L328" s="111"/>
      <c r="M328" s="111"/>
      <c r="N328" s="111"/>
      <c r="O328" s="111"/>
      <c r="P328" s="111"/>
      <c r="Q328" s="111">
        <f>SUM(Q250:Q327)</f>
        <v>757087641.24349999</v>
      </c>
      <c r="R328" s="111">
        <f>SUM(R250:R327)</f>
        <v>644190907.43649983</v>
      </c>
      <c r="S328" s="111">
        <f>SUM(S250:S327)</f>
        <v>85856411.577000007</v>
      </c>
      <c r="T328" s="111">
        <f>SUM(T250:T327)</f>
        <v>27040322.23</v>
      </c>
      <c r="U328" s="111">
        <f t="shared" ref="U328" si="69">SUM(U250:U327)</f>
        <v>0</v>
      </c>
      <c r="V328" s="111">
        <f>SUM(V250:V327)</f>
        <v>4782651.9800000004</v>
      </c>
      <c r="W328" s="111">
        <f>SUM(W250:W327)</f>
        <v>15800</v>
      </c>
      <c r="X328" s="111">
        <f>SUM(X250:X327)</f>
        <v>761886093.22350001</v>
      </c>
      <c r="Y328" s="126"/>
      <c r="Z328" s="115"/>
      <c r="AA328" s="127">
        <f>SUM(AA250:AA327)</f>
        <v>220483442.19999999</v>
      </c>
      <c r="AB328" s="127">
        <f>SUM(AB250:AB327)</f>
        <v>35047532.470000006</v>
      </c>
      <c r="AC328" s="23"/>
    </row>
    <row r="329" spans="2:29" ht="87" customHeight="1" x14ac:dyDescent="0.3">
      <c r="B329" s="141">
        <v>295</v>
      </c>
      <c r="C329" s="303" t="s">
        <v>678</v>
      </c>
      <c r="D329" s="90" t="s">
        <v>2131</v>
      </c>
      <c r="E329" s="90">
        <v>109815</v>
      </c>
      <c r="F329" s="80" t="s">
        <v>310</v>
      </c>
      <c r="G329" s="306" t="s">
        <v>197</v>
      </c>
      <c r="H329" s="240" t="s">
        <v>198</v>
      </c>
      <c r="I329" s="228" t="s">
        <v>558</v>
      </c>
      <c r="J329" s="80">
        <v>42905</v>
      </c>
      <c r="K329" s="80" t="s">
        <v>382</v>
      </c>
      <c r="L329" s="83">
        <f>R329/Q329</f>
        <v>0.85000000000000009</v>
      </c>
      <c r="M329" s="84" t="str">
        <f>VLOOKUP($E329,Sheet1!$A:$C,2,FALSE)</f>
        <v>Regiunea 7 Centru</v>
      </c>
      <c r="N329" s="84" t="str">
        <f>VLOOKUP($E329,Sheet1!$A:$C,3,FALSE)</f>
        <v>Cluj</v>
      </c>
      <c r="O329" s="240" t="s">
        <v>368</v>
      </c>
      <c r="P329" s="240" t="s">
        <v>673</v>
      </c>
      <c r="Q329" s="86">
        <f t="shared" ref="Q329:Q330" si="70">+R329+S329+T329</f>
        <v>79568907</v>
      </c>
      <c r="R329" s="85">
        <v>67633570.950000003</v>
      </c>
      <c r="S329" s="85">
        <v>10343957.91</v>
      </c>
      <c r="T329" s="85">
        <v>1591378.14</v>
      </c>
      <c r="U329" s="85">
        <v>0</v>
      </c>
      <c r="V329" s="85">
        <v>14868403.449999999</v>
      </c>
      <c r="W329" s="85">
        <v>0</v>
      </c>
      <c r="X329" s="85">
        <f>R329+S329+T329+V329+W329</f>
        <v>94437310.450000003</v>
      </c>
      <c r="Y329" s="123" t="s">
        <v>371</v>
      </c>
      <c r="Z329" s="93"/>
      <c r="AA329" s="41">
        <v>0</v>
      </c>
      <c r="AB329" s="41">
        <v>0</v>
      </c>
      <c r="AC329" s="23"/>
    </row>
    <row r="330" spans="2:29" ht="88.5" customHeight="1" x14ac:dyDescent="0.3">
      <c r="B330" s="141">
        <v>296</v>
      </c>
      <c r="C330" s="304"/>
      <c r="D330" s="90" t="s">
        <v>337</v>
      </c>
      <c r="E330" s="90">
        <v>109910</v>
      </c>
      <c r="F330" s="80" t="s">
        <v>338</v>
      </c>
      <c r="G330" s="306"/>
      <c r="H330" s="240" t="s">
        <v>339</v>
      </c>
      <c r="I330" s="228" t="s">
        <v>1178</v>
      </c>
      <c r="J330" s="80">
        <v>43005</v>
      </c>
      <c r="K330" s="80" t="s">
        <v>382</v>
      </c>
      <c r="L330" s="83">
        <f>R330/Q330</f>
        <v>0.85000000268436016</v>
      </c>
      <c r="M330" s="84" t="str">
        <f>VLOOKUP($E330,Sheet1!$A:$C,2,FALSE)</f>
        <v>Regiunea 7 Centru</v>
      </c>
      <c r="N330" s="84" t="str">
        <f>VLOOKUP($E330,Sheet1!$A:$C,3,FALSE)</f>
        <v>Mures</v>
      </c>
      <c r="O330" s="240" t="s">
        <v>368</v>
      </c>
      <c r="P330" s="240" t="s">
        <v>673</v>
      </c>
      <c r="Q330" s="86">
        <f t="shared" si="70"/>
        <v>29429731.460000001</v>
      </c>
      <c r="R330" s="85">
        <v>25015271.82</v>
      </c>
      <c r="S330" s="85">
        <v>3825865.09</v>
      </c>
      <c r="T330" s="85">
        <v>588594.55000000005</v>
      </c>
      <c r="U330" s="85">
        <v>0</v>
      </c>
      <c r="V330" s="85">
        <v>5843883.2999999998</v>
      </c>
      <c r="W330" s="85">
        <v>0</v>
      </c>
      <c r="X330" s="85">
        <f>R330+S330+T330+V330+W330</f>
        <v>35273614.759999998</v>
      </c>
      <c r="Y330" s="123" t="s">
        <v>371</v>
      </c>
      <c r="Z330" s="93" t="s">
        <v>372</v>
      </c>
      <c r="AA330" s="41">
        <v>15208153.440000001</v>
      </c>
      <c r="AB330" s="41">
        <v>2325952.88</v>
      </c>
      <c r="AC330" s="23"/>
    </row>
    <row r="331" spans="2:29" ht="18" customHeight="1" x14ac:dyDescent="0.3">
      <c r="B331" s="198"/>
      <c r="C331" s="111" t="s">
        <v>145</v>
      </c>
      <c r="D331" s="111"/>
      <c r="E331" s="111"/>
      <c r="F331" s="111"/>
      <c r="G331" s="111"/>
      <c r="H331" s="111"/>
      <c r="I331" s="211"/>
      <c r="J331" s="111"/>
      <c r="K331" s="111"/>
      <c r="L331" s="111"/>
      <c r="M331" s="111"/>
      <c r="N331" s="111"/>
      <c r="O331" s="111"/>
      <c r="P331" s="111"/>
      <c r="Q331" s="111">
        <f>+Q329+Q330</f>
        <v>108998638.46000001</v>
      </c>
      <c r="R331" s="111">
        <f t="shared" ref="R331:W331" si="71">+R329+R330</f>
        <v>92648842.770000011</v>
      </c>
      <c r="S331" s="111">
        <f t="shared" si="71"/>
        <v>14169823</v>
      </c>
      <c r="T331" s="111">
        <f t="shared" si="71"/>
        <v>2179972.69</v>
      </c>
      <c r="U331" s="111">
        <f t="shared" si="71"/>
        <v>0</v>
      </c>
      <c r="V331" s="111">
        <f t="shared" si="71"/>
        <v>20712286.75</v>
      </c>
      <c r="W331" s="111">
        <f t="shared" si="71"/>
        <v>0</v>
      </c>
      <c r="X331" s="111">
        <f>+X329+X330</f>
        <v>129710925.21000001</v>
      </c>
      <c r="Y331" s="126"/>
      <c r="Z331" s="115"/>
      <c r="AA331" s="112">
        <f>SUM(AA329:AA330)</f>
        <v>15208153.440000001</v>
      </c>
      <c r="AB331" s="112">
        <f>SUM(AB329:AB330)</f>
        <v>2325952.88</v>
      </c>
      <c r="AC331" s="23"/>
    </row>
    <row r="332" spans="2:29" ht="25.5" customHeight="1" x14ac:dyDescent="0.3">
      <c r="B332" s="128"/>
      <c r="C332" s="129" t="s">
        <v>72</v>
      </c>
      <c r="D332" s="129"/>
      <c r="E332" s="129"/>
      <c r="F332" s="129"/>
      <c r="G332" s="129"/>
      <c r="H332" s="129"/>
      <c r="I332" s="130"/>
      <c r="J332" s="129"/>
      <c r="K332" s="129"/>
      <c r="L332" s="129"/>
      <c r="M332" s="129"/>
      <c r="N332" s="129"/>
      <c r="O332" s="129"/>
      <c r="P332" s="129"/>
      <c r="Q332" s="131">
        <f>Q331+Q328</f>
        <v>866086279.70350003</v>
      </c>
      <c r="R332" s="131">
        <f>R331+R328</f>
        <v>736839750.20649981</v>
      </c>
      <c r="S332" s="131">
        <f>S331+S328</f>
        <v>100026234.57700001</v>
      </c>
      <c r="T332" s="131">
        <f t="shared" ref="T332:W332" si="72">T331+T328</f>
        <v>29220294.920000002</v>
      </c>
      <c r="U332" s="131">
        <f t="shared" si="72"/>
        <v>0</v>
      </c>
      <c r="V332" s="131">
        <f t="shared" si="72"/>
        <v>25494938.73</v>
      </c>
      <c r="W332" s="131">
        <f t="shared" si="72"/>
        <v>15800</v>
      </c>
      <c r="X332" s="131">
        <f>X331+X328</f>
        <v>891597018.43350005</v>
      </c>
      <c r="Y332" s="241"/>
      <c r="Z332" s="132"/>
      <c r="AA332" s="223">
        <f>+AA331+AA328</f>
        <v>235691595.63999999</v>
      </c>
      <c r="AB332" s="223">
        <f>+AB331+AB328</f>
        <v>37373485.350000009</v>
      </c>
      <c r="AC332" s="23"/>
    </row>
    <row r="333" spans="2:29" ht="15.75" customHeight="1" x14ac:dyDescent="0.3">
      <c r="B333" s="134"/>
      <c r="C333" s="135" t="s">
        <v>3</v>
      </c>
      <c r="D333" s="76"/>
      <c r="E333" s="76"/>
      <c r="F333" s="135"/>
      <c r="G333" s="135"/>
      <c r="H333" s="135"/>
      <c r="I333" s="136"/>
      <c r="J333" s="135"/>
      <c r="K333" s="135"/>
      <c r="L333" s="135"/>
      <c r="M333" s="135"/>
      <c r="N333" s="135"/>
      <c r="O333" s="135"/>
      <c r="P333" s="135"/>
      <c r="Q333" s="137"/>
      <c r="R333" s="137"/>
      <c r="S333" s="137"/>
      <c r="T333" s="137"/>
      <c r="U333" s="137"/>
      <c r="V333" s="137"/>
      <c r="W333" s="137"/>
      <c r="X333" s="137"/>
      <c r="Y333" s="242"/>
      <c r="Z333" s="209"/>
      <c r="AA333" s="140"/>
      <c r="AB333" s="140"/>
      <c r="AC333" s="27"/>
    </row>
    <row r="334" spans="2:29" ht="144.75" customHeight="1" x14ac:dyDescent="0.3">
      <c r="B334" s="243">
        <v>297</v>
      </c>
      <c r="C334" s="303" t="s">
        <v>1183</v>
      </c>
      <c r="D334" s="99" t="s">
        <v>705</v>
      </c>
      <c r="E334" s="90">
        <v>111814</v>
      </c>
      <c r="F334" s="80" t="s">
        <v>708</v>
      </c>
      <c r="G334" s="311" t="s">
        <v>711</v>
      </c>
      <c r="H334" s="84" t="s">
        <v>706</v>
      </c>
      <c r="I334" s="228" t="s">
        <v>717</v>
      </c>
      <c r="J334" s="80" t="s">
        <v>709</v>
      </c>
      <c r="K334" s="210" t="s">
        <v>1882</v>
      </c>
      <c r="L334" s="83">
        <f>R334/Q334</f>
        <v>0.85</v>
      </c>
      <c r="M334" s="84" t="s">
        <v>834</v>
      </c>
      <c r="N334" s="84" t="s">
        <v>835</v>
      </c>
      <c r="O334" s="240" t="s">
        <v>368</v>
      </c>
      <c r="P334" s="84" t="s">
        <v>674</v>
      </c>
      <c r="Q334" s="85">
        <f>R334+S334+T334</f>
        <v>9739665</v>
      </c>
      <c r="R334" s="85">
        <v>8278715.25</v>
      </c>
      <c r="S334" s="85">
        <v>0</v>
      </c>
      <c r="T334" s="85">
        <v>1460949.75</v>
      </c>
      <c r="U334" s="85">
        <v>0</v>
      </c>
      <c r="V334" s="85">
        <v>1879465.2</v>
      </c>
      <c r="W334" s="85">
        <v>0</v>
      </c>
      <c r="X334" s="85">
        <f>R334+S334+T334+V334+W334</f>
        <v>11619130.199999999</v>
      </c>
      <c r="Y334" s="123" t="s">
        <v>1883</v>
      </c>
      <c r="Z334" s="244"/>
      <c r="AA334" s="41">
        <v>3102434.8</v>
      </c>
      <c r="AB334" s="41">
        <v>547488.49</v>
      </c>
      <c r="AC334" s="27"/>
    </row>
    <row r="335" spans="2:29" ht="90.75" customHeight="1" x14ac:dyDescent="0.3">
      <c r="B335" s="243">
        <v>298</v>
      </c>
      <c r="C335" s="304"/>
      <c r="D335" s="90" t="s">
        <v>729</v>
      </c>
      <c r="E335" s="90">
        <v>115475</v>
      </c>
      <c r="F335" s="80" t="s">
        <v>728</v>
      </c>
      <c r="G335" s="311"/>
      <c r="H335" s="84" t="s">
        <v>706</v>
      </c>
      <c r="I335" s="228" t="s">
        <v>751</v>
      </c>
      <c r="J335" s="80" t="s">
        <v>730</v>
      </c>
      <c r="K335" s="80" t="s">
        <v>913</v>
      </c>
      <c r="L335" s="83">
        <f t="shared" ref="L335:L345" si="73">R335/Q335</f>
        <v>0.85</v>
      </c>
      <c r="M335" s="84" t="s">
        <v>599</v>
      </c>
      <c r="N335" s="84" t="s">
        <v>608</v>
      </c>
      <c r="O335" s="240" t="s">
        <v>368</v>
      </c>
      <c r="P335" s="84" t="s">
        <v>674</v>
      </c>
      <c r="Q335" s="85">
        <f t="shared" ref="Q335:Q338" si="74">R335+S335+T335</f>
        <v>6582221.4000000004</v>
      </c>
      <c r="R335" s="85">
        <v>5594888.1900000004</v>
      </c>
      <c r="S335" s="85">
        <v>0</v>
      </c>
      <c r="T335" s="85">
        <v>987333.21</v>
      </c>
      <c r="U335" s="85">
        <v>0</v>
      </c>
      <c r="V335" s="85">
        <v>1290135.27</v>
      </c>
      <c r="W335" s="85">
        <v>0</v>
      </c>
      <c r="X335" s="85">
        <f t="shared" ref="X335:X337" si="75">R335+S335+T335+V335+W335</f>
        <v>7872356.6699999999</v>
      </c>
      <c r="Y335" s="123" t="s">
        <v>371</v>
      </c>
      <c r="Z335" s="244"/>
      <c r="AA335" s="41">
        <v>4876320.4400000004</v>
      </c>
      <c r="AB335" s="41">
        <v>860527.14</v>
      </c>
      <c r="AC335" s="27"/>
    </row>
    <row r="336" spans="2:29" ht="90.75" customHeight="1" x14ac:dyDescent="0.3">
      <c r="B336" s="243">
        <v>299</v>
      </c>
      <c r="C336" s="245"/>
      <c r="D336" s="90" t="s">
        <v>1210</v>
      </c>
      <c r="E336" s="90">
        <v>122927</v>
      </c>
      <c r="F336" s="80" t="s">
        <v>1211</v>
      </c>
      <c r="G336" s="84" t="s">
        <v>711</v>
      </c>
      <c r="H336" s="84" t="s">
        <v>706</v>
      </c>
      <c r="I336" s="228" t="s">
        <v>1217</v>
      </c>
      <c r="J336" s="80" t="s">
        <v>1212</v>
      </c>
      <c r="K336" s="80" t="s">
        <v>1213</v>
      </c>
      <c r="L336" s="83">
        <f t="shared" si="73"/>
        <v>0.85</v>
      </c>
      <c r="M336" s="84" t="s">
        <v>595</v>
      </c>
      <c r="N336" s="84" t="s">
        <v>465</v>
      </c>
      <c r="O336" s="240" t="s">
        <v>368</v>
      </c>
      <c r="P336" s="84" t="s">
        <v>674</v>
      </c>
      <c r="Q336" s="85">
        <f t="shared" si="74"/>
        <v>3208366590</v>
      </c>
      <c r="R336" s="85">
        <v>2727111601.5</v>
      </c>
      <c r="S336" s="85">
        <v>0</v>
      </c>
      <c r="T336" s="85">
        <v>481254988.5</v>
      </c>
      <c r="U336" s="85">
        <v>0</v>
      </c>
      <c r="V336" s="85">
        <v>597275130.79999995</v>
      </c>
      <c r="W336" s="85">
        <v>0</v>
      </c>
      <c r="X336" s="85">
        <f t="shared" si="75"/>
        <v>3805641720.8000002</v>
      </c>
      <c r="Y336" s="123" t="s">
        <v>371</v>
      </c>
      <c r="Z336" s="244"/>
      <c r="AA336" s="41">
        <v>10404552.23</v>
      </c>
      <c r="AB336" s="41">
        <v>1836097.45</v>
      </c>
      <c r="AC336" s="27"/>
    </row>
    <row r="337" spans="2:29" ht="216" customHeight="1" x14ac:dyDescent="0.3">
      <c r="B337" s="243">
        <v>300</v>
      </c>
      <c r="C337" s="245"/>
      <c r="D337" s="90" t="s">
        <v>1281</v>
      </c>
      <c r="E337" s="90">
        <v>127994</v>
      </c>
      <c r="F337" s="80" t="s">
        <v>1284</v>
      </c>
      <c r="G337" s="84" t="s">
        <v>711</v>
      </c>
      <c r="H337" s="84" t="s">
        <v>1282</v>
      </c>
      <c r="I337" s="228" t="s">
        <v>1341</v>
      </c>
      <c r="J337" s="80" t="s">
        <v>1285</v>
      </c>
      <c r="K337" s="80" t="s">
        <v>1049</v>
      </c>
      <c r="L337" s="83">
        <f t="shared" si="73"/>
        <v>0.8500000003529492</v>
      </c>
      <c r="M337" s="84" t="s">
        <v>1132</v>
      </c>
      <c r="N337" s="84" t="s">
        <v>1283</v>
      </c>
      <c r="O337" s="240" t="s">
        <v>368</v>
      </c>
      <c r="P337" s="84" t="s">
        <v>1134</v>
      </c>
      <c r="Q337" s="85">
        <f t="shared" si="74"/>
        <v>28332690</v>
      </c>
      <c r="R337" s="85">
        <v>24082786.510000002</v>
      </c>
      <c r="S337" s="85">
        <v>0</v>
      </c>
      <c r="T337" s="85">
        <v>4249903.49</v>
      </c>
      <c r="U337" s="85">
        <v>0</v>
      </c>
      <c r="V337" s="85">
        <v>1623894.25</v>
      </c>
      <c r="W337" s="85">
        <v>0</v>
      </c>
      <c r="X337" s="85">
        <f t="shared" si="75"/>
        <v>29956584.25</v>
      </c>
      <c r="Y337" s="123" t="s">
        <v>371</v>
      </c>
      <c r="Z337" s="244"/>
      <c r="AA337" s="41">
        <v>8575119.620000001</v>
      </c>
      <c r="AB337" s="41">
        <v>1513256.4100000001</v>
      </c>
      <c r="AC337" s="27"/>
    </row>
    <row r="338" spans="2:29" ht="111.75" customHeight="1" x14ac:dyDescent="0.3">
      <c r="B338" s="243">
        <v>301</v>
      </c>
      <c r="C338" s="245"/>
      <c r="D338" s="90" t="s">
        <v>1710</v>
      </c>
      <c r="E338" s="90">
        <v>128047</v>
      </c>
      <c r="F338" s="80" t="s">
        <v>1711</v>
      </c>
      <c r="G338" s="84" t="s">
        <v>711</v>
      </c>
      <c r="H338" s="84" t="s">
        <v>1712</v>
      </c>
      <c r="I338" s="228" t="s">
        <v>1874</v>
      </c>
      <c r="J338" s="80" t="s">
        <v>1692</v>
      </c>
      <c r="K338" s="80" t="s">
        <v>1713</v>
      </c>
      <c r="L338" s="83">
        <v>0.8499895908340559</v>
      </c>
      <c r="M338" s="84" t="s">
        <v>589</v>
      </c>
      <c r="N338" s="84" t="s">
        <v>1714</v>
      </c>
      <c r="O338" s="240">
        <f>Q338/F11</f>
        <v>1685772.0891824937</v>
      </c>
      <c r="P338" s="84"/>
      <c r="Q338" s="85">
        <f t="shared" si="74"/>
        <v>8165880</v>
      </c>
      <c r="R338" s="85">
        <v>6940913</v>
      </c>
      <c r="S338" s="85">
        <v>0</v>
      </c>
      <c r="T338" s="85">
        <v>1224967</v>
      </c>
      <c r="U338" s="85">
        <v>0</v>
      </c>
      <c r="V338" s="85">
        <v>0</v>
      </c>
      <c r="W338" s="85">
        <v>0</v>
      </c>
      <c r="X338" s="85">
        <v>8165880</v>
      </c>
      <c r="Y338" s="123" t="s">
        <v>371</v>
      </c>
      <c r="Z338" s="244"/>
      <c r="AA338" s="41">
        <v>0</v>
      </c>
      <c r="AB338" s="41">
        <v>0</v>
      </c>
      <c r="AC338" s="27"/>
    </row>
    <row r="339" spans="2:29" ht="15" customHeight="1" x14ac:dyDescent="0.3">
      <c r="B339" s="246"/>
      <c r="C339" s="111" t="s">
        <v>707</v>
      </c>
      <c r="D339" s="247"/>
      <c r="E339" s="247"/>
      <c r="F339" s="247"/>
      <c r="G339" s="247"/>
      <c r="H339" s="247"/>
      <c r="I339" s="247"/>
      <c r="J339" s="247"/>
      <c r="K339" s="247"/>
      <c r="L339" s="247"/>
      <c r="M339" s="247"/>
      <c r="N339" s="247"/>
      <c r="O339" s="247"/>
      <c r="P339" s="247"/>
      <c r="Q339" s="111">
        <f>SUM(Q334:Q338)</f>
        <v>3261187046.4000001</v>
      </c>
      <c r="R339" s="111">
        <f t="shared" ref="R339:U339" si="76">SUM(R334:R338)</f>
        <v>2772008904.4500003</v>
      </c>
      <c r="S339" s="111">
        <f t="shared" si="76"/>
        <v>0</v>
      </c>
      <c r="T339" s="111">
        <f t="shared" si="76"/>
        <v>489178141.94999999</v>
      </c>
      <c r="U339" s="111">
        <f t="shared" si="76"/>
        <v>0</v>
      </c>
      <c r="V339" s="111">
        <f>SUM(V334:V338)</f>
        <v>602068625.51999998</v>
      </c>
      <c r="W339" s="111">
        <f t="shared" ref="W339:X339" si="77">SUM(W334:W338)</f>
        <v>0</v>
      </c>
      <c r="X339" s="111">
        <f t="shared" si="77"/>
        <v>3863255671.9200001</v>
      </c>
      <c r="Y339" s="126"/>
      <c r="Z339" s="115"/>
      <c r="AA339" s="112">
        <f>SUM(AA334:AA338)</f>
        <v>26958427.09</v>
      </c>
      <c r="AB339" s="112">
        <f>SUM(AB334:AB338)</f>
        <v>4757369.49</v>
      </c>
      <c r="AC339" s="27"/>
    </row>
    <row r="340" spans="2:29" ht="174.2" customHeight="1" x14ac:dyDescent="0.3">
      <c r="B340" s="141">
        <v>302</v>
      </c>
      <c r="C340" s="303" t="s">
        <v>1184</v>
      </c>
      <c r="D340" s="90" t="s">
        <v>1</v>
      </c>
      <c r="E340" s="90">
        <v>102606</v>
      </c>
      <c r="F340" s="90" t="s">
        <v>2132</v>
      </c>
      <c r="G340" s="306" t="s">
        <v>199</v>
      </c>
      <c r="H340" s="84" t="s">
        <v>2</v>
      </c>
      <c r="I340" s="92" t="s">
        <v>664</v>
      </c>
      <c r="J340" s="80">
        <v>42615</v>
      </c>
      <c r="K340" s="80" t="s">
        <v>1308</v>
      </c>
      <c r="L340" s="83">
        <f t="shared" si="73"/>
        <v>0.85</v>
      </c>
      <c r="M340" s="84" t="s">
        <v>831</v>
      </c>
      <c r="N340" s="84" t="s">
        <v>832</v>
      </c>
      <c r="O340" s="240" t="s">
        <v>368</v>
      </c>
      <c r="P340" s="84" t="s">
        <v>674</v>
      </c>
      <c r="Q340" s="86">
        <f>R340+S340+T340</f>
        <v>110365920.95</v>
      </c>
      <c r="R340" s="85">
        <v>93811032.807500005</v>
      </c>
      <c r="S340" s="85">
        <v>0</v>
      </c>
      <c r="T340" s="85">
        <v>16554888.1425</v>
      </c>
      <c r="U340" s="85">
        <v>0</v>
      </c>
      <c r="V340" s="85">
        <v>0</v>
      </c>
      <c r="W340" s="85">
        <v>0</v>
      </c>
      <c r="X340" s="85">
        <f>R340+S340+T340+V340+W340</f>
        <v>110365920.95</v>
      </c>
      <c r="Y340" s="123" t="s">
        <v>1382</v>
      </c>
      <c r="Z340" s="93"/>
      <c r="AA340" s="41">
        <v>93378776.549999997</v>
      </c>
      <c r="AB340" s="41">
        <v>16478607.619999999</v>
      </c>
      <c r="AC340" s="27"/>
    </row>
    <row r="341" spans="2:29" ht="115.5" customHeight="1" x14ac:dyDescent="0.3">
      <c r="B341" s="141">
        <v>303</v>
      </c>
      <c r="C341" s="304"/>
      <c r="D341" s="90" t="s">
        <v>24</v>
      </c>
      <c r="E341" s="90">
        <v>104677</v>
      </c>
      <c r="F341" s="80" t="s">
        <v>311</v>
      </c>
      <c r="G341" s="306"/>
      <c r="H341" s="81" t="s">
        <v>87</v>
      </c>
      <c r="I341" s="82" t="s">
        <v>535</v>
      </c>
      <c r="J341" s="50">
        <v>42726</v>
      </c>
      <c r="K341" s="50" t="s">
        <v>1432</v>
      </c>
      <c r="L341" s="83">
        <f t="shared" si="73"/>
        <v>0.85</v>
      </c>
      <c r="M341" s="84" t="s">
        <v>831</v>
      </c>
      <c r="N341" s="84" t="s">
        <v>832</v>
      </c>
      <c r="O341" s="240" t="s">
        <v>368</v>
      </c>
      <c r="P341" s="81" t="s">
        <v>674</v>
      </c>
      <c r="Q341" s="86">
        <f t="shared" ref="Q341:Q344" si="78">R341+S341+T341</f>
        <v>156932534.97</v>
      </c>
      <c r="R341" s="85">
        <v>133392654.7245</v>
      </c>
      <c r="S341" s="85">
        <v>0</v>
      </c>
      <c r="T341" s="85">
        <v>23539880.245499998</v>
      </c>
      <c r="U341" s="85">
        <v>0</v>
      </c>
      <c r="V341" s="85">
        <v>0</v>
      </c>
      <c r="W341" s="85">
        <v>0</v>
      </c>
      <c r="X341" s="85">
        <f t="shared" ref="X341:X347" si="79">R341+S341+T341+V341+W341</f>
        <v>156932534.97</v>
      </c>
      <c r="Y341" s="123" t="s">
        <v>1382</v>
      </c>
      <c r="Z341" s="93"/>
      <c r="AA341" s="41">
        <v>129158147.31</v>
      </c>
      <c r="AB341" s="41">
        <v>22792614.240000002</v>
      </c>
      <c r="AC341" s="27"/>
    </row>
    <row r="342" spans="2:29" ht="144" customHeight="1" x14ac:dyDescent="0.3">
      <c r="B342" s="141">
        <v>304</v>
      </c>
      <c r="C342" s="248" t="s">
        <v>679</v>
      </c>
      <c r="D342" s="90" t="s">
        <v>1130</v>
      </c>
      <c r="E342" s="90">
        <v>124506</v>
      </c>
      <c r="F342" s="80" t="s">
        <v>1135</v>
      </c>
      <c r="G342" s="306" t="s">
        <v>1278</v>
      </c>
      <c r="H342" s="81" t="s">
        <v>1131</v>
      </c>
      <c r="I342" s="92" t="s">
        <v>1150</v>
      </c>
      <c r="J342" s="50" t="s">
        <v>1136</v>
      </c>
      <c r="K342" s="50" t="s">
        <v>1049</v>
      </c>
      <c r="L342" s="83">
        <f t="shared" si="73"/>
        <v>0.8500000000450979</v>
      </c>
      <c r="M342" s="84" t="s">
        <v>1132</v>
      </c>
      <c r="N342" s="84" t="s">
        <v>1133</v>
      </c>
      <c r="O342" s="240" t="s">
        <v>368</v>
      </c>
      <c r="P342" s="81" t="s">
        <v>1134</v>
      </c>
      <c r="Q342" s="86">
        <f t="shared" si="78"/>
        <v>221739840</v>
      </c>
      <c r="R342" s="85">
        <v>188478864.00999999</v>
      </c>
      <c r="S342" s="85">
        <v>0</v>
      </c>
      <c r="T342" s="85">
        <v>33260975.989999998</v>
      </c>
      <c r="U342" s="85">
        <v>0</v>
      </c>
      <c r="V342" s="85">
        <v>0</v>
      </c>
      <c r="W342" s="85">
        <v>0</v>
      </c>
      <c r="X342" s="85">
        <f t="shared" si="79"/>
        <v>221739840</v>
      </c>
      <c r="Y342" s="123" t="s">
        <v>371</v>
      </c>
      <c r="Z342" s="93"/>
      <c r="AA342" s="41">
        <v>37250447.859999999</v>
      </c>
      <c r="AB342" s="41">
        <v>6573608.4500000002</v>
      </c>
      <c r="AC342" s="27"/>
    </row>
    <row r="343" spans="2:29" ht="186.75" customHeight="1" x14ac:dyDescent="0.3">
      <c r="B343" s="141">
        <v>305</v>
      </c>
      <c r="C343" s="301" t="s">
        <v>679</v>
      </c>
      <c r="D343" s="90" t="s">
        <v>1277</v>
      </c>
      <c r="E343" s="90">
        <v>127943</v>
      </c>
      <c r="F343" s="80" t="s">
        <v>1280</v>
      </c>
      <c r="G343" s="306"/>
      <c r="H343" s="81" t="s">
        <v>2</v>
      </c>
      <c r="I343" s="92" t="s">
        <v>1340</v>
      </c>
      <c r="J343" s="50" t="s">
        <v>1507</v>
      </c>
      <c r="K343" s="210" t="s">
        <v>926</v>
      </c>
      <c r="L343" s="83">
        <f t="shared" si="73"/>
        <v>0.85000000000694853</v>
      </c>
      <c r="M343" s="84" t="s">
        <v>1132</v>
      </c>
      <c r="N343" s="84" t="s">
        <v>1133</v>
      </c>
      <c r="O343" s="240" t="s">
        <v>368</v>
      </c>
      <c r="P343" s="81" t="s">
        <v>1279</v>
      </c>
      <c r="Q343" s="86">
        <f t="shared" si="78"/>
        <v>215872852.01000002</v>
      </c>
      <c r="R343" s="85">
        <v>183491924.21000001</v>
      </c>
      <c r="S343" s="85">
        <v>0</v>
      </c>
      <c r="T343" s="85">
        <v>32380927.800000001</v>
      </c>
      <c r="U343" s="85">
        <v>0</v>
      </c>
      <c r="V343" s="85">
        <v>0</v>
      </c>
      <c r="W343" s="85">
        <v>0</v>
      </c>
      <c r="X343" s="85">
        <f t="shared" si="79"/>
        <v>215872852.01000002</v>
      </c>
      <c r="Y343" s="123" t="s">
        <v>371</v>
      </c>
      <c r="Z343" s="93"/>
      <c r="AA343" s="41">
        <v>179053948.71999997</v>
      </c>
      <c r="AB343" s="41">
        <v>31597755.669999998</v>
      </c>
      <c r="AC343" s="27"/>
    </row>
    <row r="344" spans="2:29" ht="180.75" customHeight="1" x14ac:dyDescent="0.3">
      <c r="B344" s="141">
        <v>306</v>
      </c>
      <c r="C344" s="307"/>
      <c r="D344" s="90" t="s">
        <v>1502</v>
      </c>
      <c r="E344" s="90">
        <v>130396</v>
      </c>
      <c r="F344" s="80" t="s">
        <v>1506</v>
      </c>
      <c r="G344" s="85" t="s">
        <v>1504</v>
      </c>
      <c r="H344" s="81" t="s">
        <v>1503</v>
      </c>
      <c r="I344" s="92" t="s">
        <v>1560</v>
      </c>
      <c r="J344" s="50" t="s">
        <v>1508</v>
      </c>
      <c r="K344" s="50" t="s">
        <v>1393</v>
      </c>
      <c r="L344" s="83">
        <f t="shared" si="73"/>
        <v>0.85000000001941278</v>
      </c>
      <c r="M344" s="84" t="s">
        <v>589</v>
      </c>
      <c r="N344" s="84" t="s">
        <v>1133</v>
      </c>
      <c r="O344" s="240" t="s">
        <v>368</v>
      </c>
      <c r="P344" s="81" t="s">
        <v>1505</v>
      </c>
      <c r="Q344" s="86">
        <f t="shared" si="78"/>
        <v>231806457.63</v>
      </c>
      <c r="R344" s="85">
        <v>197035488.99000001</v>
      </c>
      <c r="S344" s="85">
        <v>0</v>
      </c>
      <c r="T344" s="85">
        <v>34770968.640000001</v>
      </c>
      <c r="U344" s="85">
        <v>0</v>
      </c>
      <c r="V344" s="85">
        <v>0</v>
      </c>
      <c r="W344" s="85">
        <v>0</v>
      </c>
      <c r="X344" s="85">
        <f t="shared" si="79"/>
        <v>231806457.63</v>
      </c>
      <c r="Y344" s="123" t="s">
        <v>371</v>
      </c>
      <c r="Z344" s="93"/>
      <c r="AA344" s="41">
        <v>306684.44</v>
      </c>
      <c r="AB344" s="41">
        <v>54120.78</v>
      </c>
      <c r="AC344" s="27"/>
    </row>
    <row r="345" spans="2:29" ht="165.2" customHeight="1" x14ac:dyDescent="0.3">
      <c r="B345" s="141">
        <v>307</v>
      </c>
      <c r="C345" s="307"/>
      <c r="D345" s="90" t="s">
        <v>1768</v>
      </c>
      <c r="E345" s="90">
        <v>134028</v>
      </c>
      <c r="F345" s="80" t="s">
        <v>1769</v>
      </c>
      <c r="G345" s="85" t="s">
        <v>1789</v>
      </c>
      <c r="H345" s="81" t="s">
        <v>2</v>
      </c>
      <c r="I345" s="92" t="s">
        <v>1846</v>
      </c>
      <c r="J345" s="50" t="s">
        <v>1770</v>
      </c>
      <c r="K345" s="50" t="s">
        <v>488</v>
      </c>
      <c r="L345" s="83">
        <f t="shared" si="73"/>
        <v>0.85000000000491283</v>
      </c>
      <c r="M345" s="84" t="s">
        <v>1132</v>
      </c>
      <c r="N345" s="84" t="s">
        <v>1133</v>
      </c>
      <c r="O345" s="240" t="s">
        <v>368</v>
      </c>
      <c r="P345" s="81" t="s">
        <v>1771</v>
      </c>
      <c r="Q345" s="86">
        <f>R345+S345+T345</f>
        <v>3256765464.8400002</v>
      </c>
      <c r="R345" s="85">
        <v>2768250645.1300001</v>
      </c>
      <c r="S345" s="85">
        <v>0</v>
      </c>
      <c r="T345" s="85">
        <v>488514819.70999998</v>
      </c>
      <c r="U345" s="85">
        <v>0</v>
      </c>
      <c r="V345" s="85">
        <v>6644102.6900000004</v>
      </c>
      <c r="W345" s="85">
        <v>0</v>
      </c>
      <c r="X345" s="85">
        <f t="shared" si="79"/>
        <v>3263409567.5300002</v>
      </c>
      <c r="Y345" s="123" t="s">
        <v>371</v>
      </c>
      <c r="Z345" s="93"/>
      <c r="AA345" s="41">
        <v>302463260.56</v>
      </c>
      <c r="AB345" s="41">
        <v>53375869.510000005</v>
      </c>
      <c r="AC345" s="27"/>
    </row>
    <row r="346" spans="2:29" ht="165.2" customHeight="1" x14ac:dyDescent="0.3">
      <c r="B346" s="141">
        <v>308</v>
      </c>
      <c r="C346" s="302"/>
      <c r="D346" s="90" t="s">
        <v>1973</v>
      </c>
      <c r="E346" s="90">
        <v>137307</v>
      </c>
      <c r="F346" s="80" t="s">
        <v>1975</v>
      </c>
      <c r="G346" s="85" t="s">
        <v>1976</v>
      </c>
      <c r="H346" s="81" t="s">
        <v>1974</v>
      </c>
      <c r="I346" s="92"/>
      <c r="J346" s="50" t="s">
        <v>1977</v>
      </c>
      <c r="K346" s="50" t="s">
        <v>1148</v>
      </c>
      <c r="L346" s="83">
        <v>0.85000000000491283</v>
      </c>
      <c r="M346" s="84" t="s">
        <v>589</v>
      </c>
      <c r="N346" s="84" t="s">
        <v>619</v>
      </c>
      <c r="O346" s="240" t="s">
        <v>368</v>
      </c>
      <c r="P346" s="81" t="s">
        <v>1978</v>
      </c>
      <c r="Q346" s="86">
        <f>R346+S346+T346</f>
        <v>237419796.97999999</v>
      </c>
      <c r="R346" s="85">
        <v>201806827.44</v>
      </c>
      <c r="S346" s="85">
        <v>0</v>
      </c>
      <c r="T346" s="85">
        <v>35612969.539999999</v>
      </c>
      <c r="U346" s="85">
        <v>0</v>
      </c>
      <c r="V346" s="85">
        <v>0</v>
      </c>
      <c r="W346" s="85">
        <v>0</v>
      </c>
      <c r="X346" s="85">
        <f t="shared" si="79"/>
        <v>237419796.97999999</v>
      </c>
      <c r="Y346" s="123" t="s">
        <v>371</v>
      </c>
      <c r="Z346" s="93"/>
      <c r="AA346" s="41">
        <v>0</v>
      </c>
      <c r="AB346" s="41">
        <v>0</v>
      </c>
      <c r="AC346" s="27"/>
    </row>
    <row r="347" spans="2:29" ht="165.2" customHeight="1" x14ac:dyDescent="0.3">
      <c r="B347" s="141">
        <f>+B346+1</f>
        <v>309</v>
      </c>
      <c r="C347" s="230"/>
      <c r="D347" s="90" t="s">
        <v>2054</v>
      </c>
      <c r="E347" s="90">
        <v>138207</v>
      </c>
      <c r="F347" s="80" t="s">
        <v>2056</v>
      </c>
      <c r="G347" s="85"/>
      <c r="H347" s="81" t="s">
        <v>2055</v>
      </c>
      <c r="I347" s="92"/>
      <c r="J347" s="50" t="s">
        <v>1902</v>
      </c>
      <c r="K347" s="50" t="s">
        <v>1546</v>
      </c>
      <c r="L347" s="83"/>
      <c r="M347" s="84" t="s">
        <v>1132</v>
      </c>
      <c r="N347" s="84" t="s">
        <v>1133</v>
      </c>
      <c r="O347" s="240"/>
      <c r="P347" s="81"/>
      <c r="Q347" s="86">
        <f>R347+S347+T347</f>
        <v>209486857.73000002</v>
      </c>
      <c r="R347" s="85">
        <v>178063829.06</v>
      </c>
      <c r="S347" s="85">
        <v>0</v>
      </c>
      <c r="T347" s="85">
        <v>31423028.670000002</v>
      </c>
      <c r="U347" s="85"/>
      <c r="V347" s="85">
        <v>3284874.52</v>
      </c>
      <c r="W347" s="85">
        <v>0</v>
      </c>
      <c r="X347" s="85">
        <f t="shared" si="79"/>
        <v>212771732.25000003</v>
      </c>
      <c r="Y347" s="123" t="s">
        <v>371</v>
      </c>
      <c r="Z347" s="93"/>
      <c r="AA347" s="48">
        <v>0</v>
      </c>
      <c r="AB347" s="48">
        <v>0</v>
      </c>
      <c r="AC347" s="27"/>
    </row>
    <row r="348" spans="2:29" ht="15.75" customHeight="1" x14ac:dyDescent="0.3">
      <c r="B348" s="246"/>
      <c r="C348" s="247"/>
      <c r="D348" s="247"/>
      <c r="E348" s="247"/>
      <c r="F348" s="247"/>
      <c r="G348" s="247"/>
      <c r="H348" s="247"/>
      <c r="I348" s="211"/>
      <c r="J348" s="247"/>
      <c r="K348" s="247"/>
      <c r="L348" s="247"/>
      <c r="M348" s="247"/>
      <c r="N348" s="247"/>
      <c r="O348" s="247"/>
      <c r="P348" s="247"/>
      <c r="Q348" s="111">
        <f>SUM(Q340:Q347)</f>
        <v>4640389725.1100006</v>
      </c>
      <c r="R348" s="111">
        <f t="shared" ref="R348:AB348" si="80">SUM(R340:R347)</f>
        <v>3944331266.3720002</v>
      </c>
      <c r="S348" s="111">
        <f t="shared" si="80"/>
        <v>0</v>
      </c>
      <c r="T348" s="111">
        <f t="shared" si="80"/>
        <v>696058458.73799992</v>
      </c>
      <c r="U348" s="111">
        <f t="shared" si="80"/>
        <v>0</v>
      </c>
      <c r="V348" s="111">
        <f t="shared" si="80"/>
        <v>9928977.2100000009</v>
      </c>
      <c r="W348" s="111">
        <f t="shared" si="80"/>
        <v>0</v>
      </c>
      <c r="X348" s="111">
        <f t="shared" si="80"/>
        <v>4650318702.3199997</v>
      </c>
      <c r="Y348" s="111">
        <f t="shared" si="80"/>
        <v>0</v>
      </c>
      <c r="Z348" s="111">
        <f t="shared" si="80"/>
        <v>0</v>
      </c>
      <c r="AA348" s="111">
        <f t="shared" si="80"/>
        <v>741611265.44000006</v>
      </c>
      <c r="AB348" s="111">
        <f t="shared" si="80"/>
        <v>130872576.27000001</v>
      </c>
      <c r="AC348" s="27"/>
    </row>
    <row r="349" spans="2:29" ht="16.5" customHeight="1" x14ac:dyDescent="0.3">
      <c r="B349" s="128"/>
      <c r="C349" s="129" t="s">
        <v>19</v>
      </c>
      <c r="D349" s="129"/>
      <c r="E349" s="129"/>
      <c r="F349" s="129"/>
      <c r="G349" s="129"/>
      <c r="H349" s="129"/>
      <c r="I349" s="130"/>
      <c r="J349" s="129"/>
      <c r="K349" s="129"/>
      <c r="L349" s="129"/>
      <c r="M349" s="129"/>
      <c r="N349" s="129"/>
      <c r="O349" s="129"/>
      <c r="P349" s="129"/>
      <c r="Q349" s="131">
        <f>+Q348+Q339</f>
        <v>7901576771.5100002</v>
      </c>
      <c r="R349" s="131">
        <f t="shared" ref="R349:X349" si="81">+R348+R339</f>
        <v>6716340170.8220005</v>
      </c>
      <c r="S349" s="131">
        <f t="shared" si="81"/>
        <v>0</v>
      </c>
      <c r="T349" s="131">
        <f t="shared" si="81"/>
        <v>1185236600.688</v>
      </c>
      <c r="U349" s="131">
        <f t="shared" si="81"/>
        <v>0</v>
      </c>
      <c r="V349" s="131">
        <f t="shared" si="81"/>
        <v>611997602.73000002</v>
      </c>
      <c r="W349" s="131">
        <f t="shared" si="81"/>
        <v>0</v>
      </c>
      <c r="X349" s="131">
        <f t="shared" si="81"/>
        <v>8513574374.2399998</v>
      </c>
      <c r="Y349" s="241"/>
      <c r="Z349" s="132"/>
      <c r="AA349" s="223">
        <f>+AA348+AA339</f>
        <v>768569692.53000009</v>
      </c>
      <c r="AB349" s="223">
        <f>+AB348+AB339</f>
        <v>135629945.76000002</v>
      </c>
      <c r="AC349" s="27"/>
    </row>
    <row r="350" spans="2:29" ht="16.5" customHeight="1" x14ac:dyDescent="0.3">
      <c r="B350" s="134"/>
      <c r="C350" s="135" t="s">
        <v>720</v>
      </c>
      <c r="D350" s="76"/>
      <c r="E350" s="76"/>
      <c r="F350" s="135"/>
      <c r="G350" s="135"/>
      <c r="H350" s="135"/>
      <c r="I350" s="136"/>
      <c r="J350" s="135"/>
      <c r="K350" s="135"/>
      <c r="L350" s="135"/>
      <c r="M350" s="135"/>
      <c r="N350" s="135"/>
      <c r="O350" s="135"/>
      <c r="P350" s="135"/>
      <c r="Q350" s="137"/>
      <c r="R350" s="137"/>
      <c r="S350" s="137"/>
      <c r="T350" s="137"/>
      <c r="U350" s="137"/>
      <c r="V350" s="137"/>
      <c r="W350" s="137"/>
      <c r="X350" s="137"/>
      <c r="Y350" s="135"/>
      <c r="Z350" s="249"/>
      <c r="AA350" s="140"/>
      <c r="AB350" s="140"/>
      <c r="AC350" s="27"/>
    </row>
    <row r="351" spans="2:29" ht="143.44999999999999" customHeight="1" x14ac:dyDescent="0.3">
      <c r="B351" s="141">
        <f>+B347+1</f>
        <v>310</v>
      </c>
      <c r="C351" s="301" t="s">
        <v>1189</v>
      </c>
      <c r="D351" s="243" t="s">
        <v>722</v>
      </c>
      <c r="E351" s="90">
        <v>105731</v>
      </c>
      <c r="F351" s="80" t="s">
        <v>724</v>
      </c>
      <c r="G351" s="243" t="s">
        <v>757</v>
      </c>
      <c r="H351" s="81" t="s">
        <v>723</v>
      </c>
      <c r="I351" s="92" t="s">
        <v>752</v>
      </c>
      <c r="J351" s="50">
        <v>43101</v>
      </c>
      <c r="K351" s="50" t="s">
        <v>382</v>
      </c>
      <c r="L351" s="83">
        <f t="shared" ref="L351:L373" si="82">R351/Q351</f>
        <v>0.78199999975790002</v>
      </c>
      <c r="M351" s="84" t="s">
        <v>599</v>
      </c>
      <c r="N351" s="84" t="s">
        <v>600</v>
      </c>
      <c r="O351" s="49" t="s">
        <v>370</v>
      </c>
      <c r="P351" s="90" t="s">
        <v>719</v>
      </c>
      <c r="Q351" s="85">
        <f>R351+S351+T351</f>
        <v>12804627.049999999</v>
      </c>
      <c r="R351" s="85">
        <v>10013218.35</v>
      </c>
      <c r="S351" s="85">
        <v>1767038.53</v>
      </c>
      <c r="T351" s="85">
        <v>1024370.17</v>
      </c>
      <c r="U351" s="85">
        <v>0</v>
      </c>
      <c r="V351" s="85">
        <v>3571212.34</v>
      </c>
      <c r="W351" s="85">
        <v>0</v>
      </c>
      <c r="X351" s="85">
        <f>R351+S351+T351+V351+W351</f>
        <v>16375839.389999999</v>
      </c>
      <c r="Y351" s="123" t="s">
        <v>371</v>
      </c>
      <c r="Z351" s="250"/>
      <c r="AA351" s="41">
        <v>4497589.76</v>
      </c>
      <c r="AB351" s="41">
        <v>793692.31</v>
      </c>
      <c r="AC351" s="27"/>
    </row>
    <row r="352" spans="2:29" ht="135.75" customHeight="1" x14ac:dyDescent="0.3">
      <c r="B352" s="141">
        <f>+B351+1</f>
        <v>311</v>
      </c>
      <c r="C352" s="307"/>
      <c r="D352" s="251" t="s">
        <v>1448</v>
      </c>
      <c r="E352" s="252">
        <v>122825</v>
      </c>
      <c r="F352" s="80" t="s">
        <v>1450</v>
      </c>
      <c r="G352" s="243"/>
      <c r="H352" s="81" t="s">
        <v>886</v>
      </c>
      <c r="I352" s="92" t="s">
        <v>1452</v>
      </c>
      <c r="J352" s="50">
        <v>43466</v>
      </c>
      <c r="K352" s="50" t="s">
        <v>913</v>
      </c>
      <c r="L352" s="83">
        <f t="shared" si="82"/>
        <v>0.84999999965278072</v>
      </c>
      <c r="M352" s="84" t="s">
        <v>1454</v>
      </c>
      <c r="N352" s="84" t="s">
        <v>397</v>
      </c>
      <c r="O352" s="49" t="s">
        <v>370</v>
      </c>
      <c r="P352" s="253" t="s">
        <v>1455</v>
      </c>
      <c r="Q352" s="85">
        <f t="shared" ref="Q352:Q353" si="83">R352+S352+T352</f>
        <v>7200062.0500000007</v>
      </c>
      <c r="R352" s="85">
        <v>6120052.7400000002</v>
      </c>
      <c r="S352" s="85">
        <v>1080009.31</v>
      </c>
      <c r="T352" s="85">
        <v>0</v>
      </c>
      <c r="U352" s="85">
        <v>0</v>
      </c>
      <c r="V352" s="85">
        <v>2761343.65</v>
      </c>
      <c r="W352" s="85">
        <v>0</v>
      </c>
      <c r="X352" s="85">
        <f>R352+S352+T352+V352+W352</f>
        <v>9961405.7000000011</v>
      </c>
      <c r="Y352" s="123" t="s">
        <v>371</v>
      </c>
      <c r="Z352" s="250"/>
      <c r="AA352" s="41">
        <v>167521.13</v>
      </c>
      <c r="AB352" s="41">
        <v>29562.55</v>
      </c>
      <c r="AC352" s="27"/>
    </row>
    <row r="353" spans="2:29" ht="148.69999999999999" customHeight="1" x14ac:dyDescent="0.3">
      <c r="B353" s="141">
        <f>+B352+1</f>
        <v>312</v>
      </c>
      <c r="C353" s="302"/>
      <c r="D353" s="251" t="s">
        <v>1449</v>
      </c>
      <c r="E353" s="252">
        <v>127410</v>
      </c>
      <c r="F353" s="80" t="s">
        <v>1451</v>
      </c>
      <c r="G353" s="243"/>
      <c r="H353" s="81" t="s">
        <v>886</v>
      </c>
      <c r="I353" s="92" t="s">
        <v>1453</v>
      </c>
      <c r="J353" s="50" t="s">
        <v>1520</v>
      </c>
      <c r="K353" s="50" t="s">
        <v>1393</v>
      </c>
      <c r="L353" s="83">
        <f t="shared" si="82"/>
        <v>0.8499999995728742</v>
      </c>
      <c r="M353" s="84" t="s">
        <v>1454</v>
      </c>
      <c r="N353" s="84" t="s">
        <v>394</v>
      </c>
      <c r="O353" s="49" t="s">
        <v>370</v>
      </c>
      <c r="P353" s="253" t="s">
        <v>1455</v>
      </c>
      <c r="Q353" s="85">
        <f t="shared" si="83"/>
        <v>14047381.16</v>
      </c>
      <c r="R353" s="85">
        <v>11940273.98</v>
      </c>
      <c r="S353" s="85">
        <v>2107107.1800000002</v>
      </c>
      <c r="T353" s="85">
        <v>0</v>
      </c>
      <c r="U353" s="85">
        <v>0</v>
      </c>
      <c r="V353" s="85">
        <v>10496943.43</v>
      </c>
      <c r="W353" s="85">
        <v>0</v>
      </c>
      <c r="X353" s="85">
        <f t="shared" ref="X353:X356" si="84">R353+S353+T353+V353+W353</f>
        <v>24544324.59</v>
      </c>
      <c r="Y353" s="123" t="s">
        <v>371</v>
      </c>
      <c r="Z353" s="250"/>
      <c r="AA353" s="41">
        <v>168797.89</v>
      </c>
      <c r="AB353" s="41">
        <v>29787.86</v>
      </c>
      <c r="AC353" s="27"/>
    </row>
    <row r="354" spans="2:29" ht="115.5" customHeight="1" x14ac:dyDescent="0.3">
      <c r="B354" s="141">
        <v>312</v>
      </c>
      <c r="C354" s="230"/>
      <c r="D354" s="251" t="s">
        <v>1516</v>
      </c>
      <c r="E354" s="252">
        <v>127686</v>
      </c>
      <c r="F354" s="80" t="s">
        <v>1518</v>
      </c>
      <c r="G354" s="243"/>
      <c r="H354" s="81" t="s">
        <v>723</v>
      </c>
      <c r="I354" s="92" t="s">
        <v>1561</v>
      </c>
      <c r="J354" s="50" t="s">
        <v>1519</v>
      </c>
      <c r="K354" s="50" t="s">
        <v>1393</v>
      </c>
      <c r="L354" s="83">
        <f t="shared" si="82"/>
        <v>0.76389499979481279</v>
      </c>
      <c r="M354" s="84" t="s">
        <v>599</v>
      </c>
      <c r="N354" s="84" t="s">
        <v>1517</v>
      </c>
      <c r="O354" s="49" t="s">
        <v>370</v>
      </c>
      <c r="P354" s="253" t="s">
        <v>1455</v>
      </c>
      <c r="Q354" s="85">
        <f>R354+S354+T354</f>
        <v>25358055.969999999</v>
      </c>
      <c r="R354" s="85">
        <v>19370892.16</v>
      </c>
      <c r="S354" s="85">
        <v>3418392.74</v>
      </c>
      <c r="T354" s="85">
        <v>2568771.0699999998</v>
      </c>
      <c r="U354" s="85">
        <v>0</v>
      </c>
      <c r="V354" s="85">
        <v>5996541.9400000004</v>
      </c>
      <c r="W354" s="85">
        <v>0</v>
      </c>
      <c r="X354" s="85">
        <f t="shared" si="84"/>
        <v>31354597.91</v>
      </c>
      <c r="Y354" s="123" t="s">
        <v>371</v>
      </c>
      <c r="Z354" s="250"/>
      <c r="AA354" s="41">
        <v>0</v>
      </c>
      <c r="AB354" s="41">
        <v>0</v>
      </c>
      <c r="AC354" s="27"/>
    </row>
    <row r="355" spans="2:29" ht="23.25" customHeight="1" x14ac:dyDescent="0.3">
      <c r="B355" s="254"/>
      <c r="C355" s="254" t="s">
        <v>1999</v>
      </c>
      <c r="D355" s="254"/>
      <c r="E355" s="254"/>
      <c r="F355" s="254"/>
      <c r="G355" s="254"/>
      <c r="H355" s="254"/>
      <c r="I355" s="254"/>
      <c r="J355" s="254"/>
      <c r="K355" s="254"/>
      <c r="L355" s="254"/>
      <c r="M355" s="254"/>
      <c r="N355" s="254"/>
      <c r="O355" s="254"/>
      <c r="P355" s="254"/>
      <c r="Q355" s="254">
        <f>SUM(Q351:Q354)</f>
        <v>59410126.230000004</v>
      </c>
      <c r="R355" s="254">
        <f t="shared" ref="R355:Z355" si="85">SUM(R351:R354)</f>
        <v>47444437.230000004</v>
      </c>
      <c r="S355" s="254">
        <f t="shared" si="85"/>
        <v>8372547.7599999998</v>
      </c>
      <c r="T355" s="254">
        <f t="shared" si="85"/>
        <v>3593141.2399999998</v>
      </c>
      <c r="U355" s="254">
        <f t="shared" si="85"/>
        <v>0</v>
      </c>
      <c r="V355" s="254">
        <f t="shared" si="85"/>
        <v>22826041.360000003</v>
      </c>
      <c r="W355" s="254">
        <f t="shared" si="85"/>
        <v>0</v>
      </c>
      <c r="X355" s="254">
        <f t="shared" si="85"/>
        <v>82236167.590000004</v>
      </c>
      <c r="Y355" s="254">
        <f t="shared" si="85"/>
        <v>0</v>
      </c>
      <c r="Z355" s="254">
        <f t="shared" si="85"/>
        <v>0</v>
      </c>
      <c r="AA355" s="254">
        <f>SUM(AA351:AA354)</f>
        <v>4833908.7799999993</v>
      </c>
      <c r="AB355" s="254">
        <f>SUM(AB351:AB354)</f>
        <v>853042.72000000009</v>
      </c>
      <c r="AC355" s="27"/>
    </row>
    <row r="356" spans="2:29" ht="115.5" customHeight="1" x14ac:dyDescent="0.3">
      <c r="B356" s="141">
        <v>313</v>
      </c>
      <c r="C356" s="230"/>
      <c r="D356" s="94" t="s">
        <v>1907</v>
      </c>
      <c r="E356" s="252">
        <v>127641</v>
      </c>
      <c r="F356" s="80" t="s">
        <v>1909</v>
      </c>
      <c r="G356" s="243"/>
      <c r="H356" s="81" t="s">
        <v>1908</v>
      </c>
      <c r="I356" s="92"/>
      <c r="J356" s="50" t="s">
        <v>1910</v>
      </c>
      <c r="K356" s="50" t="s">
        <v>1393</v>
      </c>
      <c r="L356" s="83">
        <f>S356/Q356</f>
        <v>0.10499999843352574</v>
      </c>
      <c r="M356" s="84" t="s">
        <v>590</v>
      </c>
      <c r="N356" s="84" t="s">
        <v>591</v>
      </c>
      <c r="O356" s="49" t="s">
        <v>370</v>
      </c>
      <c r="P356" s="253" t="s">
        <v>1455</v>
      </c>
      <c r="Q356" s="85">
        <f>R356+S356+T356</f>
        <v>18640587.039999999</v>
      </c>
      <c r="R356" s="221">
        <v>11091149.32</v>
      </c>
      <c r="S356" s="85">
        <v>1957261.61</v>
      </c>
      <c r="T356" s="85">
        <v>5592176.1100000003</v>
      </c>
      <c r="U356" s="85">
        <v>0</v>
      </c>
      <c r="V356" s="85">
        <v>5353593.92</v>
      </c>
      <c r="W356" s="85">
        <v>0</v>
      </c>
      <c r="X356" s="85">
        <f t="shared" si="84"/>
        <v>23994180.960000001</v>
      </c>
      <c r="Y356" s="123"/>
      <c r="Z356" s="250"/>
      <c r="AA356" s="41">
        <v>0</v>
      </c>
      <c r="AB356" s="41">
        <v>0</v>
      </c>
      <c r="AC356" s="27"/>
    </row>
    <row r="357" spans="2:29" ht="19.5" customHeight="1" x14ac:dyDescent="0.3">
      <c r="B357" s="254"/>
      <c r="C357" s="254" t="s">
        <v>2000</v>
      </c>
      <c r="D357" s="254"/>
      <c r="E357" s="254"/>
      <c r="F357" s="254"/>
      <c r="G357" s="254"/>
      <c r="H357" s="254"/>
      <c r="I357" s="254"/>
      <c r="J357" s="254"/>
      <c r="K357" s="254"/>
      <c r="L357" s="254"/>
      <c r="M357" s="254"/>
      <c r="N357" s="254"/>
      <c r="O357" s="254"/>
      <c r="P357" s="254"/>
      <c r="Q357" s="254">
        <f>Q356</f>
        <v>18640587.039999999</v>
      </c>
      <c r="R357" s="254">
        <f t="shared" ref="R357:AB357" si="86">R356</f>
        <v>11091149.32</v>
      </c>
      <c r="S357" s="254">
        <f t="shared" si="86"/>
        <v>1957261.61</v>
      </c>
      <c r="T357" s="254">
        <f t="shared" si="86"/>
        <v>5592176.1100000003</v>
      </c>
      <c r="U357" s="254">
        <f t="shared" si="86"/>
        <v>0</v>
      </c>
      <c r="V357" s="254">
        <f t="shared" si="86"/>
        <v>5353593.92</v>
      </c>
      <c r="W357" s="254">
        <f t="shared" si="86"/>
        <v>0</v>
      </c>
      <c r="X357" s="254">
        <f t="shared" si="86"/>
        <v>23994180.960000001</v>
      </c>
      <c r="Y357" s="254">
        <f t="shared" si="86"/>
        <v>0</v>
      </c>
      <c r="Z357" s="254">
        <f t="shared" si="86"/>
        <v>0</v>
      </c>
      <c r="AA357" s="254">
        <f t="shared" si="86"/>
        <v>0</v>
      </c>
      <c r="AB357" s="254">
        <f t="shared" si="86"/>
        <v>0</v>
      </c>
      <c r="AC357" s="27"/>
    </row>
    <row r="358" spans="2:29" ht="16.5" customHeight="1" x14ac:dyDescent="0.3">
      <c r="B358" s="255"/>
      <c r="C358" s="254" t="s">
        <v>721</v>
      </c>
      <c r="D358" s="256"/>
      <c r="E358" s="255"/>
      <c r="F358" s="111"/>
      <c r="G358" s="111"/>
      <c r="H358" s="111"/>
      <c r="I358" s="111"/>
      <c r="J358" s="111"/>
      <c r="K358" s="111"/>
      <c r="L358" s="111"/>
      <c r="M358" s="111"/>
      <c r="N358" s="111"/>
      <c r="O358" s="111"/>
      <c r="P358" s="111"/>
      <c r="Q358" s="111">
        <f>+Q357+Q355</f>
        <v>78050713.270000011</v>
      </c>
      <c r="R358" s="111">
        <f>+R357+R355</f>
        <v>58535586.550000004</v>
      </c>
      <c r="S358" s="111">
        <f>SUM(S351:S356)</f>
        <v>18702357.129999999</v>
      </c>
      <c r="T358" s="111">
        <f>SUM(T351:T356)</f>
        <v>12778458.59</v>
      </c>
      <c r="U358" s="111">
        <f t="shared" ref="U358" si="87">SUM(U351:U356)</f>
        <v>0</v>
      </c>
      <c r="V358" s="111">
        <f>SUM(V351:V356)</f>
        <v>51005676.640000008</v>
      </c>
      <c r="W358" s="111">
        <f t="shared" ref="W358:X358" si="88">SUM(W351:W356)</f>
        <v>0</v>
      </c>
      <c r="X358" s="111">
        <f t="shared" si="88"/>
        <v>188466516.14000002</v>
      </c>
      <c r="Y358" s="111">
        <f t="shared" ref="Y358" si="89">SUM(Y351:Y356)</f>
        <v>0</v>
      </c>
      <c r="Z358" s="112">
        <f t="shared" ref="Z358" si="90">SUM(Z351:Z356)</f>
        <v>0</v>
      </c>
      <c r="AA358" s="112">
        <v>4833908.7799999993</v>
      </c>
      <c r="AB358" s="112">
        <v>853042.72000000009</v>
      </c>
      <c r="AC358" s="27"/>
    </row>
    <row r="359" spans="2:29" ht="78" customHeight="1" x14ac:dyDescent="0.3">
      <c r="B359" s="257">
        <v>314</v>
      </c>
      <c r="C359" s="308" t="s">
        <v>1190</v>
      </c>
      <c r="D359" s="90" t="s">
        <v>693</v>
      </c>
      <c r="E359" s="99">
        <v>106965</v>
      </c>
      <c r="F359" s="90" t="s">
        <v>696</v>
      </c>
      <c r="G359" s="311" t="s">
        <v>758</v>
      </c>
      <c r="H359" s="90" t="s">
        <v>694</v>
      </c>
      <c r="I359" s="92" t="s">
        <v>718</v>
      </c>
      <c r="J359" s="90" t="s">
        <v>700</v>
      </c>
      <c r="K359" s="114" t="s">
        <v>1989</v>
      </c>
      <c r="L359" s="83">
        <f t="shared" si="82"/>
        <v>0.85</v>
      </c>
      <c r="M359" s="84" t="s">
        <v>593</v>
      </c>
      <c r="N359" s="84" t="s">
        <v>618</v>
      </c>
      <c r="O359" s="49" t="s">
        <v>370</v>
      </c>
      <c r="P359" s="90" t="s">
        <v>719</v>
      </c>
      <c r="Q359" s="86">
        <v>889820</v>
      </c>
      <c r="R359" s="258">
        <v>756347</v>
      </c>
      <c r="S359" s="258">
        <v>133473</v>
      </c>
      <c r="T359" s="258">
        <v>0</v>
      </c>
      <c r="U359" s="258">
        <v>0</v>
      </c>
      <c r="V359" s="258">
        <v>169065.8</v>
      </c>
      <c r="W359" s="258">
        <v>0</v>
      </c>
      <c r="X359" s="85">
        <f>R359+S359+T359+V359+W359</f>
        <v>1058885.8</v>
      </c>
      <c r="Y359" s="123" t="s">
        <v>1382</v>
      </c>
      <c r="Z359" s="259"/>
      <c r="AA359" s="41">
        <v>754675.8</v>
      </c>
      <c r="AB359" s="41">
        <v>133178.08000000002</v>
      </c>
      <c r="AC359" s="27"/>
    </row>
    <row r="360" spans="2:29" ht="93.75" customHeight="1" x14ac:dyDescent="0.3">
      <c r="B360" s="257">
        <v>315</v>
      </c>
      <c r="C360" s="309"/>
      <c r="D360" s="90" t="s">
        <v>697</v>
      </c>
      <c r="E360" s="99">
        <v>109717</v>
      </c>
      <c r="F360" s="90" t="s">
        <v>698</v>
      </c>
      <c r="G360" s="311"/>
      <c r="H360" s="90" t="s">
        <v>699</v>
      </c>
      <c r="I360" s="92" t="s">
        <v>749</v>
      </c>
      <c r="J360" s="80" t="s">
        <v>701</v>
      </c>
      <c r="K360" s="114" t="s">
        <v>1990</v>
      </c>
      <c r="L360" s="83">
        <f t="shared" si="82"/>
        <v>0.71370395229749428</v>
      </c>
      <c r="M360" s="84" t="s">
        <v>599</v>
      </c>
      <c r="N360" s="84" t="s">
        <v>600</v>
      </c>
      <c r="O360" s="49" t="s">
        <v>370</v>
      </c>
      <c r="P360" s="90" t="s">
        <v>719</v>
      </c>
      <c r="Q360" s="86">
        <v>1080805.28</v>
      </c>
      <c r="R360" s="258">
        <v>771375</v>
      </c>
      <c r="S360" s="258">
        <v>136125</v>
      </c>
      <c r="T360" s="258">
        <v>173305.28</v>
      </c>
      <c r="U360" s="258">
        <v>0</v>
      </c>
      <c r="V360" s="258">
        <v>205353.02</v>
      </c>
      <c r="W360" s="258">
        <v>0</v>
      </c>
      <c r="X360" s="85">
        <f t="shared" ref="X360:X373" si="91">R360+S360+T360+V360+W360</f>
        <v>1286158.3</v>
      </c>
      <c r="Y360" s="123" t="s">
        <v>1382</v>
      </c>
      <c r="Z360" s="259"/>
      <c r="AA360" s="41">
        <v>742672.08</v>
      </c>
      <c r="AB360" s="41">
        <v>131059.78</v>
      </c>
      <c r="AC360" s="27"/>
    </row>
    <row r="361" spans="2:29" ht="106.5" customHeight="1" x14ac:dyDescent="0.3">
      <c r="B361" s="257">
        <v>316</v>
      </c>
      <c r="C361" s="309"/>
      <c r="D361" s="90" t="s">
        <v>735</v>
      </c>
      <c r="E361" s="99">
        <v>105740</v>
      </c>
      <c r="F361" s="90" t="s">
        <v>734</v>
      </c>
      <c r="G361" s="311"/>
      <c r="H361" s="90" t="s">
        <v>736</v>
      </c>
      <c r="I361" s="92" t="s">
        <v>753</v>
      </c>
      <c r="J361" s="80" t="s">
        <v>754</v>
      </c>
      <c r="K361" s="80" t="s">
        <v>1295</v>
      </c>
      <c r="L361" s="83">
        <f t="shared" si="82"/>
        <v>0.76842409777970633</v>
      </c>
      <c r="M361" s="84" t="s">
        <v>586</v>
      </c>
      <c r="N361" s="84" t="s">
        <v>623</v>
      </c>
      <c r="O361" s="49"/>
      <c r="P361" s="90" t="s">
        <v>719</v>
      </c>
      <c r="Q361" s="86">
        <v>983929.32000000007</v>
      </c>
      <c r="R361" s="258">
        <v>756075</v>
      </c>
      <c r="S361" s="258">
        <v>133425</v>
      </c>
      <c r="T361" s="258">
        <v>94429.32</v>
      </c>
      <c r="U361" s="258">
        <v>0</v>
      </c>
      <c r="V361" s="86">
        <v>179458.7</v>
      </c>
      <c r="W361" s="258">
        <v>0</v>
      </c>
      <c r="X361" s="85">
        <f t="shared" si="91"/>
        <v>1163388.02</v>
      </c>
      <c r="Y361" s="123" t="s">
        <v>1382</v>
      </c>
      <c r="Z361" s="259"/>
      <c r="AA361" s="86">
        <v>736175.4</v>
      </c>
      <c r="AB361" s="260">
        <v>129913.3</v>
      </c>
      <c r="AC361" s="27"/>
    </row>
    <row r="362" spans="2:29" ht="88.5" customHeight="1" x14ac:dyDescent="0.3">
      <c r="B362" s="257">
        <v>317</v>
      </c>
      <c r="C362" s="309"/>
      <c r="D362" s="90" t="s">
        <v>810</v>
      </c>
      <c r="E362" s="99">
        <v>116222</v>
      </c>
      <c r="F362" s="90" t="s">
        <v>812</v>
      </c>
      <c r="G362" s="311"/>
      <c r="H362" s="90" t="s">
        <v>811</v>
      </c>
      <c r="I362" s="92" t="s">
        <v>820</v>
      </c>
      <c r="J362" s="80" t="s">
        <v>813</v>
      </c>
      <c r="K362" s="80" t="s">
        <v>1991</v>
      </c>
      <c r="L362" s="83">
        <f t="shared" si="82"/>
        <v>0.80294112168498188</v>
      </c>
      <c r="M362" s="84" t="s">
        <v>584</v>
      </c>
      <c r="N362" s="84" t="s">
        <v>585</v>
      </c>
      <c r="O362" s="49"/>
      <c r="P362" s="90" t="s">
        <v>814</v>
      </c>
      <c r="Q362" s="86">
        <v>914795.87999999989</v>
      </c>
      <c r="R362" s="258">
        <v>734527.23</v>
      </c>
      <c r="S362" s="258">
        <v>129622.45</v>
      </c>
      <c r="T362" s="258">
        <v>50646.2</v>
      </c>
      <c r="U362" s="258">
        <v>0</v>
      </c>
      <c r="V362" s="86">
        <v>194726.12</v>
      </c>
      <c r="W362" s="258">
        <v>0</v>
      </c>
      <c r="X362" s="85">
        <f t="shared" si="91"/>
        <v>1109522</v>
      </c>
      <c r="Y362" s="123" t="s">
        <v>1382</v>
      </c>
      <c r="Z362" s="259"/>
      <c r="AA362" s="86">
        <v>724889.34000000008</v>
      </c>
      <c r="AB362" s="260">
        <v>127921.65</v>
      </c>
      <c r="AC362" s="27"/>
    </row>
    <row r="363" spans="2:29" ht="84.75" customHeight="1" x14ac:dyDescent="0.3">
      <c r="B363" s="257">
        <v>318</v>
      </c>
      <c r="C363" s="309"/>
      <c r="D363" s="90" t="s">
        <v>821</v>
      </c>
      <c r="E363" s="99">
        <v>106581</v>
      </c>
      <c r="F363" s="90" t="s">
        <v>822</v>
      </c>
      <c r="G363" s="311"/>
      <c r="H363" s="90" t="s">
        <v>823</v>
      </c>
      <c r="I363" s="92" t="s">
        <v>1562</v>
      </c>
      <c r="J363" s="80" t="s">
        <v>824</v>
      </c>
      <c r="K363" s="80" t="s">
        <v>1431</v>
      </c>
      <c r="L363" s="83">
        <f t="shared" si="82"/>
        <v>0.85</v>
      </c>
      <c r="M363" s="84" t="s">
        <v>584</v>
      </c>
      <c r="N363" s="84" t="s">
        <v>617</v>
      </c>
      <c r="O363" s="49"/>
      <c r="P363" s="90" t="s">
        <v>825</v>
      </c>
      <c r="Q363" s="86">
        <v>813123.6</v>
      </c>
      <c r="R363" s="258">
        <v>691155.05999999994</v>
      </c>
      <c r="S363" s="258">
        <v>121968.54</v>
      </c>
      <c r="T363" s="258">
        <v>0</v>
      </c>
      <c r="U363" s="258">
        <v>0</v>
      </c>
      <c r="V363" s="85">
        <v>154493.48000000001</v>
      </c>
      <c r="W363" s="85">
        <v>0</v>
      </c>
      <c r="X363" s="85">
        <f t="shared" si="91"/>
        <v>967617.08</v>
      </c>
      <c r="Y363" s="123" t="s">
        <v>1382</v>
      </c>
      <c r="Z363" s="259"/>
      <c r="AA363" s="86">
        <v>691155.06</v>
      </c>
      <c r="AB363" s="260">
        <v>121968.54</v>
      </c>
      <c r="AC363" s="27"/>
    </row>
    <row r="364" spans="2:29" ht="137.25" customHeight="1" x14ac:dyDescent="0.3">
      <c r="B364" s="257">
        <v>319</v>
      </c>
      <c r="C364" s="309"/>
      <c r="D364" s="90" t="s">
        <v>881</v>
      </c>
      <c r="E364" s="99">
        <v>117803</v>
      </c>
      <c r="F364" s="90" t="s">
        <v>884</v>
      </c>
      <c r="G364" s="311" t="s">
        <v>758</v>
      </c>
      <c r="H364" s="90" t="s">
        <v>882</v>
      </c>
      <c r="I364" s="92" t="s">
        <v>894</v>
      </c>
      <c r="J364" s="80" t="s">
        <v>889</v>
      </c>
      <c r="K364" s="80">
        <v>43769</v>
      </c>
      <c r="L364" s="83">
        <f t="shared" si="82"/>
        <v>0.85000000221975913</v>
      </c>
      <c r="M364" s="84" t="s">
        <v>590</v>
      </c>
      <c r="N364" s="84" t="s">
        <v>620</v>
      </c>
      <c r="O364" s="49"/>
      <c r="P364" s="90" t="s">
        <v>883</v>
      </c>
      <c r="Q364" s="86">
        <v>900998.67999999993</v>
      </c>
      <c r="R364" s="258">
        <v>765848.88</v>
      </c>
      <c r="S364" s="258">
        <v>135149.79999999999</v>
      </c>
      <c r="T364" s="258">
        <v>0</v>
      </c>
      <c r="U364" s="258">
        <v>0</v>
      </c>
      <c r="V364" s="86">
        <v>171189.75</v>
      </c>
      <c r="W364" s="258">
        <v>0</v>
      </c>
      <c r="X364" s="85">
        <f t="shared" si="91"/>
        <v>1072188.43</v>
      </c>
      <c r="Y364" s="123" t="s">
        <v>1382</v>
      </c>
      <c r="Z364" s="259"/>
      <c r="AA364" s="86">
        <v>756986.26</v>
      </c>
      <c r="AB364" s="260">
        <v>133585.80000000002</v>
      </c>
      <c r="AC364" s="27"/>
    </row>
    <row r="365" spans="2:29" ht="133.5" customHeight="1" x14ac:dyDescent="0.3">
      <c r="B365" s="257">
        <v>320</v>
      </c>
      <c r="C365" s="309"/>
      <c r="D365" s="90" t="s">
        <v>896</v>
      </c>
      <c r="E365" s="99">
        <v>118591</v>
      </c>
      <c r="F365" s="90" t="s">
        <v>898</v>
      </c>
      <c r="G365" s="311"/>
      <c r="H365" s="90" t="s">
        <v>897</v>
      </c>
      <c r="I365" s="92" t="s">
        <v>938</v>
      </c>
      <c r="J365" s="80" t="s">
        <v>1433</v>
      </c>
      <c r="K365" s="80" t="s">
        <v>1988</v>
      </c>
      <c r="L365" s="83">
        <f t="shared" si="82"/>
        <v>0.81689844784348342</v>
      </c>
      <c r="M365" s="84" t="s">
        <v>584</v>
      </c>
      <c r="N365" s="84" t="s">
        <v>617</v>
      </c>
      <c r="O365" s="49"/>
      <c r="P365" s="90" t="s">
        <v>899</v>
      </c>
      <c r="Q365" s="86">
        <v>946655.82000000007</v>
      </c>
      <c r="R365" s="258">
        <v>773321.67</v>
      </c>
      <c r="S365" s="258">
        <v>136468.53</v>
      </c>
      <c r="T365" s="258">
        <v>36865.620000000003</v>
      </c>
      <c r="U365" s="258">
        <v>0</v>
      </c>
      <c r="V365" s="86">
        <v>179864.62</v>
      </c>
      <c r="W365" s="258">
        <v>0</v>
      </c>
      <c r="X365" s="85">
        <f t="shared" si="91"/>
        <v>1126520.44</v>
      </c>
      <c r="Y365" s="123" t="s">
        <v>1382</v>
      </c>
      <c r="Z365" s="259"/>
      <c r="AA365" s="86">
        <v>744133.67999999993</v>
      </c>
      <c r="AB365" s="260">
        <v>131317.71</v>
      </c>
      <c r="AC365" s="27"/>
    </row>
    <row r="366" spans="2:29" ht="116.45" customHeight="1" x14ac:dyDescent="0.3">
      <c r="B366" s="257">
        <v>321</v>
      </c>
      <c r="C366" s="309"/>
      <c r="D366" s="90" t="s">
        <v>967</v>
      </c>
      <c r="E366" s="99">
        <v>111829</v>
      </c>
      <c r="F366" s="90" t="s">
        <v>969</v>
      </c>
      <c r="G366" s="90" t="s">
        <v>758</v>
      </c>
      <c r="H366" s="90" t="s">
        <v>968</v>
      </c>
      <c r="I366" s="92" t="s">
        <v>1101</v>
      </c>
      <c r="J366" s="80" t="s">
        <v>970</v>
      </c>
      <c r="K366" s="80" t="s">
        <v>1987</v>
      </c>
      <c r="L366" s="83">
        <f t="shared" si="82"/>
        <v>0.84999999503430446</v>
      </c>
      <c r="M366" s="84" t="s">
        <v>584</v>
      </c>
      <c r="N366" s="84" t="s">
        <v>585</v>
      </c>
      <c r="O366" s="49"/>
      <c r="P366" s="90" t="s">
        <v>971</v>
      </c>
      <c r="Q366" s="86">
        <v>604144.98</v>
      </c>
      <c r="R366" s="258">
        <v>513523.23</v>
      </c>
      <c r="S366" s="258">
        <v>90621.75</v>
      </c>
      <c r="T366" s="258">
        <v>0</v>
      </c>
      <c r="U366" s="258">
        <v>0</v>
      </c>
      <c r="V366" s="86">
        <v>114787.55</v>
      </c>
      <c r="W366" s="258">
        <v>0</v>
      </c>
      <c r="X366" s="85">
        <f t="shared" si="91"/>
        <v>718932.53</v>
      </c>
      <c r="Y366" s="123" t="s">
        <v>1382</v>
      </c>
      <c r="Z366" s="259"/>
      <c r="AA366" s="86">
        <v>500929.68999999994</v>
      </c>
      <c r="AB366" s="260">
        <v>88399.360000000001</v>
      </c>
      <c r="AC366" s="27"/>
    </row>
    <row r="367" spans="2:29" ht="116.45" customHeight="1" x14ac:dyDescent="0.3">
      <c r="B367" s="257">
        <v>322</v>
      </c>
      <c r="C367" s="309"/>
      <c r="D367" s="90" t="s">
        <v>1027</v>
      </c>
      <c r="E367" s="99">
        <v>118973</v>
      </c>
      <c r="F367" s="90" t="s">
        <v>1030</v>
      </c>
      <c r="G367" s="90" t="s">
        <v>758</v>
      </c>
      <c r="H367" s="90" t="s">
        <v>1028</v>
      </c>
      <c r="I367" s="92" t="s">
        <v>1102</v>
      </c>
      <c r="J367" s="80" t="s">
        <v>1031</v>
      </c>
      <c r="K367" s="80" t="s">
        <v>2133</v>
      </c>
      <c r="L367" s="83">
        <f t="shared" si="82"/>
        <v>0.84999999448537467</v>
      </c>
      <c r="M367" s="84" t="s">
        <v>586</v>
      </c>
      <c r="N367" s="84" t="s">
        <v>616</v>
      </c>
      <c r="O367" s="49"/>
      <c r="P367" s="90" t="s">
        <v>1029</v>
      </c>
      <c r="Q367" s="86">
        <v>906679.9</v>
      </c>
      <c r="R367" s="258">
        <v>770677.91</v>
      </c>
      <c r="S367" s="258">
        <v>136001.99</v>
      </c>
      <c r="T367" s="258">
        <v>0</v>
      </c>
      <c r="U367" s="258">
        <v>0</v>
      </c>
      <c r="V367" s="86">
        <v>172269.19</v>
      </c>
      <c r="W367" s="258">
        <v>0</v>
      </c>
      <c r="X367" s="85">
        <f t="shared" si="91"/>
        <v>1078949.0900000001</v>
      </c>
      <c r="Y367" s="123" t="s">
        <v>1382</v>
      </c>
      <c r="Z367" s="259"/>
      <c r="AA367" s="86">
        <v>700825.34</v>
      </c>
      <c r="AB367" s="260">
        <v>123675.05999999998</v>
      </c>
      <c r="AC367" s="27"/>
    </row>
    <row r="368" spans="2:29" ht="183.75" customHeight="1" x14ac:dyDescent="0.3">
      <c r="B368" s="257">
        <v>323</v>
      </c>
      <c r="C368" s="310"/>
      <c r="D368" s="90" t="s">
        <v>1032</v>
      </c>
      <c r="E368" s="99">
        <v>117977</v>
      </c>
      <c r="F368" s="90" t="s">
        <v>1035</v>
      </c>
      <c r="G368" s="90" t="s">
        <v>758</v>
      </c>
      <c r="H368" s="90" t="s">
        <v>1033</v>
      </c>
      <c r="I368" s="92" t="s">
        <v>1103</v>
      </c>
      <c r="J368" s="80" t="s">
        <v>1036</v>
      </c>
      <c r="K368" s="80" t="s">
        <v>1987</v>
      </c>
      <c r="L368" s="83">
        <f t="shared" si="82"/>
        <v>0.73949999396030719</v>
      </c>
      <c r="M368" s="84" t="s">
        <v>596</v>
      </c>
      <c r="N368" s="84" t="s">
        <v>618</v>
      </c>
      <c r="O368" s="49"/>
      <c r="P368" s="90" t="s">
        <v>1034</v>
      </c>
      <c r="Q368" s="86">
        <v>1055517.25</v>
      </c>
      <c r="R368" s="258">
        <v>780555</v>
      </c>
      <c r="S368" s="258">
        <v>137745</v>
      </c>
      <c r="T368" s="258">
        <v>137217.25</v>
      </c>
      <c r="U368" s="258">
        <v>0</v>
      </c>
      <c r="V368" s="86">
        <v>298042</v>
      </c>
      <c r="W368" s="258">
        <v>0</v>
      </c>
      <c r="X368" s="85">
        <f t="shared" si="91"/>
        <v>1353559.25</v>
      </c>
      <c r="Y368" s="123" t="s">
        <v>1382</v>
      </c>
      <c r="Z368" s="259"/>
      <c r="AA368" s="86">
        <v>772113.41999999993</v>
      </c>
      <c r="AB368" s="260">
        <v>136255.31</v>
      </c>
      <c r="AC368" s="27"/>
    </row>
    <row r="369" spans="2:29" ht="99" customHeight="1" x14ac:dyDescent="0.3">
      <c r="B369" s="257">
        <v>324</v>
      </c>
      <c r="C369" s="94"/>
      <c r="D369" s="90" t="s">
        <v>1245</v>
      </c>
      <c r="E369" s="99">
        <v>120195</v>
      </c>
      <c r="F369" s="90" t="s">
        <v>1249</v>
      </c>
      <c r="G369" s="90" t="s">
        <v>758</v>
      </c>
      <c r="H369" s="90" t="s">
        <v>1246</v>
      </c>
      <c r="I369" s="92" t="s">
        <v>1267</v>
      </c>
      <c r="J369" s="80" t="s">
        <v>1250</v>
      </c>
      <c r="K369" s="80" t="s">
        <v>2134</v>
      </c>
      <c r="L369" s="83">
        <f t="shared" si="82"/>
        <v>0.80848329048843193</v>
      </c>
      <c r="M369" s="84" t="s">
        <v>584</v>
      </c>
      <c r="N369" s="84" t="s">
        <v>617</v>
      </c>
      <c r="O369" s="49"/>
      <c r="P369" s="90" t="s">
        <v>1247</v>
      </c>
      <c r="Q369" s="86">
        <v>972500</v>
      </c>
      <c r="R369" s="258">
        <v>786250</v>
      </c>
      <c r="S369" s="258">
        <v>138750</v>
      </c>
      <c r="T369" s="258">
        <v>47500</v>
      </c>
      <c r="U369" s="258">
        <v>0</v>
      </c>
      <c r="V369" s="86">
        <v>184775</v>
      </c>
      <c r="W369" s="258">
        <v>0</v>
      </c>
      <c r="X369" s="85">
        <f t="shared" si="91"/>
        <v>1157275</v>
      </c>
      <c r="Y369" s="123" t="s">
        <v>1755</v>
      </c>
      <c r="Z369" s="259"/>
      <c r="AA369" s="86">
        <v>786250</v>
      </c>
      <c r="AB369" s="260">
        <v>138750</v>
      </c>
      <c r="AC369" s="27"/>
    </row>
    <row r="370" spans="2:29" ht="156.75" customHeight="1" x14ac:dyDescent="0.3">
      <c r="B370" s="257">
        <v>325</v>
      </c>
      <c r="C370" s="94"/>
      <c r="D370" s="90" t="s">
        <v>1383</v>
      </c>
      <c r="E370" s="99">
        <v>128259</v>
      </c>
      <c r="F370" s="90" t="s">
        <v>1385</v>
      </c>
      <c r="G370" s="90" t="s">
        <v>758</v>
      </c>
      <c r="H370" s="90" t="s">
        <v>1384</v>
      </c>
      <c r="I370" s="92" t="s">
        <v>1440</v>
      </c>
      <c r="J370" s="80" t="s">
        <v>1390</v>
      </c>
      <c r="K370" s="80" t="s">
        <v>382</v>
      </c>
      <c r="L370" s="83">
        <f t="shared" si="82"/>
        <v>0.85</v>
      </c>
      <c r="M370" s="84" t="s">
        <v>595</v>
      </c>
      <c r="N370" s="84" t="s">
        <v>465</v>
      </c>
      <c r="O370" s="49"/>
      <c r="P370" s="90"/>
      <c r="Q370" s="86">
        <v>903407</v>
      </c>
      <c r="R370" s="258">
        <v>767895.95</v>
      </c>
      <c r="S370" s="258">
        <v>135511.04999999999</v>
      </c>
      <c r="T370" s="258">
        <v>0</v>
      </c>
      <c r="U370" s="258">
        <v>0</v>
      </c>
      <c r="V370" s="86">
        <v>171647.33</v>
      </c>
      <c r="W370" s="258">
        <v>0</v>
      </c>
      <c r="X370" s="85">
        <f t="shared" si="91"/>
        <v>1075054.33</v>
      </c>
      <c r="Y370" s="123" t="s">
        <v>371</v>
      </c>
      <c r="Z370" s="259"/>
      <c r="AA370" s="41">
        <v>201669.64</v>
      </c>
      <c r="AB370" s="86">
        <v>35588.75</v>
      </c>
      <c r="AC370" s="27"/>
    </row>
    <row r="371" spans="2:29" ht="162" customHeight="1" x14ac:dyDescent="0.3">
      <c r="B371" s="257">
        <v>326</v>
      </c>
      <c r="C371" s="94"/>
      <c r="D371" s="90" t="s">
        <v>1417</v>
      </c>
      <c r="E371" s="99">
        <v>128.334</v>
      </c>
      <c r="F371" s="90" t="s">
        <v>1419</v>
      </c>
      <c r="G371" s="90" t="s">
        <v>758</v>
      </c>
      <c r="H371" s="90" t="s">
        <v>1418</v>
      </c>
      <c r="I371" s="92" t="s">
        <v>1441</v>
      </c>
      <c r="J371" s="80" t="s">
        <v>1390</v>
      </c>
      <c r="K371" s="80" t="s">
        <v>382</v>
      </c>
      <c r="L371" s="83">
        <f t="shared" si="82"/>
        <v>0.67149999460213861</v>
      </c>
      <c r="M371" s="84" t="s">
        <v>593</v>
      </c>
      <c r="N371" s="84" t="s">
        <v>397</v>
      </c>
      <c r="O371" s="49"/>
      <c r="P371" s="90"/>
      <c r="Q371" s="86">
        <v>1114330.21</v>
      </c>
      <c r="R371" s="258">
        <v>748272.73</v>
      </c>
      <c r="S371" s="258">
        <v>132048.13</v>
      </c>
      <c r="T371" s="258">
        <v>234009.35</v>
      </c>
      <c r="U371" s="258">
        <v>0</v>
      </c>
      <c r="V371" s="86">
        <v>276145.78000000003</v>
      </c>
      <c r="W371" s="258">
        <v>0</v>
      </c>
      <c r="X371" s="85">
        <f t="shared" si="91"/>
        <v>1390475.99</v>
      </c>
      <c r="Y371" s="123" t="s">
        <v>371</v>
      </c>
      <c r="Z371" s="259"/>
      <c r="AA371" s="86">
        <v>426373.26</v>
      </c>
      <c r="AB371" s="86">
        <v>75242.33</v>
      </c>
      <c r="AC371" s="27"/>
    </row>
    <row r="372" spans="2:29" ht="150.75" customHeight="1" x14ac:dyDescent="0.3">
      <c r="B372" s="257">
        <v>327</v>
      </c>
      <c r="C372" s="94"/>
      <c r="D372" s="90" t="s">
        <v>1756</v>
      </c>
      <c r="E372" s="99">
        <v>130415</v>
      </c>
      <c r="F372" s="90" t="s">
        <v>1758</v>
      </c>
      <c r="G372" s="90" t="s">
        <v>758</v>
      </c>
      <c r="H372" s="90" t="s">
        <v>1757</v>
      </c>
      <c r="I372" s="92" t="s">
        <v>1878</v>
      </c>
      <c r="J372" s="80" t="s">
        <v>1759</v>
      </c>
      <c r="K372" s="80" t="s">
        <v>571</v>
      </c>
      <c r="L372" s="83">
        <f t="shared" si="82"/>
        <v>0.85000000106186968</v>
      </c>
      <c r="M372" s="84" t="s">
        <v>599</v>
      </c>
      <c r="N372" s="84" t="s">
        <v>600</v>
      </c>
      <c r="O372" s="49"/>
      <c r="P372" s="90"/>
      <c r="Q372" s="86">
        <f>R372+S372+T372+U372</f>
        <v>941735.14</v>
      </c>
      <c r="R372" s="258">
        <v>800474.87</v>
      </c>
      <c r="S372" s="258">
        <v>141260.26999999999</v>
      </c>
      <c r="T372" s="258">
        <v>0</v>
      </c>
      <c r="U372" s="258">
        <v>0</v>
      </c>
      <c r="V372" s="86">
        <v>188948.33</v>
      </c>
      <c r="W372" s="258">
        <v>0</v>
      </c>
      <c r="X372" s="85">
        <f t="shared" si="91"/>
        <v>1130683.47</v>
      </c>
      <c r="Y372" s="123" t="s">
        <v>371</v>
      </c>
      <c r="Z372" s="259"/>
      <c r="AA372" s="41">
        <v>357768.65</v>
      </c>
      <c r="AB372" s="86">
        <v>63135.65</v>
      </c>
      <c r="AC372" s="27"/>
    </row>
    <row r="373" spans="2:29" ht="86.25" customHeight="1" x14ac:dyDescent="0.3">
      <c r="B373" s="257">
        <v>328</v>
      </c>
      <c r="C373" s="94"/>
      <c r="D373" s="90" t="s">
        <v>1784</v>
      </c>
      <c r="E373" s="99">
        <v>127985</v>
      </c>
      <c r="F373" s="90" t="s">
        <v>1787</v>
      </c>
      <c r="G373" s="90" t="s">
        <v>758</v>
      </c>
      <c r="H373" s="90" t="s">
        <v>1786</v>
      </c>
      <c r="I373" s="92" t="s">
        <v>1879</v>
      </c>
      <c r="J373" s="80" t="s">
        <v>1785</v>
      </c>
      <c r="K373" s="80" t="s">
        <v>382</v>
      </c>
      <c r="L373" s="83">
        <f t="shared" si="82"/>
        <v>0.83552843987578973</v>
      </c>
      <c r="M373" s="84" t="s">
        <v>1788</v>
      </c>
      <c r="N373" s="84" t="s">
        <v>1122</v>
      </c>
      <c r="O373" s="49"/>
      <c r="P373" s="90"/>
      <c r="Q373" s="86">
        <f>+R373+S373+T373</f>
        <v>933900</v>
      </c>
      <c r="R373" s="258">
        <v>780300.01</v>
      </c>
      <c r="S373" s="258">
        <v>137699.99</v>
      </c>
      <c r="T373" s="258">
        <v>15900</v>
      </c>
      <c r="U373" s="258">
        <v>0</v>
      </c>
      <c r="V373" s="86">
        <v>170886</v>
      </c>
      <c r="W373" s="258">
        <v>0</v>
      </c>
      <c r="X373" s="85">
        <f t="shared" si="91"/>
        <v>1104786</v>
      </c>
      <c r="Y373" s="123" t="s">
        <v>371</v>
      </c>
      <c r="Z373" s="259"/>
      <c r="AA373" s="41">
        <v>19856.349999999999</v>
      </c>
      <c r="AB373" s="86">
        <v>3504.05</v>
      </c>
      <c r="AC373" s="27"/>
    </row>
    <row r="374" spans="2:29" ht="16.5" customHeight="1" x14ac:dyDescent="0.3">
      <c r="B374" s="261"/>
      <c r="C374" s="111" t="s">
        <v>695</v>
      </c>
      <c r="D374" s="247"/>
      <c r="E374" s="247"/>
      <c r="F374" s="247"/>
      <c r="G374" s="247"/>
      <c r="H374" s="247"/>
      <c r="I374" s="247" t="s">
        <v>1875</v>
      </c>
      <c r="J374" s="111"/>
      <c r="K374" s="111"/>
      <c r="L374" s="187"/>
      <c r="M374" s="111"/>
      <c r="N374" s="111"/>
      <c r="O374" s="111"/>
      <c r="P374" s="111"/>
      <c r="Q374" s="247">
        <f>SUM(Q359:Q373)</f>
        <v>13962343.060000002</v>
      </c>
      <c r="R374" s="247">
        <f t="shared" ref="R374:Z374" si="92">SUM(R359:R373)</f>
        <v>11196599.539999999</v>
      </c>
      <c r="S374" s="247">
        <f t="shared" si="92"/>
        <v>1975870.5000000002</v>
      </c>
      <c r="T374" s="247">
        <f t="shared" si="92"/>
        <v>789873.0199999999</v>
      </c>
      <c r="U374" s="247">
        <f t="shared" si="92"/>
        <v>0</v>
      </c>
      <c r="V374" s="247">
        <f>SUM(V359:V373)</f>
        <v>2831652.67</v>
      </c>
      <c r="W374" s="247">
        <f t="shared" ref="W374:X374" si="93">SUM(W359:W373)</f>
        <v>0</v>
      </c>
      <c r="X374" s="247">
        <f t="shared" si="93"/>
        <v>16793995.73</v>
      </c>
      <c r="Y374" s="247">
        <f t="shared" si="92"/>
        <v>0</v>
      </c>
      <c r="Z374" s="262">
        <f t="shared" si="92"/>
        <v>0</v>
      </c>
      <c r="AA374" s="262">
        <f>SUM(AA359:AA373)</f>
        <v>8916473.9700000007</v>
      </c>
      <c r="AB374" s="262">
        <f>SUM(AB359:AB373)</f>
        <v>1573495.37</v>
      </c>
      <c r="AC374" s="27"/>
    </row>
    <row r="375" spans="2:29" ht="118.5" customHeight="1" x14ac:dyDescent="0.3">
      <c r="B375" s="257">
        <v>329</v>
      </c>
      <c r="C375" s="85" t="s">
        <v>1191</v>
      </c>
      <c r="D375" s="90" t="s">
        <v>885</v>
      </c>
      <c r="E375" s="202">
        <v>114790</v>
      </c>
      <c r="F375" s="85" t="s">
        <v>890</v>
      </c>
      <c r="G375" s="248" t="s">
        <v>891</v>
      </c>
      <c r="H375" s="90" t="s">
        <v>886</v>
      </c>
      <c r="I375" s="82" t="s">
        <v>1876</v>
      </c>
      <c r="J375" s="85" t="s">
        <v>892</v>
      </c>
      <c r="K375" s="80" t="s">
        <v>1158</v>
      </c>
      <c r="L375" s="83">
        <f>R375/Q375</f>
        <v>0.68716088799513386</v>
      </c>
      <c r="M375" s="84" t="s">
        <v>593</v>
      </c>
      <c r="N375" s="84" t="s">
        <v>397</v>
      </c>
      <c r="O375" s="85"/>
      <c r="P375" s="90" t="s">
        <v>883</v>
      </c>
      <c r="Q375" s="86">
        <f>+R375+S375+T375</f>
        <v>28190632.41</v>
      </c>
      <c r="R375" s="248">
        <v>19371500</v>
      </c>
      <c r="S375" s="248">
        <v>3418500</v>
      </c>
      <c r="T375" s="248">
        <v>5400632.4100000001</v>
      </c>
      <c r="U375" s="258">
        <v>0</v>
      </c>
      <c r="V375" s="248">
        <v>9534631.8000000007</v>
      </c>
      <c r="W375" s="258">
        <v>0</v>
      </c>
      <c r="X375" s="85">
        <f>+R375+S375+T375+V375+W375</f>
        <v>37725264.210000001</v>
      </c>
      <c r="Y375" s="123" t="s">
        <v>371</v>
      </c>
      <c r="Z375" s="93"/>
      <c r="AA375" s="41">
        <v>6386916.2599999998</v>
      </c>
      <c r="AB375" s="263">
        <v>1127105.6100000001</v>
      </c>
      <c r="AC375" s="27"/>
    </row>
    <row r="376" spans="2:29" ht="147.19999999999999" customHeight="1" x14ac:dyDescent="0.3">
      <c r="B376" s="257">
        <v>330</v>
      </c>
      <c r="C376" s="85" t="s">
        <v>1192</v>
      </c>
      <c r="D376" s="90" t="s">
        <v>1127</v>
      </c>
      <c r="E376" s="90">
        <v>117855</v>
      </c>
      <c r="F376" s="85" t="s">
        <v>1128</v>
      </c>
      <c r="G376" s="248" t="s">
        <v>891</v>
      </c>
      <c r="H376" s="90" t="s">
        <v>723</v>
      </c>
      <c r="I376" s="82" t="s">
        <v>1877</v>
      </c>
      <c r="J376" s="85" t="s">
        <v>1129</v>
      </c>
      <c r="K376" s="264" t="s">
        <v>1297</v>
      </c>
      <c r="L376" s="83">
        <f>R376/Q376</f>
        <v>0.637514647591371</v>
      </c>
      <c r="M376" s="84" t="s">
        <v>599</v>
      </c>
      <c r="N376" s="84" t="s">
        <v>600</v>
      </c>
      <c r="O376" s="85"/>
      <c r="P376" s="90" t="s">
        <v>899</v>
      </c>
      <c r="Q376" s="86">
        <f>+R376+S376+T376</f>
        <v>30385968.5</v>
      </c>
      <c r="R376" s="248">
        <v>19371500</v>
      </c>
      <c r="S376" s="248">
        <v>3418500</v>
      </c>
      <c r="T376" s="248">
        <v>7595968.5</v>
      </c>
      <c r="U376" s="258">
        <v>0</v>
      </c>
      <c r="V376" s="248">
        <v>15184918.82</v>
      </c>
      <c r="W376" s="258">
        <v>0</v>
      </c>
      <c r="X376" s="85">
        <f>+R376+S376+T376+V376+W376</f>
        <v>45570887.32</v>
      </c>
      <c r="Y376" s="123" t="s">
        <v>371</v>
      </c>
      <c r="Z376" s="93"/>
      <c r="AA376" s="41">
        <v>5272868.5599999996</v>
      </c>
      <c r="AB376" s="41">
        <v>930500.86</v>
      </c>
      <c r="AC376" s="27"/>
    </row>
    <row r="377" spans="2:29" ht="24" customHeight="1" x14ac:dyDescent="0.3">
      <c r="B377" s="246"/>
      <c r="C377" s="111" t="s">
        <v>880</v>
      </c>
      <c r="D377" s="247"/>
      <c r="E377" s="246"/>
      <c r="F377" s="111"/>
      <c r="G377" s="247"/>
      <c r="H377" s="247"/>
      <c r="I377" s="111"/>
      <c r="J377" s="247"/>
      <c r="K377" s="247"/>
      <c r="L377" s="187"/>
      <c r="M377" s="247"/>
      <c r="N377" s="247"/>
      <c r="O377" s="111"/>
      <c r="P377" s="247"/>
      <c r="Q377" s="111">
        <f>+Q375+Q376</f>
        <v>58576600.909999996</v>
      </c>
      <c r="R377" s="111">
        <f>+R375+R376</f>
        <v>38743000</v>
      </c>
      <c r="S377" s="111">
        <f t="shared" ref="S377:Z377" si="94">+S375+S376</f>
        <v>6837000</v>
      </c>
      <c r="T377" s="111">
        <f t="shared" si="94"/>
        <v>12996600.91</v>
      </c>
      <c r="U377" s="111">
        <f t="shared" si="94"/>
        <v>0</v>
      </c>
      <c r="V377" s="111">
        <f>+V375+V376</f>
        <v>24719550.620000001</v>
      </c>
      <c r="W377" s="111">
        <f t="shared" ref="W377:X377" si="95">+W375+W376</f>
        <v>0</v>
      </c>
      <c r="X377" s="111">
        <f t="shared" si="95"/>
        <v>83296151.530000001</v>
      </c>
      <c r="Y377" s="111"/>
      <c r="Z377" s="112">
        <f t="shared" si="94"/>
        <v>0</v>
      </c>
      <c r="AA377" s="112">
        <f>SUM(AA375:AA376)</f>
        <v>11659784.82</v>
      </c>
      <c r="AB377" s="112">
        <f>SUM(AB375:AB376)</f>
        <v>2057606.4700000002</v>
      </c>
      <c r="AC377" s="27"/>
    </row>
    <row r="378" spans="2:29" ht="97.5" customHeight="1" x14ac:dyDescent="0.3">
      <c r="B378" s="257">
        <v>331</v>
      </c>
      <c r="C378" s="301" t="s">
        <v>1193</v>
      </c>
      <c r="D378" s="265" t="s">
        <v>1060</v>
      </c>
      <c r="E378" s="202">
        <v>115900</v>
      </c>
      <c r="F378" s="238" t="s">
        <v>1061</v>
      </c>
      <c r="G378" s="265" t="s">
        <v>891</v>
      </c>
      <c r="H378" s="90" t="s">
        <v>1062</v>
      </c>
      <c r="I378" s="82" t="s">
        <v>1100</v>
      </c>
      <c r="J378" s="248"/>
      <c r="K378" s="248" t="s">
        <v>1158</v>
      </c>
      <c r="L378" s="83">
        <f>R378/Q378</f>
        <v>0.5099999999064575</v>
      </c>
      <c r="M378" s="84" t="s">
        <v>599</v>
      </c>
      <c r="N378" s="84" t="s">
        <v>1731</v>
      </c>
      <c r="O378" s="85"/>
      <c r="P378" s="248" t="s">
        <v>883</v>
      </c>
      <c r="Q378" s="86">
        <f>R378+S378+T378</f>
        <v>37416177.850000001</v>
      </c>
      <c r="R378" s="248">
        <v>19082250.699999999</v>
      </c>
      <c r="S378" s="248">
        <v>3367456.01</v>
      </c>
      <c r="T378" s="248">
        <v>14966471.140000001</v>
      </c>
      <c r="U378" s="258">
        <v>0</v>
      </c>
      <c r="V378" s="248">
        <v>14080457.869999999</v>
      </c>
      <c r="W378" s="258">
        <v>0</v>
      </c>
      <c r="X378" s="85">
        <f>R378+S378+T378+U378+V378+W378</f>
        <v>51496635.719999999</v>
      </c>
      <c r="Y378" s="123" t="s">
        <v>371</v>
      </c>
      <c r="Z378" s="266"/>
      <c r="AA378" s="41">
        <v>11613491.49</v>
      </c>
      <c r="AB378" s="41">
        <v>2049439.67</v>
      </c>
      <c r="AC378" s="27"/>
    </row>
    <row r="379" spans="2:29" ht="255.75" customHeight="1" x14ac:dyDescent="0.3">
      <c r="B379" s="90">
        <v>332</v>
      </c>
      <c r="C379" s="302"/>
      <c r="D379" s="248" t="s">
        <v>1386</v>
      </c>
      <c r="E379" s="90">
        <v>119391</v>
      </c>
      <c r="F379" s="85" t="s">
        <v>1388</v>
      </c>
      <c r="G379" s="265" t="s">
        <v>891</v>
      </c>
      <c r="H379" s="90" t="s">
        <v>1387</v>
      </c>
      <c r="I379" s="82" t="s">
        <v>1442</v>
      </c>
      <c r="J379" s="248" t="s">
        <v>1389</v>
      </c>
      <c r="K379" s="267" t="s">
        <v>1297</v>
      </c>
      <c r="L379" s="83">
        <f>R379/Q379</f>
        <v>0.50622816706834606</v>
      </c>
      <c r="M379" s="84" t="s">
        <v>590</v>
      </c>
      <c r="N379" s="84" t="s">
        <v>1730</v>
      </c>
      <c r="O379" s="85"/>
      <c r="P379" s="248" t="s">
        <v>899</v>
      </c>
      <c r="Q379" s="86">
        <f>R379+S379+T379</f>
        <v>9755606.9600000009</v>
      </c>
      <c r="R379" s="248">
        <v>4938563.03</v>
      </c>
      <c r="S379" s="248">
        <v>871511.13</v>
      </c>
      <c r="T379" s="248">
        <v>3945532.8</v>
      </c>
      <c r="U379" s="113">
        <v>0</v>
      </c>
      <c r="V379" s="258">
        <v>2329945.41</v>
      </c>
      <c r="W379" s="258">
        <v>0</v>
      </c>
      <c r="X379" s="85">
        <f>R379+S379+T379+U379+V379+W379</f>
        <v>12085552.370000001</v>
      </c>
      <c r="Y379" s="123" t="s">
        <v>371</v>
      </c>
      <c r="Z379" s="266"/>
      <c r="AA379" s="41">
        <v>203056.91999999998</v>
      </c>
      <c r="AB379" s="41">
        <v>35833.449999999997</v>
      </c>
      <c r="AC379" s="27"/>
    </row>
    <row r="380" spans="2:29" ht="24" customHeight="1" x14ac:dyDescent="0.3">
      <c r="B380" s="246"/>
      <c r="C380" s="111" t="s">
        <v>1059</v>
      </c>
      <c r="D380" s="247"/>
      <c r="E380" s="268"/>
      <c r="F380" s="111"/>
      <c r="G380" s="247"/>
      <c r="H380" s="247"/>
      <c r="I380" s="111"/>
      <c r="J380" s="247"/>
      <c r="K380" s="247"/>
      <c r="L380" s="247"/>
      <c r="M380" s="247"/>
      <c r="N380" s="247"/>
      <c r="O380" s="111"/>
      <c r="P380" s="247"/>
      <c r="Q380" s="111">
        <f>+Q378+Q379</f>
        <v>47171784.810000002</v>
      </c>
      <c r="R380" s="111">
        <f>+R378+R379</f>
        <v>24020813.73</v>
      </c>
      <c r="S380" s="111">
        <f t="shared" ref="S380:T380" si="96">+S378+S379</f>
        <v>4238967.1399999997</v>
      </c>
      <c r="T380" s="111">
        <f t="shared" si="96"/>
        <v>18912003.940000001</v>
      </c>
      <c r="U380" s="111">
        <v>0</v>
      </c>
      <c r="V380" s="111">
        <f>V378+V379</f>
        <v>16410403.279999999</v>
      </c>
      <c r="W380" s="111">
        <f t="shared" ref="W380" si="97">+W378+W379</f>
        <v>0</v>
      </c>
      <c r="X380" s="111">
        <f>+X378+X379</f>
        <v>63582188.090000004</v>
      </c>
      <c r="Y380" s="111"/>
      <c r="Z380" s="112">
        <f t="shared" ref="Z380" si="98">+Z378+Z379</f>
        <v>0</v>
      </c>
      <c r="AA380" s="112">
        <f>SUM(AA378:AA379)</f>
        <v>11816548.41</v>
      </c>
      <c r="AB380" s="112">
        <f>SUM(AB378:AB379)</f>
        <v>2085273.1199999999</v>
      </c>
      <c r="AC380" s="27"/>
    </row>
    <row r="381" spans="2:29" ht="16.5" customHeight="1" x14ac:dyDescent="0.3">
      <c r="B381" s="128"/>
      <c r="C381" s="129" t="s">
        <v>741</v>
      </c>
      <c r="D381" s="129"/>
      <c r="E381" s="129"/>
      <c r="F381" s="129"/>
      <c r="G381" s="129"/>
      <c r="H381" s="129"/>
      <c r="I381" s="129"/>
      <c r="J381" s="129"/>
      <c r="K381" s="129"/>
      <c r="L381" s="129"/>
      <c r="M381" s="129"/>
      <c r="N381" s="129"/>
      <c r="O381" s="129"/>
      <c r="P381" s="129"/>
      <c r="Q381" s="131">
        <f>+Q374+Q358+Q377+Q380</f>
        <v>197761442.05000001</v>
      </c>
      <c r="R381" s="131">
        <f t="shared" ref="R381:AB381" si="99">+R374+R358+R377+R380</f>
        <v>132495999.82000001</v>
      </c>
      <c r="S381" s="131">
        <f t="shared" si="99"/>
        <v>31754194.77</v>
      </c>
      <c r="T381" s="131">
        <f t="shared" si="99"/>
        <v>45476936.460000001</v>
      </c>
      <c r="U381" s="131">
        <f t="shared" si="99"/>
        <v>0</v>
      </c>
      <c r="V381" s="131">
        <f t="shared" si="99"/>
        <v>94967283.210000008</v>
      </c>
      <c r="W381" s="131">
        <f t="shared" si="99"/>
        <v>0</v>
      </c>
      <c r="X381" s="131">
        <f t="shared" si="99"/>
        <v>352138851.49000001</v>
      </c>
      <c r="Y381" s="131">
        <f t="shared" si="99"/>
        <v>0</v>
      </c>
      <c r="Z381" s="131">
        <f t="shared" si="99"/>
        <v>0</v>
      </c>
      <c r="AA381" s="131">
        <f>+AA374+AA358+AA377+AA380</f>
        <v>37226715.980000004</v>
      </c>
      <c r="AB381" s="131">
        <f t="shared" si="99"/>
        <v>6569417.6800000006</v>
      </c>
      <c r="AC381" s="27"/>
    </row>
    <row r="382" spans="2:29" ht="102.75" customHeight="1" x14ac:dyDescent="0.3">
      <c r="B382" s="141">
        <v>333</v>
      </c>
      <c r="C382" s="303" t="s">
        <v>680</v>
      </c>
      <c r="D382" s="99" t="s">
        <v>65</v>
      </c>
      <c r="E382" s="99">
        <v>108460</v>
      </c>
      <c r="F382" s="80" t="s">
        <v>2135</v>
      </c>
      <c r="G382" s="306" t="s">
        <v>203</v>
      </c>
      <c r="H382" s="81" t="s">
        <v>1575</v>
      </c>
      <c r="I382" s="82" t="s">
        <v>383</v>
      </c>
      <c r="J382" s="81" t="s">
        <v>384</v>
      </c>
      <c r="K382" s="84" t="s">
        <v>1509</v>
      </c>
      <c r="L382" s="83">
        <f>R382/Q382</f>
        <v>0.85000000000000009</v>
      </c>
      <c r="M382" s="84" t="s">
        <v>590</v>
      </c>
      <c r="N382" s="84" t="s">
        <v>591</v>
      </c>
      <c r="O382" s="240" t="s">
        <v>368</v>
      </c>
      <c r="P382" s="81" t="s">
        <v>675</v>
      </c>
      <c r="Q382" s="86">
        <f>R382+S382+T382</f>
        <v>100008356.59999999</v>
      </c>
      <c r="R382" s="85">
        <v>85007103.109999999</v>
      </c>
      <c r="S382" s="85">
        <v>13001086.35</v>
      </c>
      <c r="T382" s="85">
        <v>2000167.14</v>
      </c>
      <c r="U382" s="85">
        <v>0</v>
      </c>
      <c r="V382" s="85">
        <v>18826652.710000001</v>
      </c>
      <c r="W382" s="85">
        <v>0</v>
      </c>
      <c r="X382" s="85">
        <f>R382+S382+T382+U382+V382+W382</f>
        <v>118835009.31</v>
      </c>
      <c r="Y382" s="123" t="s">
        <v>1382</v>
      </c>
      <c r="Z382" s="93"/>
      <c r="AA382" s="41">
        <v>82953718.219999999</v>
      </c>
      <c r="AB382" s="41">
        <v>12687039.24</v>
      </c>
      <c r="AC382" s="23"/>
    </row>
    <row r="383" spans="2:29" ht="110.25" customHeight="1" x14ac:dyDescent="0.3">
      <c r="B383" s="141">
        <v>334</v>
      </c>
      <c r="C383" s="304"/>
      <c r="D383" s="90" t="s">
        <v>345</v>
      </c>
      <c r="E383" s="90">
        <v>115253</v>
      </c>
      <c r="F383" s="80" t="s">
        <v>344</v>
      </c>
      <c r="G383" s="306"/>
      <c r="H383" s="81" t="s">
        <v>1538</v>
      </c>
      <c r="I383" s="82" t="s">
        <v>385</v>
      </c>
      <c r="J383" s="50">
        <v>43011</v>
      </c>
      <c r="K383" s="50" t="s">
        <v>1515</v>
      </c>
      <c r="L383" s="83">
        <f t="shared" ref="L383:L387" si="100">R383/Q383</f>
        <v>0.85</v>
      </c>
      <c r="M383" s="84" t="s">
        <v>599</v>
      </c>
      <c r="N383" s="84" t="s">
        <v>600</v>
      </c>
      <c r="O383" s="240" t="s">
        <v>368</v>
      </c>
      <c r="P383" s="81" t="s">
        <v>675</v>
      </c>
      <c r="Q383" s="86">
        <f t="shared" ref="Q383:Q387" si="101">R383+S383+T383</f>
        <v>73153838.829999998</v>
      </c>
      <c r="R383" s="86">
        <v>62180763.005499996</v>
      </c>
      <c r="S383" s="85">
        <v>9509999.0479000006</v>
      </c>
      <c r="T383" s="85">
        <v>1463076.7766</v>
      </c>
      <c r="U383" s="85">
        <v>0</v>
      </c>
      <c r="V383" s="85">
        <v>13536104.630000001</v>
      </c>
      <c r="W383" s="85">
        <v>0</v>
      </c>
      <c r="X383" s="85">
        <f t="shared" ref="X383:X387" si="102">R383+S383+T383+U383+V383+W383</f>
        <v>86689943.459999993</v>
      </c>
      <c r="Y383" s="123" t="s">
        <v>371</v>
      </c>
      <c r="Z383" s="93"/>
      <c r="AA383" s="41">
        <v>48638642.359999992</v>
      </c>
      <c r="AB383" s="41">
        <v>7435532.5299999993</v>
      </c>
      <c r="AC383" s="27"/>
    </row>
    <row r="384" spans="2:29" ht="108" customHeight="1" x14ac:dyDescent="0.3">
      <c r="B384" s="141">
        <v>335</v>
      </c>
      <c r="C384" s="305"/>
      <c r="D384" s="90" t="s">
        <v>1055</v>
      </c>
      <c r="E384" s="90">
        <v>118892</v>
      </c>
      <c r="F384" s="80" t="s">
        <v>1056</v>
      </c>
      <c r="G384" s="306" t="s">
        <v>203</v>
      </c>
      <c r="H384" s="81" t="s">
        <v>1057</v>
      </c>
      <c r="I384" s="82" t="s">
        <v>1168</v>
      </c>
      <c r="J384" s="50" t="s">
        <v>1058</v>
      </c>
      <c r="K384" s="50" t="s">
        <v>376</v>
      </c>
      <c r="L384" s="83">
        <f t="shared" si="100"/>
        <v>0.8500000000579776</v>
      </c>
      <c r="M384" s="84" t="s">
        <v>593</v>
      </c>
      <c r="N384" s="84" t="s">
        <v>618</v>
      </c>
      <c r="O384" s="240" t="s">
        <v>368</v>
      </c>
      <c r="P384" s="81" t="s">
        <v>675</v>
      </c>
      <c r="Q384" s="86">
        <f t="shared" si="101"/>
        <v>68992158.560000002</v>
      </c>
      <c r="R384" s="86">
        <v>58643334.780000001</v>
      </c>
      <c r="S384" s="85">
        <v>8968980.6099999994</v>
      </c>
      <c r="T384" s="85">
        <v>1379843.17</v>
      </c>
      <c r="U384" s="85">
        <v>0</v>
      </c>
      <c r="V384" s="85">
        <v>12726448.51</v>
      </c>
      <c r="W384" s="85">
        <v>0</v>
      </c>
      <c r="X384" s="85">
        <f t="shared" si="102"/>
        <v>81718607.070000008</v>
      </c>
      <c r="Y384" s="123" t="s">
        <v>371</v>
      </c>
      <c r="Z384" s="93"/>
      <c r="AA384" s="41">
        <v>166784.68</v>
      </c>
      <c r="AB384" s="41">
        <v>28826.89</v>
      </c>
      <c r="AC384" s="27"/>
    </row>
    <row r="385" spans="2:29" ht="113.25" customHeight="1" x14ac:dyDescent="0.3">
      <c r="B385" s="141">
        <v>336</v>
      </c>
      <c r="C385" s="303" t="s">
        <v>1137</v>
      </c>
      <c r="D385" s="90" t="s">
        <v>1138</v>
      </c>
      <c r="E385" s="90">
        <v>114845</v>
      </c>
      <c r="F385" s="80" t="s">
        <v>1140</v>
      </c>
      <c r="G385" s="306"/>
      <c r="H385" s="81" t="s">
        <v>1139</v>
      </c>
      <c r="I385" s="82" t="s">
        <v>1149</v>
      </c>
      <c r="J385" s="50" t="s">
        <v>1141</v>
      </c>
      <c r="K385" s="210" t="s">
        <v>1800</v>
      </c>
      <c r="L385" s="83">
        <f t="shared" si="100"/>
        <v>0.85000000003388587</v>
      </c>
      <c r="M385" s="84" t="s">
        <v>595</v>
      </c>
      <c r="N385" s="84" t="s">
        <v>609</v>
      </c>
      <c r="O385" s="240" t="s">
        <v>368</v>
      </c>
      <c r="P385" s="81" t="s">
        <v>675</v>
      </c>
      <c r="Q385" s="86">
        <f t="shared" si="101"/>
        <v>59021677.479999997</v>
      </c>
      <c r="R385" s="86">
        <v>50168425.859999999</v>
      </c>
      <c r="S385" s="85">
        <v>7672818.0700000003</v>
      </c>
      <c r="T385" s="85">
        <v>1180433.55</v>
      </c>
      <c r="U385" s="85">
        <v>0</v>
      </c>
      <c r="V385" s="85">
        <v>11008615.609999999</v>
      </c>
      <c r="W385" s="85">
        <v>0</v>
      </c>
      <c r="X385" s="85">
        <f t="shared" si="102"/>
        <v>70030293.090000004</v>
      </c>
      <c r="Y385" s="123" t="s">
        <v>371</v>
      </c>
      <c r="Z385" s="93"/>
      <c r="AA385" s="41">
        <v>29756783.990000002</v>
      </c>
      <c r="AB385" s="41">
        <v>4551037.5299999993</v>
      </c>
      <c r="AC385" s="27"/>
    </row>
    <row r="386" spans="2:29" ht="129.19999999999999" customHeight="1" x14ac:dyDescent="0.3">
      <c r="B386" s="141">
        <v>337</v>
      </c>
      <c r="C386" s="305"/>
      <c r="D386" s="90" t="s">
        <v>1353</v>
      </c>
      <c r="E386" s="90">
        <v>127006</v>
      </c>
      <c r="F386" s="80" t="s">
        <v>1357</v>
      </c>
      <c r="G386" s="49" t="s">
        <v>203</v>
      </c>
      <c r="H386" s="81" t="s">
        <v>1354</v>
      </c>
      <c r="I386" s="92" t="s">
        <v>1881</v>
      </c>
      <c r="J386" s="50" t="s">
        <v>1358</v>
      </c>
      <c r="K386" s="50" t="s">
        <v>471</v>
      </c>
      <c r="L386" s="83">
        <f t="shared" si="100"/>
        <v>0.85000000005998566</v>
      </c>
      <c r="M386" s="84" t="s">
        <v>584</v>
      </c>
      <c r="N386" s="84" t="s">
        <v>1355</v>
      </c>
      <c r="O386" s="240" t="s">
        <v>368</v>
      </c>
      <c r="P386" s="81" t="s">
        <v>1356</v>
      </c>
      <c r="Q386" s="86">
        <f t="shared" si="101"/>
        <v>125029898.44999999</v>
      </c>
      <c r="R386" s="86">
        <v>106275413.69</v>
      </c>
      <c r="S386" s="85">
        <v>16253886.800000001</v>
      </c>
      <c r="T386" s="85">
        <v>2500597.96</v>
      </c>
      <c r="U386" s="85">
        <v>0</v>
      </c>
      <c r="V386" s="85">
        <v>23088521.390000001</v>
      </c>
      <c r="W386" s="85">
        <v>0</v>
      </c>
      <c r="X386" s="85">
        <f t="shared" si="102"/>
        <v>148118419.83999997</v>
      </c>
      <c r="Y386" s="123" t="s">
        <v>371</v>
      </c>
      <c r="Z386" s="93"/>
      <c r="AA386" s="41">
        <v>0</v>
      </c>
      <c r="AB386" s="41">
        <v>0</v>
      </c>
      <c r="AC386" s="27"/>
    </row>
    <row r="387" spans="2:29" ht="129.19999999999999" customHeight="1" x14ac:dyDescent="0.3">
      <c r="B387" s="141">
        <v>338</v>
      </c>
      <c r="C387" s="49"/>
      <c r="D387" s="90" t="s">
        <v>1585</v>
      </c>
      <c r="E387" s="90">
        <v>123600</v>
      </c>
      <c r="F387" s="80" t="s">
        <v>1587</v>
      </c>
      <c r="G387" s="49" t="s">
        <v>1589</v>
      </c>
      <c r="H387" s="81" t="s">
        <v>1586</v>
      </c>
      <c r="I387" s="92" t="s">
        <v>1880</v>
      </c>
      <c r="J387" s="50" t="s">
        <v>1588</v>
      </c>
      <c r="K387" s="50" t="s">
        <v>1546</v>
      </c>
      <c r="L387" s="83">
        <f t="shared" si="100"/>
        <v>0.84999999951110772</v>
      </c>
      <c r="M387" s="84" t="s">
        <v>590</v>
      </c>
      <c r="N387" s="84" t="s">
        <v>591</v>
      </c>
      <c r="O387" s="240" t="s">
        <v>368</v>
      </c>
      <c r="P387" s="81"/>
      <c r="Q387" s="86">
        <f t="shared" si="101"/>
        <v>133976322.42999999</v>
      </c>
      <c r="R387" s="86">
        <v>113879874</v>
      </c>
      <c r="S387" s="86">
        <v>17416921.989999998</v>
      </c>
      <c r="T387" s="86">
        <v>2679526.44</v>
      </c>
      <c r="U387" s="85">
        <v>0</v>
      </c>
      <c r="V387" s="221">
        <v>25409191.710000001</v>
      </c>
      <c r="W387" s="85">
        <v>0</v>
      </c>
      <c r="X387" s="85">
        <f t="shared" si="102"/>
        <v>159385514.13999999</v>
      </c>
      <c r="Y387" s="123" t="s">
        <v>371</v>
      </c>
      <c r="Z387" s="93"/>
      <c r="AA387" s="41">
        <v>0</v>
      </c>
      <c r="AB387" s="41">
        <v>0</v>
      </c>
      <c r="AC387" s="27"/>
    </row>
    <row r="388" spans="2:29" ht="18.75" customHeight="1" x14ac:dyDescent="0.3">
      <c r="B388" s="246"/>
      <c r="C388" s="111" t="s">
        <v>66</v>
      </c>
      <c r="D388" s="247"/>
      <c r="E388" s="247"/>
      <c r="F388" s="247"/>
      <c r="G388" s="247"/>
      <c r="H388" s="247"/>
      <c r="I388" s="211"/>
      <c r="J388" s="247"/>
      <c r="K388" s="247"/>
      <c r="L388" s="247"/>
      <c r="M388" s="247"/>
      <c r="N388" s="247"/>
      <c r="O388" s="247"/>
      <c r="P388" s="247"/>
      <c r="Q388" s="111">
        <f>SUM(Q382:Q387)</f>
        <v>560182252.35000002</v>
      </c>
      <c r="R388" s="111">
        <f>SUM(R382:R387)</f>
        <v>476154914.44550002</v>
      </c>
      <c r="S388" s="111">
        <f>SUM(S382:S387)</f>
        <v>72823692.867899999</v>
      </c>
      <c r="T388" s="111">
        <f t="shared" ref="T388:W388" si="103">SUM(T382:T387)</f>
        <v>11203645.036599999</v>
      </c>
      <c r="U388" s="111">
        <f t="shared" si="103"/>
        <v>0</v>
      </c>
      <c r="V388" s="111">
        <f t="shared" si="103"/>
        <v>104595534.56</v>
      </c>
      <c r="W388" s="111">
        <f t="shared" si="103"/>
        <v>0</v>
      </c>
      <c r="X388" s="111">
        <f>SUM(X382:X387)</f>
        <v>664777786.90999985</v>
      </c>
      <c r="Y388" s="126"/>
      <c r="Z388" s="115"/>
      <c r="AA388" s="112">
        <f>SUM(AA382:AA387)</f>
        <v>161515929.25</v>
      </c>
      <c r="AB388" s="112">
        <f>SUM(AB382:AB387)</f>
        <v>24702436.189999998</v>
      </c>
      <c r="AC388" s="27"/>
    </row>
    <row r="389" spans="2:29" ht="18.75" customHeight="1" x14ac:dyDescent="0.3">
      <c r="B389" s="128"/>
      <c r="C389" s="129" t="s">
        <v>70</v>
      </c>
      <c r="D389" s="129"/>
      <c r="E389" s="129"/>
      <c r="F389" s="129"/>
      <c r="G389" s="129"/>
      <c r="H389" s="129"/>
      <c r="I389" s="130"/>
      <c r="J389" s="129"/>
      <c r="K389" s="129"/>
      <c r="L389" s="129"/>
      <c r="M389" s="129"/>
      <c r="N389" s="129"/>
      <c r="O389" s="129"/>
      <c r="P389" s="129"/>
      <c r="Q389" s="131">
        <f>Q388</f>
        <v>560182252.35000002</v>
      </c>
      <c r="R389" s="131">
        <f>R388</f>
        <v>476154914.44550002</v>
      </c>
      <c r="S389" s="131">
        <f t="shared" ref="S389:W389" si="104">S388</f>
        <v>72823692.867899999</v>
      </c>
      <c r="T389" s="131">
        <f t="shared" si="104"/>
        <v>11203645.036599999</v>
      </c>
      <c r="U389" s="131"/>
      <c r="V389" s="131">
        <f t="shared" si="104"/>
        <v>104595534.56</v>
      </c>
      <c r="W389" s="131">
        <f t="shared" si="104"/>
        <v>0</v>
      </c>
      <c r="X389" s="131">
        <f>X388</f>
        <v>664777786.90999985</v>
      </c>
      <c r="Y389" s="241"/>
      <c r="Z389" s="132"/>
      <c r="AA389" s="223">
        <f>+AA388</f>
        <v>161515929.25</v>
      </c>
      <c r="AB389" s="223">
        <f>+AB388</f>
        <v>24702436.189999998</v>
      </c>
      <c r="AC389" s="27"/>
    </row>
    <row r="390" spans="2:29" ht="18.75" customHeight="1" x14ac:dyDescent="0.3">
      <c r="B390" s="269"/>
      <c r="C390" s="135" t="s">
        <v>1244</v>
      </c>
      <c r="D390" s="270"/>
      <c r="E390" s="76"/>
      <c r="F390" s="76"/>
      <c r="G390" s="135"/>
      <c r="H390" s="135"/>
      <c r="I390" s="135"/>
      <c r="J390" s="136"/>
      <c r="K390" s="135"/>
      <c r="L390" s="135"/>
      <c r="M390" s="135"/>
      <c r="N390" s="135"/>
      <c r="O390" s="135"/>
      <c r="P390" s="135"/>
      <c r="Q390" s="137"/>
      <c r="R390" s="137"/>
      <c r="S390" s="137"/>
      <c r="T390" s="137"/>
      <c r="U390" s="137"/>
      <c r="V390" s="137"/>
      <c r="W390" s="137"/>
      <c r="X390" s="137"/>
      <c r="Y390" s="135"/>
      <c r="Z390" s="249"/>
      <c r="AA390" s="140"/>
      <c r="AB390" s="140"/>
      <c r="AC390" s="27"/>
    </row>
    <row r="391" spans="2:29" ht="222" customHeight="1" x14ac:dyDescent="0.3">
      <c r="B391" s="188">
        <v>339</v>
      </c>
      <c r="C391" s="94" t="s">
        <v>1565</v>
      </c>
      <c r="D391" s="90" t="s">
        <v>1547</v>
      </c>
      <c r="E391" s="119">
        <v>129245</v>
      </c>
      <c r="F391" s="80" t="s">
        <v>1548</v>
      </c>
      <c r="G391" s="243"/>
      <c r="H391" s="81" t="s">
        <v>1550</v>
      </c>
      <c r="I391" s="99" t="s">
        <v>1564</v>
      </c>
      <c r="J391" s="50" t="s">
        <v>1549</v>
      </c>
      <c r="K391" s="50" t="s">
        <v>1148</v>
      </c>
      <c r="L391" s="83">
        <f t="shared" ref="L391" si="105">R391/Q391</f>
        <v>0.85000000014129096</v>
      </c>
      <c r="M391" s="84" t="s">
        <v>1551</v>
      </c>
      <c r="N391" s="84" t="s">
        <v>1552</v>
      </c>
      <c r="O391" s="240" t="s">
        <v>368</v>
      </c>
      <c r="P391" s="271"/>
      <c r="Q391" s="85">
        <f t="shared" ref="Q391" si="106">R391+S391+T391</f>
        <v>152168390.00999999</v>
      </c>
      <c r="R391" s="86">
        <v>129343131.53</v>
      </c>
      <c r="S391" s="86">
        <v>22825258.48</v>
      </c>
      <c r="T391" s="85">
        <v>0</v>
      </c>
      <c r="U391" s="85">
        <v>0</v>
      </c>
      <c r="V391" s="85">
        <v>53654877.859999999</v>
      </c>
      <c r="W391" s="85">
        <v>100463196.98999999</v>
      </c>
      <c r="X391" s="85">
        <f>R391+S391+T391+U391+V391+W391</f>
        <v>306286464.86000001</v>
      </c>
      <c r="Y391" s="123" t="s">
        <v>371</v>
      </c>
      <c r="Z391" s="250"/>
      <c r="AA391" s="41">
        <v>0</v>
      </c>
      <c r="AB391" s="41">
        <v>0</v>
      </c>
      <c r="AC391" s="27"/>
    </row>
    <row r="392" spans="2:29" ht="18.75" customHeight="1" x14ac:dyDescent="0.3">
      <c r="B392" s="246"/>
      <c r="C392" s="111" t="s">
        <v>1563</v>
      </c>
      <c r="D392" s="247"/>
      <c r="E392" s="268"/>
      <c r="F392" s="111"/>
      <c r="G392" s="247"/>
      <c r="H392" s="247"/>
      <c r="I392" s="111"/>
      <c r="J392" s="247"/>
      <c r="K392" s="247"/>
      <c r="L392" s="247"/>
      <c r="M392" s="247"/>
      <c r="N392" s="247"/>
      <c r="O392" s="247"/>
      <c r="P392" s="111"/>
      <c r="Q392" s="111">
        <f>Q391</f>
        <v>152168390.00999999</v>
      </c>
      <c r="R392" s="111">
        <f t="shared" ref="R392:Z392" si="107">R391</f>
        <v>129343131.53</v>
      </c>
      <c r="S392" s="111">
        <f t="shared" si="107"/>
        <v>22825258.48</v>
      </c>
      <c r="T392" s="111">
        <f t="shared" si="107"/>
        <v>0</v>
      </c>
      <c r="U392" s="111">
        <f t="shared" si="107"/>
        <v>0</v>
      </c>
      <c r="V392" s="111">
        <f t="shared" si="107"/>
        <v>53654877.859999999</v>
      </c>
      <c r="W392" s="111">
        <f t="shared" si="107"/>
        <v>100463196.98999999</v>
      </c>
      <c r="X392" s="111">
        <f>X391</f>
        <v>306286464.86000001</v>
      </c>
      <c r="Y392" s="111"/>
      <c r="Z392" s="112">
        <f t="shared" si="107"/>
        <v>0</v>
      </c>
      <c r="AA392" s="127">
        <v>0</v>
      </c>
      <c r="AB392" s="127">
        <v>0</v>
      </c>
      <c r="AC392" s="27"/>
    </row>
    <row r="393" spans="2:29" ht="254.1" customHeight="1" x14ac:dyDescent="0.3">
      <c r="B393" s="188">
        <v>340</v>
      </c>
      <c r="C393" s="192" t="s">
        <v>1253</v>
      </c>
      <c r="D393" s="90" t="s">
        <v>1251</v>
      </c>
      <c r="E393" s="90">
        <v>122972</v>
      </c>
      <c r="F393" s="80" t="s">
        <v>1256</v>
      </c>
      <c r="G393" s="243"/>
      <c r="H393" s="81" t="s">
        <v>1254</v>
      </c>
      <c r="I393" s="99" t="s">
        <v>1331</v>
      </c>
      <c r="J393" s="50" t="s">
        <v>1257</v>
      </c>
      <c r="K393" s="50" t="s">
        <v>1297</v>
      </c>
      <c r="L393" s="83">
        <f>R393/Q393</f>
        <v>0.84999999993706177</v>
      </c>
      <c r="M393" s="84" t="s">
        <v>599</v>
      </c>
      <c r="N393" s="84" t="s">
        <v>1255</v>
      </c>
      <c r="O393" s="240" t="s">
        <v>368</v>
      </c>
      <c r="P393" s="271"/>
      <c r="Q393" s="86">
        <f t="shared" ref="Q393" si="108">R393+S393+T393</f>
        <v>214496026.71000001</v>
      </c>
      <c r="R393" s="86">
        <v>182321622.69</v>
      </c>
      <c r="S393" s="86">
        <v>32174404.02</v>
      </c>
      <c r="T393" s="85">
        <v>0</v>
      </c>
      <c r="U393" s="85">
        <v>0</v>
      </c>
      <c r="V393" s="85">
        <v>186156304.77000001</v>
      </c>
      <c r="W393" s="85">
        <v>444883090.13999999</v>
      </c>
      <c r="X393" s="85">
        <f>R393+S393+T393+U393+V393+W393</f>
        <v>845535421.62</v>
      </c>
      <c r="Y393" s="123" t="s">
        <v>371</v>
      </c>
      <c r="Z393" s="250"/>
      <c r="AA393" s="41">
        <v>30358959.290000003</v>
      </c>
      <c r="AB393" s="41">
        <v>5357463.4000000004</v>
      </c>
      <c r="AC393" s="27"/>
    </row>
    <row r="394" spans="2:29" ht="20.25" customHeight="1" x14ac:dyDescent="0.3">
      <c r="B394" s="246"/>
      <c r="C394" s="111" t="s">
        <v>1252</v>
      </c>
      <c r="D394" s="247"/>
      <c r="E394" s="247"/>
      <c r="F394" s="111"/>
      <c r="G394" s="247"/>
      <c r="H394" s="247"/>
      <c r="I394" s="111"/>
      <c r="J394" s="247"/>
      <c r="K394" s="247"/>
      <c r="L394" s="247"/>
      <c r="M394" s="247"/>
      <c r="N394" s="247"/>
      <c r="O394" s="247"/>
      <c r="P394" s="111"/>
      <c r="Q394" s="111">
        <f>Q393</f>
        <v>214496026.71000001</v>
      </c>
      <c r="R394" s="111">
        <f t="shared" ref="R394:Z394" si="109">R393</f>
        <v>182321622.69</v>
      </c>
      <c r="S394" s="111">
        <f t="shared" si="109"/>
        <v>32174404.02</v>
      </c>
      <c r="T394" s="111">
        <f t="shared" si="109"/>
        <v>0</v>
      </c>
      <c r="U394" s="111">
        <f t="shared" si="109"/>
        <v>0</v>
      </c>
      <c r="V394" s="111">
        <f t="shared" si="109"/>
        <v>186156304.77000001</v>
      </c>
      <c r="W394" s="111">
        <f t="shared" si="109"/>
        <v>444883090.13999999</v>
      </c>
      <c r="X394" s="111">
        <f>X393</f>
        <v>845535421.62</v>
      </c>
      <c r="Y394" s="111"/>
      <c r="Z394" s="112">
        <f t="shared" si="109"/>
        <v>0</v>
      </c>
      <c r="AA394" s="112">
        <v>30358959.290000003</v>
      </c>
      <c r="AB394" s="112">
        <v>5357463.4000000004</v>
      </c>
      <c r="AC394" s="27"/>
    </row>
    <row r="395" spans="2:29" ht="18.75" customHeight="1" x14ac:dyDescent="0.3">
      <c r="B395" s="128"/>
      <c r="C395" s="129" t="s">
        <v>1248</v>
      </c>
      <c r="D395" s="129"/>
      <c r="E395" s="128"/>
      <c r="F395" s="129"/>
      <c r="G395" s="129"/>
      <c r="H395" s="128"/>
      <c r="I395" s="129"/>
      <c r="J395" s="129"/>
      <c r="K395" s="128"/>
      <c r="L395" s="129"/>
      <c r="M395" s="129"/>
      <c r="N395" s="128"/>
      <c r="O395" s="129"/>
      <c r="P395" s="129"/>
      <c r="Q395" s="272">
        <f>Q392+Q394</f>
        <v>366664416.72000003</v>
      </c>
      <c r="R395" s="272">
        <f t="shared" ref="R395:W395" si="110">R392+R394</f>
        <v>311664754.22000003</v>
      </c>
      <c r="S395" s="272">
        <f>S392+S394</f>
        <v>54999662.5</v>
      </c>
      <c r="T395" s="272">
        <f t="shared" si="110"/>
        <v>0</v>
      </c>
      <c r="U395" s="272">
        <f t="shared" si="110"/>
        <v>0</v>
      </c>
      <c r="V395" s="272">
        <f t="shared" si="110"/>
        <v>239811182.63</v>
      </c>
      <c r="W395" s="272">
        <f t="shared" si="110"/>
        <v>545346287.13</v>
      </c>
      <c r="X395" s="272">
        <f>X392+X394</f>
        <v>1151821886.48</v>
      </c>
      <c r="Y395" s="273">
        <f>Y392+Y394</f>
        <v>0</v>
      </c>
      <c r="Z395" s="274">
        <f>Z392+Z394</f>
        <v>0</v>
      </c>
      <c r="AA395" s="275">
        <v>30358959.290000003</v>
      </c>
      <c r="AB395" s="275">
        <v>5357463.4000000004</v>
      </c>
      <c r="AC395" s="27"/>
    </row>
    <row r="396" spans="2:29" ht="33.75" customHeight="1" x14ac:dyDescent="0.3">
      <c r="B396" s="129"/>
      <c r="C396" s="276" t="s">
        <v>1929</v>
      </c>
      <c r="D396" s="129"/>
      <c r="E396" s="276"/>
      <c r="F396" s="129"/>
      <c r="G396" s="129"/>
      <c r="H396" s="277"/>
      <c r="I396" s="278"/>
      <c r="J396" s="278"/>
      <c r="K396" s="277"/>
      <c r="L396" s="278"/>
      <c r="M396" s="278"/>
      <c r="N396" s="277"/>
      <c r="O396" s="278"/>
      <c r="P396" s="278"/>
      <c r="Q396" s="279"/>
      <c r="R396" s="279"/>
      <c r="S396" s="279"/>
      <c r="T396" s="279"/>
      <c r="U396" s="279"/>
      <c r="V396" s="279"/>
      <c r="W396" s="279"/>
      <c r="X396" s="279"/>
      <c r="Y396" s="280"/>
      <c r="Z396" s="281"/>
      <c r="AA396" s="282"/>
      <c r="AB396" s="282"/>
      <c r="AC396" s="27"/>
    </row>
    <row r="397" spans="2:29" ht="33.75" customHeight="1" x14ac:dyDescent="0.3">
      <c r="B397" s="90">
        <v>341</v>
      </c>
      <c r="C397" s="119"/>
      <c r="D397" s="90" t="s">
        <v>1931</v>
      </c>
      <c r="E397" s="119">
        <v>138578</v>
      </c>
      <c r="F397" s="90" t="s">
        <v>1933</v>
      </c>
      <c r="G397" s="90"/>
      <c r="H397" s="283" t="s">
        <v>1932</v>
      </c>
      <c r="I397" s="99"/>
      <c r="J397" s="99" t="s">
        <v>1938</v>
      </c>
      <c r="K397" s="283" t="s">
        <v>1158</v>
      </c>
      <c r="L397" s="99"/>
      <c r="M397" s="99" t="s">
        <v>590</v>
      </c>
      <c r="N397" s="283" t="s">
        <v>620</v>
      </c>
      <c r="O397" s="99"/>
      <c r="P397" s="99"/>
      <c r="Q397" s="284">
        <v>870936.07</v>
      </c>
      <c r="R397" s="284">
        <v>870936.07</v>
      </c>
      <c r="S397" s="284">
        <v>0</v>
      </c>
      <c r="T397" s="284">
        <v>0</v>
      </c>
      <c r="U397" s="284">
        <v>0</v>
      </c>
      <c r="V397" s="284">
        <v>0</v>
      </c>
      <c r="W397" s="284">
        <v>0</v>
      </c>
      <c r="X397" s="284">
        <f t="shared" ref="X397:X402" si="111">R397+S397+T397+U397+V397+W397</f>
        <v>870936.07</v>
      </c>
      <c r="Y397" s="285" t="s">
        <v>371</v>
      </c>
      <c r="Z397" s="286"/>
      <c r="AA397" s="43">
        <v>0</v>
      </c>
      <c r="AB397" s="43">
        <v>0</v>
      </c>
      <c r="AC397" s="27"/>
    </row>
    <row r="398" spans="2:29" ht="33.75" customHeight="1" x14ac:dyDescent="0.3">
      <c r="B398" s="90">
        <v>342</v>
      </c>
      <c r="C398" s="119"/>
      <c r="D398" s="90" t="s">
        <v>1934</v>
      </c>
      <c r="E398" s="119">
        <v>138249</v>
      </c>
      <c r="F398" s="90" t="s">
        <v>1937</v>
      </c>
      <c r="G398" s="90"/>
      <c r="H398" s="283" t="s">
        <v>1935</v>
      </c>
      <c r="I398" s="99"/>
      <c r="J398" s="99" t="s">
        <v>1939</v>
      </c>
      <c r="K398" s="283" t="s">
        <v>1158</v>
      </c>
      <c r="L398" s="99"/>
      <c r="M398" s="99" t="s">
        <v>596</v>
      </c>
      <c r="N398" s="283" t="s">
        <v>1936</v>
      </c>
      <c r="O398" s="99"/>
      <c r="P398" s="99"/>
      <c r="Q398" s="284">
        <v>4334566.7</v>
      </c>
      <c r="R398" s="284">
        <v>4334566.7</v>
      </c>
      <c r="S398" s="284">
        <v>0</v>
      </c>
      <c r="T398" s="284">
        <v>0</v>
      </c>
      <c r="U398" s="284">
        <v>0</v>
      </c>
      <c r="V398" s="284">
        <v>0</v>
      </c>
      <c r="W398" s="284">
        <v>0</v>
      </c>
      <c r="X398" s="284">
        <f t="shared" si="111"/>
        <v>4334566.7</v>
      </c>
      <c r="Y398" s="285" t="s">
        <v>371</v>
      </c>
      <c r="Z398" s="286"/>
      <c r="AA398" s="43">
        <v>0</v>
      </c>
      <c r="AB398" s="43">
        <v>0</v>
      </c>
      <c r="AC398" s="27"/>
    </row>
    <row r="399" spans="2:29" ht="65.25" customHeight="1" x14ac:dyDescent="0.3">
      <c r="B399" s="90">
        <v>343</v>
      </c>
      <c r="C399" s="119"/>
      <c r="D399" s="90" t="s">
        <v>1940</v>
      </c>
      <c r="E399" s="119">
        <v>138126</v>
      </c>
      <c r="F399" s="90" t="s">
        <v>1941</v>
      </c>
      <c r="G399" s="90"/>
      <c r="H399" s="283" t="s">
        <v>1942</v>
      </c>
      <c r="I399" s="99"/>
      <c r="J399" s="99" t="s">
        <v>1949</v>
      </c>
      <c r="K399" s="283" t="s">
        <v>382</v>
      </c>
      <c r="L399" s="99"/>
      <c r="M399" s="99" t="s">
        <v>589</v>
      </c>
      <c r="N399" s="283" t="s">
        <v>588</v>
      </c>
      <c r="O399" s="99"/>
      <c r="P399" s="99"/>
      <c r="Q399" s="284">
        <v>10254884.93</v>
      </c>
      <c r="R399" s="284">
        <v>10254884.93</v>
      </c>
      <c r="S399" s="284">
        <v>0</v>
      </c>
      <c r="T399" s="284">
        <v>0</v>
      </c>
      <c r="U399" s="284">
        <v>0</v>
      </c>
      <c r="V399" s="284">
        <v>482586.89</v>
      </c>
      <c r="W399" s="284">
        <v>0</v>
      </c>
      <c r="X399" s="284">
        <f>R399+S399+T399+U399+V399+W399</f>
        <v>10737471.82</v>
      </c>
      <c r="Y399" s="285" t="s">
        <v>371</v>
      </c>
      <c r="Z399" s="286"/>
      <c r="AA399" s="43">
        <v>0</v>
      </c>
      <c r="AB399" s="43">
        <v>0</v>
      </c>
      <c r="AC399" s="27"/>
    </row>
    <row r="400" spans="2:29" ht="52.5" customHeight="1" x14ac:dyDescent="0.3">
      <c r="B400" s="90">
        <v>344</v>
      </c>
      <c r="C400" s="119"/>
      <c r="D400" s="90" t="s">
        <v>1943</v>
      </c>
      <c r="E400" s="119">
        <v>138200</v>
      </c>
      <c r="F400" s="90" t="s">
        <v>1944</v>
      </c>
      <c r="G400" s="90"/>
      <c r="H400" s="90" t="s">
        <v>1945</v>
      </c>
      <c r="I400" s="99"/>
      <c r="J400" s="99" t="s">
        <v>1950</v>
      </c>
      <c r="K400" s="283" t="s">
        <v>1158</v>
      </c>
      <c r="L400" s="99"/>
      <c r="M400" s="99" t="s">
        <v>593</v>
      </c>
      <c r="N400" s="283" t="s">
        <v>397</v>
      </c>
      <c r="O400" s="99"/>
      <c r="P400" s="99"/>
      <c r="Q400" s="284">
        <v>13341953</v>
      </c>
      <c r="R400" s="284">
        <v>13341953</v>
      </c>
      <c r="S400" s="284">
        <v>0</v>
      </c>
      <c r="T400" s="284">
        <v>0</v>
      </c>
      <c r="U400" s="284">
        <v>0</v>
      </c>
      <c r="V400" s="284">
        <v>0</v>
      </c>
      <c r="W400" s="284">
        <v>0</v>
      </c>
      <c r="X400" s="284">
        <f t="shared" si="111"/>
        <v>13341953</v>
      </c>
      <c r="Y400" s="285" t="s">
        <v>371</v>
      </c>
      <c r="Z400" s="286"/>
      <c r="AA400" s="43">
        <v>0</v>
      </c>
      <c r="AB400" s="43">
        <v>0</v>
      </c>
      <c r="AC400" s="27"/>
    </row>
    <row r="401" spans="2:29" ht="62.45" customHeight="1" x14ac:dyDescent="0.3">
      <c r="B401" s="90">
        <v>345</v>
      </c>
      <c r="C401" s="119"/>
      <c r="D401" s="283" t="s">
        <v>1946</v>
      </c>
      <c r="E401" s="119">
        <v>138306</v>
      </c>
      <c r="F401" s="90" t="s">
        <v>1947</v>
      </c>
      <c r="G401" s="90"/>
      <c r="H401" s="90" t="s">
        <v>1948</v>
      </c>
      <c r="I401" s="99"/>
      <c r="J401" s="99" t="s">
        <v>1951</v>
      </c>
      <c r="K401" s="283" t="s">
        <v>1158</v>
      </c>
      <c r="L401" s="99"/>
      <c r="M401" s="99" t="s">
        <v>590</v>
      </c>
      <c r="N401" s="283" t="s">
        <v>392</v>
      </c>
      <c r="O401" s="99"/>
      <c r="P401" s="99"/>
      <c r="Q401" s="284">
        <v>2373700.91</v>
      </c>
      <c r="R401" s="284">
        <v>2373700.91</v>
      </c>
      <c r="S401" s="284">
        <v>0</v>
      </c>
      <c r="T401" s="284">
        <v>0</v>
      </c>
      <c r="U401" s="284">
        <v>0</v>
      </c>
      <c r="V401" s="284">
        <v>0</v>
      </c>
      <c r="W401" s="284">
        <v>0</v>
      </c>
      <c r="X401" s="284">
        <f t="shared" si="111"/>
        <v>2373700.91</v>
      </c>
      <c r="Y401" s="285" t="s">
        <v>371</v>
      </c>
      <c r="Z401" s="286"/>
      <c r="AA401" s="43">
        <v>0</v>
      </c>
      <c r="AB401" s="43">
        <v>0</v>
      </c>
      <c r="AC401" s="27"/>
    </row>
    <row r="402" spans="2:29" ht="65.25" customHeight="1" x14ac:dyDescent="0.3">
      <c r="B402" s="90">
        <v>346</v>
      </c>
      <c r="C402" s="119"/>
      <c r="D402" s="90" t="s">
        <v>1952</v>
      </c>
      <c r="E402" s="119">
        <v>138192</v>
      </c>
      <c r="F402" s="90" t="s">
        <v>1954</v>
      </c>
      <c r="G402" s="90"/>
      <c r="H402" s="283" t="s">
        <v>1953</v>
      </c>
      <c r="I402" s="99"/>
      <c r="J402" s="99" t="s">
        <v>1950</v>
      </c>
      <c r="K402" s="283" t="s">
        <v>1158</v>
      </c>
      <c r="L402" s="99"/>
      <c r="M402" s="99" t="s">
        <v>593</v>
      </c>
      <c r="N402" s="283" t="s">
        <v>397</v>
      </c>
      <c r="O402" s="99"/>
      <c r="P402" s="99"/>
      <c r="Q402" s="284">
        <v>48175635.441</v>
      </c>
      <c r="R402" s="284">
        <v>48175635.441</v>
      </c>
      <c r="S402" s="284">
        <v>0</v>
      </c>
      <c r="T402" s="284">
        <v>0</v>
      </c>
      <c r="U402" s="284">
        <v>0</v>
      </c>
      <c r="V402" s="284">
        <v>0</v>
      </c>
      <c r="W402" s="284">
        <v>0</v>
      </c>
      <c r="X402" s="284">
        <f t="shared" si="111"/>
        <v>48175635.441</v>
      </c>
      <c r="Y402" s="285" t="s">
        <v>371</v>
      </c>
      <c r="Z402" s="286"/>
      <c r="AA402" s="43">
        <v>0</v>
      </c>
      <c r="AB402" s="43">
        <v>0</v>
      </c>
      <c r="AC402" s="27"/>
    </row>
    <row r="403" spans="2:29" ht="63.75" customHeight="1" x14ac:dyDescent="0.3">
      <c r="B403" s="90">
        <v>347</v>
      </c>
      <c r="C403" s="119"/>
      <c r="D403" s="90" t="s">
        <v>1955</v>
      </c>
      <c r="E403" s="119">
        <v>138083</v>
      </c>
      <c r="F403" s="90" t="s">
        <v>1957</v>
      </c>
      <c r="G403" s="90"/>
      <c r="H403" s="283" t="s">
        <v>1956</v>
      </c>
      <c r="I403" s="99"/>
      <c r="J403" s="99" t="s">
        <v>1958</v>
      </c>
      <c r="K403" s="283" t="s">
        <v>1158</v>
      </c>
      <c r="L403" s="99"/>
      <c r="M403" s="99" t="s">
        <v>589</v>
      </c>
      <c r="N403" s="283" t="s">
        <v>588</v>
      </c>
      <c r="O403" s="99"/>
      <c r="P403" s="99"/>
      <c r="Q403" s="284">
        <v>24632417.57</v>
      </c>
      <c r="R403" s="284">
        <v>24632417.57</v>
      </c>
      <c r="S403" s="284">
        <v>0</v>
      </c>
      <c r="T403" s="284">
        <v>0</v>
      </c>
      <c r="U403" s="284">
        <v>0</v>
      </c>
      <c r="V403" s="284">
        <v>0</v>
      </c>
      <c r="W403" s="284">
        <v>0</v>
      </c>
      <c r="X403" s="284">
        <f t="shared" ref="X403:X427" si="112">R403+S403+T403+U403+V403+W403</f>
        <v>24632417.57</v>
      </c>
      <c r="Y403" s="285" t="s">
        <v>371</v>
      </c>
      <c r="Z403" s="286"/>
      <c r="AA403" s="43">
        <v>0</v>
      </c>
      <c r="AB403" s="43">
        <v>0</v>
      </c>
      <c r="AC403" s="27"/>
    </row>
    <row r="404" spans="2:29" ht="56.25" customHeight="1" x14ac:dyDescent="0.3">
      <c r="B404" s="90">
        <v>348</v>
      </c>
      <c r="C404" s="119"/>
      <c r="D404" s="90" t="s">
        <v>1959</v>
      </c>
      <c r="E404" s="119">
        <v>138155</v>
      </c>
      <c r="F404" s="90" t="s">
        <v>1960</v>
      </c>
      <c r="G404" s="90"/>
      <c r="H404" s="283" t="s">
        <v>1961</v>
      </c>
      <c r="I404" s="99"/>
      <c r="J404" s="99" t="s">
        <v>1668</v>
      </c>
      <c r="K404" s="283" t="s">
        <v>1158</v>
      </c>
      <c r="L404" s="99"/>
      <c r="M404" s="99" t="s">
        <v>590</v>
      </c>
      <c r="N404" s="283" t="s">
        <v>591</v>
      </c>
      <c r="O404" s="99"/>
      <c r="P404" s="99"/>
      <c r="Q404" s="284">
        <v>40147762.270000003</v>
      </c>
      <c r="R404" s="284">
        <v>40147762.270000003</v>
      </c>
      <c r="S404" s="284">
        <v>0</v>
      </c>
      <c r="T404" s="284">
        <v>0</v>
      </c>
      <c r="U404" s="284">
        <v>0</v>
      </c>
      <c r="V404" s="284">
        <v>0</v>
      </c>
      <c r="W404" s="284">
        <v>0</v>
      </c>
      <c r="X404" s="284">
        <f>R404+S404+T404+U404+V404+W404</f>
        <v>40147762.270000003</v>
      </c>
      <c r="Y404" s="285" t="s">
        <v>371</v>
      </c>
      <c r="Z404" s="286"/>
      <c r="AA404" s="43">
        <v>14721882.289999999</v>
      </c>
      <c r="AB404" s="43">
        <v>0</v>
      </c>
      <c r="AC404" s="27"/>
    </row>
    <row r="405" spans="2:29" ht="66.2" customHeight="1" x14ac:dyDescent="0.3">
      <c r="B405" s="90">
        <v>349</v>
      </c>
      <c r="C405" s="119"/>
      <c r="D405" s="90" t="s">
        <v>1962</v>
      </c>
      <c r="E405" s="119">
        <v>138082</v>
      </c>
      <c r="F405" s="90" t="s">
        <v>1964</v>
      </c>
      <c r="G405" s="90"/>
      <c r="H405" s="283" t="s">
        <v>1963</v>
      </c>
      <c r="I405" s="99"/>
      <c r="J405" s="99" t="s">
        <v>1692</v>
      </c>
      <c r="K405" s="283" t="s">
        <v>1158</v>
      </c>
      <c r="L405" s="99"/>
      <c r="M405" s="99" t="s">
        <v>590</v>
      </c>
      <c r="N405" s="283" t="s">
        <v>623</v>
      </c>
      <c r="O405" s="99"/>
      <c r="P405" s="99"/>
      <c r="Q405" s="284">
        <v>12284141.380000001</v>
      </c>
      <c r="R405" s="284">
        <v>12284141.380000001</v>
      </c>
      <c r="S405" s="284">
        <v>0</v>
      </c>
      <c r="T405" s="284">
        <v>0</v>
      </c>
      <c r="U405" s="284">
        <v>0</v>
      </c>
      <c r="V405" s="284">
        <v>0</v>
      </c>
      <c r="W405" s="284">
        <v>0</v>
      </c>
      <c r="X405" s="284">
        <f>R405+S405+T405+U405+V405+W405</f>
        <v>12284141.380000001</v>
      </c>
      <c r="Y405" s="285" t="s">
        <v>371</v>
      </c>
      <c r="Z405" s="286"/>
      <c r="AA405" s="43">
        <v>0</v>
      </c>
      <c r="AB405" s="43">
        <v>0</v>
      </c>
      <c r="AC405" s="27"/>
    </row>
    <row r="406" spans="2:29" ht="66.2" customHeight="1" x14ac:dyDescent="0.3">
      <c r="B406" s="90">
        <v>350</v>
      </c>
      <c r="C406" s="119"/>
      <c r="D406" s="90" t="s">
        <v>1965</v>
      </c>
      <c r="E406" s="119">
        <v>138161</v>
      </c>
      <c r="F406" s="90" t="s">
        <v>1967</v>
      </c>
      <c r="G406" s="90"/>
      <c r="H406" s="283" t="s">
        <v>1966</v>
      </c>
      <c r="I406" s="99"/>
      <c r="J406" s="99" t="s">
        <v>1968</v>
      </c>
      <c r="K406" s="283" t="s">
        <v>1158</v>
      </c>
      <c r="L406" s="99"/>
      <c r="M406" s="99" t="s">
        <v>593</v>
      </c>
      <c r="N406" s="283" t="s">
        <v>397</v>
      </c>
      <c r="O406" s="99"/>
      <c r="P406" s="99"/>
      <c r="Q406" s="284">
        <v>48248434.189999998</v>
      </c>
      <c r="R406" s="284">
        <v>48248434.189999998</v>
      </c>
      <c r="S406" s="284"/>
      <c r="T406" s="284"/>
      <c r="U406" s="284"/>
      <c r="V406" s="284"/>
      <c r="W406" s="284"/>
      <c r="X406" s="284">
        <f>R406+S406+T406+U406+V406+W406</f>
        <v>48248434.189999998</v>
      </c>
      <c r="Y406" s="285" t="s">
        <v>371</v>
      </c>
      <c r="Z406" s="286"/>
      <c r="AA406" s="43">
        <v>0</v>
      </c>
      <c r="AB406" s="43">
        <v>0</v>
      </c>
      <c r="AC406" s="27"/>
    </row>
    <row r="407" spans="2:29" ht="66.2" customHeight="1" x14ac:dyDescent="0.3">
      <c r="B407" s="90">
        <v>351</v>
      </c>
      <c r="C407" s="119"/>
      <c r="D407" s="90" t="s">
        <v>1969</v>
      </c>
      <c r="E407" s="119">
        <v>139457</v>
      </c>
      <c r="F407" s="90" t="s">
        <v>1971</v>
      </c>
      <c r="G407" s="90"/>
      <c r="H407" s="283" t="s">
        <v>1970</v>
      </c>
      <c r="I407" s="99"/>
      <c r="J407" s="99" t="s">
        <v>1972</v>
      </c>
      <c r="K407" s="283" t="s">
        <v>1158</v>
      </c>
      <c r="L407" s="99"/>
      <c r="M407" s="99" t="s">
        <v>586</v>
      </c>
      <c r="N407" s="283" t="s">
        <v>623</v>
      </c>
      <c r="O407" s="99"/>
      <c r="P407" s="99"/>
      <c r="Q407" s="284">
        <v>18596699.84</v>
      </c>
      <c r="R407" s="284">
        <v>18596699.84</v>
      </c>
      <c r="S407" s="284"/>
      <c r="T407" s="284"/>
      <c r="U407" s="284"/>
      <c r="V407" s="284"/>
      <c r="W407" s="284"/>
      <c r="X407" s="284">
        <f>R407+S407+T407+U407+V407+W407</f>
        <v>18596699.84</v>
      </c>
      <c r="Y407" s="285" t="s">
        <v>371</v>
      </c>
      <c r="Z407" s="286"/>
      <c r="AA407" s="43">
        <v>0</v>
      </c>
      <c r="AB407" s="43">
        <v>0</v>
      </c>
      <c r="AC407" s="27"/>
    </row>
    <row r="408" spans="2:29" ht="66.2" customHeight="1" x14ac:dyDescent="0.3">
      <c r="B408" s="90">
        <v>352</v>
      </c>
      <c r="C408" s="119"/>
      <c r="D408" s="90" t="s">
        <v>2001</v>
      </c>
      <c r="E408" s="119">
        <v>138250</v>
      </c>
      <c r="F408" s="90" t="s">
        <v>2002</v>
      </c>
      <c r="G408" s="90"/>
      <c r="H408" s="283" t="s">
        <v>1935</v>
      </c>
      <c r="I408" s="99"/>
      <c r="J408" s="99" t="s">
        <v>1668</v>
      </c>
      <c r="K408" s="283" t="s">
        <v>1158</v>
      </c>
      <c r="L408" s="99"/>
      <c r="M408" s="99" t="s">
        <v>596</v>
      </c>
      <c r="N408" s="283" t="s">
        <v>1935</v>
      </c>
      <c r="O408" s="99"/>
      <c r="P408" s="99"/>
      <c r="Q408" s="284">
        <f>R408</f>
        <v>11064542.07</v>
      </c>
      <c r="R408" s="85">
        <v>11064542.07</v>
      </c>
      <c r="S408" s="287"/>
      <c r="T408" s="287"/>
      <c r="U408" s="287"/>
      <c r="V408" s="287"/>
      <c r="W408" s="287"/>
      <c r="X408" s="284">
        <f>R408+S408+T408+U408+V408+W408</f>
        <v>11064542.07</v>
      </c>
      <c r="Y408" s="285" t="s">
        <v>371</v>
      </c>
      <c r="Z408" s="286"/>
      <c r="AA408" s="43">
        <v>0</v>
      </c>
      <c r="AB408" s="43">
        <v>0</v>
      </c>
      <c r="AC408" s="27"/>
    </row>
    <row r="409" spans="2:29" ht="98.45" customHeight="1" x14ac:dyDescent="0.3">
      <c r="B409" s="90">
        <v>353</v>
      </c>
      <c r="C409" s="119"/>
      <c r="D409" s="90" t="s">
        <v>2003</v>
      </c>
      <c r="E409" s="119">
        <v>138080</v>
      </c>
      <c r="F409" s="90" t="s">
        <v>2005</v>
      </c>
      <c r="G409" s="90"/>
      <c r="H409" s="283" t="s">
        <v>2004</v>
      </c>
      <c r="I409" s="99"/>
      <c r="J409" s="99" t="s">
        <v>1668</v>
      </c>
      <c r="K409" s="283" t="s">
        <v>1158</v>
      </c>
      <c r="L409" s="99"/>
      <c r="M409" s="99" t="s">
        <v>589</v>
      </c>
      <c r="N409" s="283" t="s">
        <v>588</v>
      </c>
      <c r="O409" s="99"/>
      <c r="P409" s="99"/>
      <c r="Q409" s="284">
        <f>R409</f>
        <v>46503042.969999999</v>
      </c>
      <c r="R409" s="284">
        <v>46503042.969999999</v>
      </c>
      <c r="S409" s="284"/>
      <c r="T409" s="284"/>
      <c r="U409" s="284"/>
      <c r="V409" s="284"/>
      <c r="W409" s="284"/>
      <c r="X409" s="284">
        <f t="shared" si="112"/>
        <v>46503042.969999999</v>
      </c>
      <c r="Y409" s="285" t="s">
        <v>371</v>
      </c>
      <c r="Z409" s="286"/>
      <c r="AA409" s="43">
        <v>0</v>
      </c>
      <c r="AB409" s="43">
        <v>0</v>
      </c>
      <c r="AC409" s="27"/>
    </row>
    <row r="410" spans="2:29" ht="66.2" customHeight="1" x14ac:dyDescent="0.3">
      <c r="B410" s="90">
        <v>354</v>
      </c>
      <c r="C410" s="119"/>
      <c r="D410" s="90" t="s">
        <v>2006</v>
      </c>
      <c r="E410" s="119">
        <v>138213</v>
      </c>
      <c r="F410" s="90" t="s">
        <v>2007</v>
      </c>
      <c r="G410" s="90"/>
      <c r="H410" s="283" t="s">
        <v>2008</v>
      </c>
      <c r="I410" s="99"/>
      <c r="J410" s="99" t="s">
        <v>1958</v>
      </c>
      <c r="K410" s="283" t="s">
        <v>1158</v>
      </c>
      <c r="L410" s="99"/>
      <c r="M410" s="99" t="s">
        <v>589</v>
      </c>
      <c r="N410" s="283" t="s">
        <v>588</v>
      </c>
      <c r="O410" s="99"/>
      <c r="P410" s="99"/>
      <c r="Q410" s="284">
        <v>16077187.949999999</v>
      </c>
      <c r="R410" s="284">
        <v>16077187.949999999</v>
      </c>
      <c r="S410" s="284"/>
      <c r="T410" s="284"/>
      <c r="U410" s="284"/>
      <c r="V410" s="284"/>
      <c r="W410" s="284"/>
      <c r="X410" s="284">
        <f t="shared" si="112"/>
        <v>16077187.949999999</v>
      </c>
      <c r="Y410" s="285" t="s">
        <v>371</v>
      </c>
      <c r="Z410" s="286"/>
      <c r="AA410" s="43">
        <v>0</v>
      </c>
      <c r="AB410" s="43">
        <v>0</v>
      </c>
      <c r="AC410" s="27"/>
    </row>
    <row r="411" spans="2:29" ht="66.2" customHeight="1" x14ac:dyDescent="0.3">
      <c r="B411" s="90">
        <v>355</v>
      </c>
      <c r="C411" s="119"/>
      <c r="D411" s="90" t="s">
        <v>2009</v>
      </c>
      <c r="E411" s="119">
        <v>139426</v>
      </c>
      <c r="F411" s="90" t="s">
        <v>2012</v>
      </c>
      <c r="G411" s="90"/>
      <c r="H411" s="283" t="s">
        <v>2010</v>
      </c>
      <c r="I411" s="99"/>
      <c r="J411" s="99" t="s">
        <v>1958</v>
      </c>
      <c r="K411" s="283" t="s">
        <v>382</v>
      </c>
      <c r="L411" s="99"/>
      <c r="M411" s="99" t="s">
        <v>590</v>
      </c>
      <c r="N411" s="283" t="s">
        <v>2011</v>
      </c>
      <c r="O411" s="99"/>
      <c r="P411" s="99"/>
      <c r="Q411" s="284">
        <v>24228996.289999999</v>
      </c>
      <c r="R411" s="284">
        <v>24228996.289999999</v>
      </c>
      <c r="S411" s="284"/>
      <c r="T411" s="284"/>
      <c r="U411" s="284"/>
      <c r="V411" s="284"/>
      <c r="W411" s="284"/>
      <c r="X411" s="284">
        <f t="shared" si="112"/>
        <v>24228996.289999999</v>
      </c>
      <c r="Y411" s="285" t="s">
        <v>371</v>
      </c>
      <c r="Z411" s="286"/>
      <c r="AA411" s="43">
        <v>0</v>
      </c>
      <c r="AB411" s="43">
        <v>0</v>
      </c>
      <c r="AC411" s="27"/>
    </row>
    <row r="412" spans="2:29" ht="66.2" customHeight="1" x14ac:dyDescent="0.3">
      <c r="B412" s="90">
        <v>356</v>
      </c>
      <c r="C412" s="119"/>
      <c r="D412" s="90" t="s">
        <v>2013</v>
      </c>
      <c r="E412" s="119">
        <v>138073</v>
      </c>
      <c r="F412" s="90" t="s">
        <v>2014</v>
      </c>
      <c r="G412" s="90"/>
      <c r="H412" s="283" t="s">
        <v>2015</v>
      </c>
      <c r="I412" s="99"/>
      <c r="J412" s="99" t="s">
        <v>1968</v>
      </c>
      <c r="K412" s="283" t="s">
        <v>1158</v>
      </c>
      <c r="L412" s="99"/>
      <c r="M412" s="99" t="s">
        <v>593</v>
      </c>
      <c r="N412" s="283" t="s">
        <v>2016</v>
      </c>
      <c r="O412" s="99"/>
      <c r="P412" s="99"/>
      <c r="Q412" s="284">
        <v>5811042.4299999997</v>
      </c>
      <c r="R412" s="284">
        <v>5811042.4299999997</v>
      </c>
      <c r="S412" s="284"/>
      <c r="T412" s="284"/>
      <c r="U412" s="284"/>
      <c r="V412" s="284"/>
      <c r="W412" s="284"/>
      <c r="X412" s="284">
        <f t="shared" si="112"/>
        <v>5811042.4299999997</v>
      </c>
      <c r="Y412" s="285" t="s">
        <v>371</v>
      </c>
      <c r="Z412" s="286"/>
      <c r="AA412" s="43">
        <v>0</v>
      </c>
      <c r="AB412" s="43">
        <v>0</v>
      </c>
      <c r="AC412" s="27"/>
    </row>
    <row r="413" spans="2:29" ht="91.5" customHeight="1" x14ac:dyDescent="0.3">
      <c r="B413" s="90">
        <v>357</v>
      </c>
      <c r="C413" s="119"/>
      <c r="D413" s="90" t="s">
        <v>2017</v>
      </c>
      <c r="E413" s="119">
        <v>138079</v>
      </c>
      <c r="F413" s="90" t="s">
        <v>2018</v>
      </c>
      <c r="G413" s="90"/>
      <c r="H413" s="283" t="s">
        <v>2019</v>
      </c>
      <c r="I413" s="99"/>
      <c r="J413" s="99" t="s">
        <v>1668</v>
      </c>
      <c r="K413" s="283" t="s">
        <v>1158</v>
      </c>
      <c r="L413" s="99"/>
      <c r="M413" s="99" t="s">
        <v>596</v>
      </c>
      <c r="N413" s="283" t="s">
        <v>588</v>
      </c>
      <c r="O413" s="99"/>
      <c r="P413" s="99"/>
      <c r="Q413" s="284">
        <v>16152607.800000001</v>
      </c>
      <c r="R413" s="284">
        <v>16152607.800000001</v>
      </c>
      <c r="S413" s="284"/>
      <c r="T413" s="284"/>
      <c r="U413" s="284"/>
      <c r="V413" s="284"/>
      <c r="W413" s="284"/>
      <c r="X413" s="284">
        <f t="shared" si="112"/>
        <v>16152607.800000001</v>
      </c>
      <c r="Y413" s="285" t="s">
        <v>371</v>
      </c>
      <c r="Z413" s="286"/>
      <c r="AA413" s="43">
        <v>0</v>
      </c>
      <c r="AB413" s="43">
        <v>0</v>
      </c>
      <c r="AC413" s="27"/>
    </row>
    <row r="414" spans="2:29" ht="66.2" customHeight="1" x14ac:dyDescent="0.3">
      <c r="B414" s="90">
        <v>358</v>
      </c>
      <c r="C414" s="119"/>
      <c r="D414" s="90" t="s">
        <v>2020</v>
      </c>
      <c r="E414" s="119">
        <v>138081</v>
      </c>
      <c r="F414" s="90" t="s">
        <v>2022</v>
      </c>
      <c r="G414" s="90"/>
      <c r="H414" s="283" t="s">
        <v>2021</v>
      </c>
      <c r="I414" s="99"/>
      <c r="J414" s="99" t="s">
        <v>1972</v>
      </c>
      <c r="K414" s="283" t="s">
        <v>1158</v>
      </c>
      <c r="L414" s="99"/>
      <c r="M414" s="99" t="s">
        <v>590</v>
      </c>
      <c r="N414" s="283" t="s">
        <v>623</v>
      </c>
      <c r="O414" s="99"/>
      <c r="P414" s="99"/>
      <c r="Q414" s="284">
        <v>15340540.85</v>
      </c>
      <c r="R414" s="284">
        <v>15340540.85</v>
      </c>
      <c r="S414" s="284"/>
      <c r="T414" s="284"/>
      <c r="U414" s="284"/>
      <c r="V414" s="284"/>
      <c r="W414" s="284"/>
      <c r="X414" s="284">
        <f t="shared" si="112"/>
        <v>15340540.85</v>
      </c>
      <c r="Y414" s="285" t="s">
        <v>371</v>
      </c>
      <c r="Z414" s="286"/>
      <c r="AA414" s="43">
        <v>0</v>
      </c>
      <c r="AB414" s="43">
        <v>0</v>
      </c>
      <c r="AC414" s="27"/>
    </row>
    <row r="415" spans="2:29" ht="66.2" customHeight="1" x14ac:dyDescent="0.3">
      <c r="B415" s="90">
        <v>359</v>
      </c>
      <c r="C415" s="119"/>
      <c r="D415" s="90" t="s">
        <v>2023</v>
      </c>
      <c r="E415" s="119">
        <v>139233</v>
      </c>
      <c r="F415" s="90" t="s">
        <v>2025</v>
      </c>
      <c r="G415" s="90"/>
      <c r="H415" s="283" t="s">
        <v>2024</v>
      </c>
      <c r="I415" s="99"/>
      <c r="J415" s="99" t="s">
        <v>2026</v>
      </c>
      <c r="K415" s="283" t="s">
        <v>1158</v>
      </c>
      <c r="L415" s="99"/>
      <c r="M415" s="99" t="s">
        <v>593</v>
      </c>
      <c r="N415" s="283" t="s">
        <v>394</v>
      </c>
      <c r="O415" s="99"/>
      <c r="P415" s="99"/>
      <c r="Q415" s="284">
        <v>10116254</v>
      </c>
      <c r="R415" s="284">
        <v>10116254</v>
      </c>
      <c r="S415" s="284"/>
      <c r="T415" s="284"/>
      <c r="U415" s="284"/>
      <c r="V415" s="284"/>
      <c r="W415" s="284"/>
      <c r="X415" s="284">
        <f t="shared" si="112"/>
        <v>10116254</v>
      </c>
      <c r="Y415" s="285" t="s">
        <v>371</v>
      </c>
      <c r="Z415" s="286"/>
      <c r="AA415" s="43">
        <v>0</v>
      </c>
      <c r="AB415" s="43">
        <v>0</v>
      </c>
      <c r="AC415" s="27"/>
    </row>
    <row r="416" spans="2:29" ht="66.2" customHeight="1" x14ac:dyDescent="0.3">
      <c r="B416" s="90">
        <f>B415+1</f>
        <v>360</v>
      </c>
      <c r="C416" s="119"/>
      <c r="D416" s="90" t="s">
        <v>2027</v>
      </c>
      <c r="E416" s="119">
        <v>138323</v>
      </c>
      <c r="F416" s="90" t="s">
        <v>2029</v>
      </c>
      <c r="G416" s="90"/>
      <c r="H416" s="283" t="s">
        <v>2028</v>
      </c>
      <c r="I416" s="99"/>
      <c r="J416" s="99" t="s">
        <v>1668</v>
      </c>
      <c r="K416" s="283" t="s">
        <v>1158</v>
      </c>
      <c r="L416" s="99"/>
      <c r="M416" s="99" t="s">
        <v>599</v>
      </c>
      <c r="N416" s="283" t="s">
        <v>608</v>
      </c>
      <c r="O416" s="99"/>
      <c r="P416" s="99"/>
      <c r="Q416" s="284">
        <v>33726424.009999998</v>
      </c>
      <c r="R416" s="284">
        <v>33726424.009999998</v>
      </c>
      <c r="S416" s="284"/>
      <c r="T416" s="284"/>
      <c r="U416" s="284"/>
      <c r="V416" s="284"/>
      <c r="W416" s="284"/>
      <c r="X416" s="284">
        <f t="shared" si="112"/>
        <v>33726424.009999998</v>
      </c>
      <c r="Y416" s="285" t="s">
        <v>371</v>
      </c>
      <c r="Z416" s="286"/>
      <c r="AA416" s="43">
        <v>0</v>
      </c>
      <c r="AB416" s="43">
        <v>0</v>
      </c>
      <c r="AC416" s="27"/>
    </row>
    <row r="417" spans="2:29" ht="66.2" customHeight="1" x14ac:dyDescent="0.3">
      <c r="B417" s="90">
        <f>B416+1</f>
        <v>361</v>
      </c>
      <c r="C417" s="119"/>
      <c r="D417" s="90" t="s">
        <v>2032</v>
      </c>
      <c r="E417" s="119">
        <v>139403</v>
      </c>
      <c r="F417" s="90" t="s">
        <v>2034</v>
      </c>
      <c r="G417" s="90"/>
      <c r="H417" s="283" t="s">
        <v>2033</v>
      </c>
      <c r="I417" s="99"/>
      <c r="J417" s="99" t="s">
        <v>1302</v>
      </c>
      <c r="K417" s="283" t="s">
        <v>1158</v>
      </c>
      <c r="L417" s="99"/>
      <c r="M417" s="99" t="s">
        <v>586</v>
      </c>
      <c r="N417" s="283" t="s">
        <v>622</v>
      </c>
      <c r="O417" s="99"/>
      <c r="P417" s="99"/>
      <c r="Q417" s="284">
        <v>7654780.8300000001</v>
      </c>
      <c r="R417" s="284">
        <v>7654780.8300000001</v>
      </c>
      <c r="S417" s="284"/>
      <c r="T417" s="284"/>
      <c r="U417" s="284"/>
      <c r="V417" s="284"/>
      <c r="W417" s="284"/>
      <c r="X417" s="284">
        <f t="shared" si="112"/>
        <v>7654780.8300000001</v>
      </c>
      <c r="Y417" s="285" t="s">
        <v>371</v>
      </c>
      <c r="Z417" s="286"/>
      <c r="AA417" s="47"/>
      <c r="AB417" s="47"/>
      <c r="AC417" s="27"/>
    </row>
    <row r="418" spans="2:29" ht="66.2" customHeight="1" x14ac:dyDescent="0.3">
      <c r="B418" s="90">
        <f t="shared" ref="B418:B427" si="113">B417+1</f>
        <v>362</v>
      </c>
      <c r="C418" s="119"/>
      <c r="D418" s="90" t="s">
        <v>2035</v>
      </c>
      <c r="E418" s="119">
        <v>139414</v>
      </c>
      <c r="F418" s="90" t="s">
        <v>2037</v>
      </c>
      <c r="G418" s="90"/>
      <c r="H418" s="283" t="s">
        <v>2036</v>
      </c>
      <c r="I418" s="99"/>
      <c r="J418" s="99" t="s">
        <v>1972</v>
      </c>
      <c r="K418" s="283" t="s">
        <v>382</v>
      </c>
      <c r="L418" s="99"/>
      <c r="M418" s="99" t="s">
        <v>586</v>
      </c>
      <c r="N418" s="283" t="s">
        <v>622</v>
      </c>
      <c r="O418" s="99"/>
      <c r="P418" s="99"/>
      <c r="Q418" s="284" t="s">
        <v>2038</v>
      </c>
      <c r="R418" s="287" t="s">
        <v>2038</v>
      </c>
      <c r="S418" s="284"/>
      <c r="T418" s="284"/>
      <c r="U418" s="284"/>
      <c r="V418" s="284"/>
      <c r="W418" s="284"/>
      <c r="X418" s="288" t="s">
        <v>2038</v>
      </c>
      <c r="Y418" s="285" t="s">
        <v>371</v>
      </c>
      <c r="Z418" s="286"/>
      <c r="AA418" s="47"/>
      <c r="AB418" s="47"/>
      <c r="AC418" s="27"/>
    </row>
    <row r="419" spans="2:29" ht="66.2" customHeight="1" x14ac:dyDescent="0.3">
      <c r="B419" s="90">
        <f t="shared" si="113"/>
        <v>363</v>
      </c>
      <c r="C419" s="119"/>
      <c r="D419" s="90" t="s">
        <v>2039</v>
      </c>
      <c r="E419" s="119">
        <v>139830</v>
      </c>
      <c r="F419" s="90" t="s">
        <v>2040</v>
      </c>
      <c r="G419" s="90"/>
      <c r="H419" s="283" t="s">
        <v>2041</v>
      </c>
      <c r="I419" s="99"/>
      <c r="J419" s="99" t="s">
        <v>1972</v>
      </c>
      <c r="K419" s="283" t="s">
        <v>1158</v>
      </c>
      <c r="L419" s="99"/>
      <c r="M419" s="99" t="s">
        <v>586</v>
      </c>
      <c r="N419" s="283" t="s">
        <v>622</v>
      </c>
      <c r="O419" s="99"/>
      <c r="P419" s="99"/>
      <c r="Q419" s="284">
        <v>442809.99</v>
      </c>
      <c r="R419" s="284">
        <v>442809.99</v>
      </c>
      <c r="S419" s="284"/>
      <c r="T419" s="284"/>
      <c r="U419" s="284"/>
      <c r="V419" s="284"/>
      <c r="W419" s="284"/>
      <c r="X419" s="284">
        <f t="shared" si="112"/>
        <v>442809.99</v>
      </c>
      <c r="Y419" s="285" t="s">
        <v>371</v>
      </c>
      <c r="Z419" s="286"/>
      <c r="AA419" s="47"/>
      <c r="AB419" s="47"/>
      <c r="AC419" s="27"/>
    </row>
    <row r="420" spans="2:29" ht="66.2" customHeight="1" x14ac:dyDescent="0.3">
      <c r="B420" s="90">
        <f t="shared" si="113"/>
        <v>364</v>
      </c>
      <c r="C420" s="119"/>
      <c r="D420" s="90" t="s">
        <v>2042</v>
      </c>
      <c r="E420" s="119">
        <v>139404</v>
      </c>
      <c r="F420" s="90" t="s">
        <v>2043</v>
      </c>
      <c r="G420" s="90"/>
      <c r="H420" s="283" t="s">
        <v>2044</v>
      </c>
      <c r="I420" s="99"/>
      <c r="J420" s="99" t="s">
        <v>1302</v>
      </c>
      <c r="K420" s="283" t="s">
        <v>2045</v>
      </c>
      <c r="L420" s="99"/>
      <c r="M420" s="99" t="s">
        <v>586</v>
      </c>
      <c r="N420" s="283" t="s">
        <v>622</v>
      </c>
      <c r="O420" s="99"/>
      <c r="P420" s="99"/>
      <c r="Q420" s="284">
        <v>35877237.840000004</v>
      </c>
      <c r="R420" s="284">
        <v>35877237.840000004</v>
      </c>
      <c r="S420" s="284"/>
      <c r="T420" s="284"/>
      <c r="U420" s="284"/>
      <c r="V420" s="284"/>
      <c r="W420" s="284"/>
      <c r="X420" s="284">
        <f t="shared" si="112"/>
        <v>35877237.840000004</v>
      </c>
      <c r="Y420" s="285" t="s">
        <v>371</v>
      </c>
      <c r="Z420" s="286"/>
      <c r="AA420" s="47"/>
      <c r="AB420" s="47"/>
      <c r="AC420" s="27"/>
    </row>
    <row r="421" spans="2:29" ht="66.2" customHeight="1" x14ac:dyDescent="0.3">
      <c r="B421" s="90">
        <f t="shared" si="113"/>
        <v>365</v>
      </c>
      <c r="C421" s="119"/>
      <c r="D421" s="90" t="s">
        <v>2046</v>
      </c>
      <c r="E421" s="119">
        <v>139478</v>
      </c>
      <c r="F421" s="90" t="s">
        <v>2048</v>
      </c>
      <c r="G421" s="90"/>
      <c r="H421" s="283" t="s">
        <v>2047</v>
      </c>
      <c r="I421" s="99"/>
      <c r="J421" s="99" t="s">
        <v>1668</v>
      </c>
      <c r="K421" s="283" t="s">
        <v>2049</v>
      </c>
      <c r="L421" s="99"/>
      <c r="M421" s="99" t="s">
        <v>586</v>
      </c>
      <c r="N421" s="283" t="s">
        <v>622</v>
      </c>
      <c r="O421" s="99"/>
      <c r="P421" s="99"/>
      <c r="Q421" s="284">
        <v>21400077.199999999</v>
      </c>
      <c r="R421" s="284">
        <v>21400077.199999999</v>
      </c>
      <c r="S421" s="284"/>
      <c r="T421" s="284"/>
      <c r="U421" s="284"/>
      <c r="V421" s="284"/>
      <c r="W421" s="284"/>
      <c r="X421" s="284">
        <f t="shared" si="112"/>
        <v>21400077.199999999</v>
      </c>
      <c r="Y421" s="285" t="s">
        <v>371</v>
      </c>
      <c r="Z421" s="286"/>
      <c r="AA421" s="47"/>
      <c r="AB421" s="47"/>
      <c r="AC421" s="27"/>
    </row>
    <row r="422" spans="2:29" ht="66.2" customHeight="1" x14ac:dyDescent="0.3">
      <c r="B422" s="90">
        <f t="shared" si="113"/>
        <v>366</v>
      </c>
      <c r="C422" s="119"/>
      <c r="D422" s="90" t="s">
        <v>2050</v>
      </c>
      <c r="E422" s="119">
        <v>138819</v>
      </c>
      <c r="F422" s="90" t="s">
        <v>2052</v>
      </c>
      <c r="G422" s="90"/>
      <c r="H422" s="283" t="s">
        <v>2051</v>
      </c>
      <c r="I422" s="99"/>
      <c r="J422" s="99" t="s">
        <v>1972</v>
      </c>
      <c r="K422" s="283" t="s">
        <v>2053</v>
      </c>
      <c r="L422" s="99"/>
      <c r="M422" s="99" t="s">
        <v>590</v>
      </c>
      <c r="N422" s="283" t="s">
        <v>623</v>
      </c>
      <c r="O422" s="99"/>
      <c r="P422" s="99"/>
      <c r="Q422" s="284">
        <v>16511881.43</v>
      </c>
      <c r="R422" s="284">
        <v>16511881.43</v>
      </c>
      <c r="S422" s="284"/>
      <c r="T422" s="284"/>
      <c r="U422" s="284"/>
      <c r="V422" s="284"/>
      <c r="W422" s="284"/>
      <c r="X422" s="284">
        <f t="shared" si="112"/>
        <v>16511881.43</v>
      </c>
      <c r="Y422" s="285" t="s">
        <v>371</v>
      </c>
      <c r="Z422" s="286"/>
      <c r="AA422" s="47"/>
      <c r="AB422" s="47"/>
      <c r="AC422" s="27"/>
    </row>
    <row r="423" spans="2:29" ht="66.2" customHeight="1" x14ac:dyDescent="0.3">
      <c r="B423" s="90">
        <f t="shared" si="113"/>
        <v>367</v>
      </c>
      <c r="C423" s="119"/>
      <c r="D423" s="90" t="s">
        <v>2057</v>
      </c>
      <c r="E423" s="119">
        <v>139096</v>
      </c>
      <c r="F423" s="90" t="s">
        <v>2059</v>
      </c>
      <c r="G423" s="90"/>
      <c r="H423" s="283" t="s">
        <v>2058</v>
      </c>
      <c r="I423" s="99"/>
      <c r="J423" s="99" t="s">
        <v>2060</v>
      </c>
      <c r="K423" s="283" t="s">
        <v>1158</v>
      </c>
      <c r="L423" s="99"/>
      <c r="M423" s="99" t="s">
        <v>584</v>
      </c>
      <c r="N423" s="283" t="s">
        <v>617</v>
      </c>
      <c r="O423" s="99"/>
      <c r="P423" s="99"/>
      <c r="Q423" s="284">
        <v>13317013.060000001</v>
      </c>
      <c r="R423" s="284">
        <v>13317013.060000001</v>
      </c>
      <c r="S423" s="284"/>
      <c r="T423" s="284"/>
      <c r="U423" s="284"/>
      <c r="V423" s="284"/>
      <c r="W423" s="284"/>
      <c r="X423" s="284">
        <f t="shared" si="112"/>
        <v>13317013.060000001</v>
      </c>
      <c r="Y423" s="285" t="s">
        <v>371</v>
      </c>
      <c r="Z423" s="289"/>
      <c r="AA423" s="43"/>
      <c r="AB423" s="47"/>
      <c r="AC423" s="27"/>
    </row>
    <row r="424" spans="2:29" ht="66.2" customHeight="1" x14ac:dyDescent="0.3">
      <c r="B424" s="90">
        <f t="shared" si="113"/>
        <v>368</v>
      </c>
      <c r="C424" s="119"/>
      <c r="D424" s="90" t="s">
        <v>2061</v>
      </c>
      <c r="E424" s="119">
        <v>138123</v>
      </c>
      <c r="F424" s="90" t="s">
        <v>2062</v>
      </c>
      <c r="G424" s="90"/>
      <c r="H424" s="283" t="s">
        <v>2058</v>
      </c>
      <c r="I424" s="99"/>
      <c r="J424" s="99" t="s">
        <v>1972</v>
      </c>
      <c r="K424" s="283" t="s">
        <v>1158</v>
      </c>
      <c r="L424" s="99"/>
      <c r="M424" s="99" t="s">
        <v>584</v>
      </c>
      <c r="N424" s="283" t="s">
        <v>617</v>
      </c>
      <c r="O424" s="99"/>
      <c r="P424" s="99"/>
      <c r="Q424" s="284">
        <v>20161152.190000001</v>
      </c>
      <c r="R424" s="284">
        <v>20161152.190000001</v>
      </c>
      <c r="S424" s="284"/>
      <c r="T424" s="284"/>
      <c r="U424" s="284"/>
      <c r="V424" s="284"/>
      <c r="W424" s="284"/>
      <c r="X424" s="284">
        <f t="shared" si="112"/>
        <v>20161152.190000001</v>
      </c>
      <c r="Y424" s="285" t="s">
        <v>371</v>
      </c>
      <c r="Z424" s="289"/>
      <c r="AA424" s="43"/>
      <c r="AB424" s="47"/>
      <c r="AC424" s="27"/>
    </row>
    <row r="425" spans="2:29" ht="66.2" customHeight="1" x14ac:dyDescent="0.3">
      <c r="B425" s="90">
        <f t="shared" si="113"/>
        <v>369</v>
      </c>
      <c r="C425" s="119"/>
      <c r="D425" s="90" t="s">
        <v>2063</v>
      </c>
      <c r="E425" s="119">
        <v>138319</v>
      </c>
      <c r="F425" s="90" t="s">
        <v>2064</v>
      </c>
      <c r="G425" s="90"/>
      <c r="H425" s="283" t="s">
        <v>2058</v>
      </c>
      <c r="I425" s="99"/>
      <c r="J425" s="99" t="s">
        <v>1972</v>
      </c>
      <c r="K425" s="283" t="s">
        <v>382</v>
      </c>
      <c r="L425" s="99"/>
      <c r="M425" s="99" t="s">
        <v>584</v>
      </c>
      <c r="N425" s="283" t="s">
        <v>617</v>
      </c>
      <c r="O425" s="99"/>
      <c r="P425" s="99"/>
      <c r="Q425" s="284">
        <v>745873.09</v>
      </c>
      <c r="R425" s="284">
        <v>745873.09</v>
      </c>
      <c r="S425" s="284"/>
      <c r="T425" s="284"/>
      <c r="U425" s="284"/>
      <c r="V425" s="284"/>
      <c r="W425" s="284"/>
      <c r="X425" s="284">
        <f t="shared" si="112"/>
        <v>745873.09</v>
      </c>
      <c r="Y425" s="285" t="s">
        <v>371</v>
      </c>
      <c r="Z425" s="289"/>
      <c r="AA425" s="43"/>
      <c r="AB425" s="47"/>
      <c r="AC425" s="27"/>
    </row>
    <row r="426" spans="2:29" ht="66.2" customHeight="1" x14ac:dyDescent="0.3">
      <c r="B426" s="90">
        <f t="shared" si="113"/>
        <v>370</v>
      </c>
      <c r="C426" s="119"/>
      <c r="D426" s="90" t="s">
        <v>2065</v>
      </c>
      <c r="E426" s="119">
        <v>139116</v>
      </c>
      <c r="F426" s="90" t="s">
        <v>2066</v>
      </c>
      <c r="G426" s="90"/>
      <c r="H426" s="283" t="s">
        <v>1354</v>
      </c>
      <c r="I426" s="99"/>
      <c r="J426" s="99" t="s">
        <v>1668</v>
      </c>
      <c r="K426" s="283" t="s">
        <v>1158</v>
      </c>
      <c r="L426" s="99"/>
      <c r="M426" s="99" t="s">
        <v>584</v>
      </c>
      <c r="N426" s="283" t="s">
        <v>585</v>
      </c>
      <c r="O426" s="99"/>
      <c r="P426" s="99"/>
      <c r="Q426" s="284">
        <v>594822.68000000005</v>
      </c>
      <c r="R426" s="284">
        <v>594822.68000000005</v>
      </c>
      <c r="S426" s="284"/>
      <c r="T426" s="284"/>
      <c r="U426" s="284"/>
      <c r="V426" s="284"/>
      <c r="W426" s="284"/>
      <c r="X426" s="284">
        <f t="shared" si="112"/>
        <v>594822.68000000005</v>
      </c>
      <c r="Y426" s="285" t="s">
        <v>371</v>
      </c>
      <c r="Z426" s="289"/>
      <c r="AA426" s="43"/>
      <c r="AB426" s="47"/>
      <c r="AC426" s="27"/>
    </row>
    <row r="427" spans="2:29" ht="82.15" customHeight="1" x14ac:dyDescent="0.3">
      <c r="B427" s="90">
        <f t="shared" si="113"/>
        <v>371</v>
      </c>
      <c r="C427" s="119"/>
      <c r="D427" s="90" t="s">
        <v>2067</v>
      </c>
      <c r="E427" s="119">
        <v>138224</v>
      </c>
      <c r="F427" s="90" t="s">
        <v>2069</v>
      </c>
      <c r="G427" s="90"/>
      <c r="H427" s="283" t="s">
        <v>2068</v>
      </c>
      <c r="I427" s="99"/>
      <c r="J427" s="99" t="s">
        <v>1668</v>
      </c>
      <c r="K427" s="283" t="s">
        <v>1158</v>
      </c>
      <c r="L427" s="99"/>
      <c r="M427" s="99" t="s">
        <v>584</v>
      </c>
      <c r="N427" s="283" t="s">
        <v>585</v>
      </c>
      <c r="O427" s="99"/>
      <c r="P427" s="99"/>
      <c r="Q427" s="284">
        <v>18062590.469999999</v>
      </c>
      <c r="R427" s="284">
        <v>18062590.469999999</v>
      </c>
      <c r="S427" s="284"/>
      <c r="T427" s="284"/>
      <c r="U427" s="284"/>
      <c r="V427" s="284"/>
      <c r="W427" s="284"/>
      <c r="X427" s="284">
        <f t="shared" si="112"/>
        <v>18062590.469999999</v>
      </c>
      <c r="Y427" s="285" t="s">
        <v>371</v>
      </c>
      <c r="Z427" s="289"/>
      <c r="AA427" s="43"/>
      <c r="AB427" s="47"/>
      <c r="AC427" s="27"/>
    </row>
    <row r="428" spans="2:29" ht="33.75" customHeight="1" x14ac:dyDescent="0.3">
      <c r="B428" s="276"/>
      <c r="C428" s="276" t="s">
        <v>1930</v>
      </c>
      <c r="D428" s="129"/>
      <c r="E428" s="276"/>
      <c r="F428" s="129"/>
      <c r="G428" s="129"/>
      <c r="H428" s="277"/>
      <c r="I428" s="278"/>
      <c r="J428" s="278"/>
      <c r="K428" s="277"/>
      <c r="L428" s="278"/>
      <c r="M428" s="278"/>
      <c r="N428" s="277"/>
      <c r="O428" s="278"/>
      <c r="P428" s="278"/>
      <c r="Q428" s="279">
        <f>SUM(Q397:Q427)</f>
        <v>537050009.45099998</v>
      </c>
      <c r="R428" s="279">
        <f t="shared" ref="R428:AB428" si="114">SUM(R397:R427)</f>
        <v>537050009.45099998</v>
      </c>
      <c r="S428" s="279">
        <f t="shared" si="114"/>
        <v>0</v>
      </c>
      <c r="T428" s="279">
        <f t="shared" si="114"/>
        <v>0</v>
      </c>
      <c r="U428" s="279">
        <f t="shared" si="114"/>
        <v>0</v>
      </c>
      <c r="V428" s="279">
        <f t="shared" si="114"/>
        <v>482586.89</v>
      </c>
      <c r="W428" s="279">
        <f t="shared" si="114"/>
        <v>0</v>
      </c>
      <c r="X428" s="279">
        <f>SUM(X397:X427)</f>
        <v>537532596.34100008</v>
      </c>
      <c r="Y428" s="279">
        <f t="shared" si="114"/>
        <v>0</v>
      </c>
      <c r="Z428" s="279">
        <f t="shared" si="114"/>
        <v>0</v>
      </c>
      <c r="AA428" s="279">
        <f t="shared" si="114"/>
        <v>14721882.289999999</v>
      </c>
      <c r="AB428" s="279">
        <f t="shared" si="114"/>
        <v>0</v>
      </c>
      <c r="AC428" s="27"/>
    </row>
    <row r="429" spans="2:29" s="1" customFormat="1" ht="24" customHeight="1" thickBot="1" x14ac:dyDescent="0.35">
      <c r="B429" s="29"/>
      <c r="C429" s="30" t="s">
        <v>0</v>
      </c>
      <c r="D429" s="29"/>
      <c r="E429" s="29"/>
      <c r="F429" s="29"/>
      <c r="G429" s="29"/>
      <c r="H429" s="31"/>
      <c r="I429" s="32"/>
      <c r="J429" s="31"/>
      <c r="K429" s="31"/>
      <c r="L429" s="31"/>
      <c r="M429" s="31"/>
      <c r="N429" s="31"/>
      <c r="O429" s="31"/>
      <c r="P429" s="31"/>
      <c r="Q429" s="46">
        <f>Q395+Q389+Q381+Q349+Q332+Q248+Q136+Q55+Q428</f>
        <v>69231144375.707504</v>
      </c>
      <c r="R429" s="46">
        <f t="shared" ref="R429:X429" si="115">R395+R389+R381+R349+R332+R248+R136+R55+R428</f>
        <v>58891937801.157005</v>
      </c>
      <c r="S429" s="46">
        <f t="shared" si="115"/>
        <v>3182409270.3477006</v>
      </c>
      <c r="T429" s="46">
        <f t="shared" si="115"/>
        <v>7168762993.1927996</v>
      </c>
      <c r="U429" s="46">
        <f t="shared" si="115"/>
        <v>0</v>
      </c>
      <c r="V429" s="46">
        <f t="shared" si="115"/>
        <v>15004240610.279999</v>
      </c>
      <c r="W429" s="46">
        <f t="shared" si="115"/>
        <v>2667458645.6799998</v>
      </c>
      <c r="X429" s="46">
        <f t="shared" si="115"/>
        <v>86962253757.887512</v>
      </c>
      <c r="Y429" s="33"/>
      <c r="Z429" s="40"/>
      <c r="AA429" s="44">
        <f>+AA428+AA395+AA389+AA381+AA349+AA332+AA248+AA136+AA55</f>
        <v>13115694433.629999</v>
      </c>
      <c r="AB429" s="44">
        <f>+AB428+AB395+AB389+AB381+AB349+AB332+AB248+AB136+AB55</f>
        <v>3100466063.0500002</v>
      </c>
      <c r="AC429" s="27"/>
    </row>
    <row r="430" spans="2:29" x14ac:dyDescent="0.25">
      <c r="B430" s="4"/>
      <c r="C430" s="4"/>
      <c r="D430" s="4"/>
      <c r="E430" s="7"/>
      <c r="F430" s="7"/>
      <c r="G430" s="290"/>
      <c r="H430" s="7"/>
      <c r="I430" s="7"/>
      <c r="J430" s="7"/>
      <c r="K430" s="7"/>
      <c r="L430" s="7"/>
      <c r="M430" s="7"/>
      <c r="N430" s="7"/>
      <c r="O430" s="7"/>
      <c r="P430" s="7"/>
      <c r="Q430" s="291"/>
      <c r="R430" s="291"/>
      <c r="S430" s="291"/>
      <c r="T430" s="4"/>
      <c r="U430" s="4"/>
      <c r="V430" s="4"/>
      <c r="W430" s="4"/>
      <c r="X430" s="4"/>
      <c r="Y430" s="4"/>
      <c r="Z430" s="4"/>
      <c r="AA430" s="6"/>
      <c r="AB430" s="6"/>
      <c r="AC430" s="6"/>
    </row>
    <row r="431" spans="2:29" ht="22.7" customHeight="1" x14ac:dyDescent="0.25">
      <c r="B431" s="4"/>
      <c r="D431" s="2"/>
      <c r="E431" s="2"/>
      <c r="F431" s="2"/>
      <c r="H431" s="2"/>
      <c r="I431" s="2"/>
      <c r="J431" s="2"/>
      <c r="K431" s="2"/>
      <c r="L431" s="2"/>
      <c r="M431" s="2"/>
      <c r="N431" s="2"/>
      <c r="O431" s="37"/>
      <c r="P431" s="2"/>
      <c r="Q431" s="292"/>
      <c r="R431" s="5"/>
      <c r="S431" s="293"/>
      <c r="T431" s="5"/>
      <c r="U431" s="294"/>
      <c r="V431" s="4"/>
      <c r="W431" s="4"/>
      <c r="X431" s="4"/>
      <c r="Y431" s="4"/>
      <c r="Z431" s="4"/>
      <c r="AA431" s="6"/>
      <c r="AB431" s="6"/>
      <c r="AC431" s="6"/>
    </row>
    <row r="432" spans="2:29" x14ac:dyDescent="0.25">
      <c r="B432" s="4"/>
      <c r="C432" s="6"/>
      <c r="E432" s="20"/>
      <c r="H432" s="2"/>
      <c r="I432" s="2"/>
      <c r="J432" s="2"/>
      <c r="K432" s="2"/>
      <c r="L432" s="2"/>
      <c r="M432" s="2"/>
      <c r="N432" s="2"/>
      <c r="O432" s="2"/>
      <c r="P432" s="2"/>
      <c r="Q432" s="18"/>
      <c r="R432" s="295"/>
      <c r="S432" s="22"/>
      <c r="T432" s="2"/>
      <c r="U432" s="4"/>
      <c r="V432" s="4"/>
      <c r="W432" s="4"/>
      <c r="AA432" s="6"/>
      <c r="AB432" s="6"/>
      <c r="AC432" s="6"/>
    </row>
    <row r="433" spans="3:29" ht="22.15" customHeight="1" x14ac:dyDescent="0.25">
      <c r="D433" s="51"/>
      <c r="E433" s="20"/>
      <c r="H433" s="2"/>
      <c r="I433" s="2"/>
      <c r="J433" s="2"/>
      <c r="K433" s="2"/>
      <c r="L433" s="2"/>
      <c r="M433" s="2"/>
      <c r="N433" s="2"/>
      <c r="O433" s="38"/>
      <c r="P433" s="2"/>
      <c r="Q433" s="296"/>
      <c r="R433" s="297"/>
      <c r="S433" s="36"/>
      <c r="T433" s="10"/>
      <c r="Z433" s="6"/>
      <c r="AA433" s="6"/>
      <c r="AB433" s="6"/>
      <c r="AC433" s="6"/>
    </row>
    <row r="434" spans="3:29" ht="24.6" customHeight="1" x14ac:dyDescent="0.25">
      <c r="C434" s="298"/>
      <c r="D434" s="51"/>
      <c r="E434" s="20"/>
      <c r="H434" s="2"/>
      <c r="I434" s="2"/>
      <c r="J434" s="2"/>
      <c r="K434" s="2"/>
      <c r="L434" s="2"/>
      <c r="M434" s="2"/>
      <c r="N434" s="2"/>
      <c r="O434" s="38"/>
      <c r="P434" s="2"/>
      <c r="Q434" s="18"/>
      <c r="R434" s="18"/>
      <c r="S434" s="22"/>
      <c r="T434" s="18"/>
      <c r="U434" s="6"/>
      <c r="AA434" s="6"/>
      <c r="AB434" s="6"/>
      <c r="AC434" s="6"/>
    </row>
    <row r="435" spans="3:29" ht="24.6" customHeight="1" x14ac:dyDescent="0.25">
      <c r="D435" s="51"/>
      <c r="F435" s="2"/>
      <c r="G435" s="2"/>
      <c r="H435" s="2"/>
      <c r="I435" s="2"/>
      <c r="J435" s="2"/>
      <c r="K435" s="2"/>
      <c r="L435" s="2"/>
      <c r="M435" s="2"/>
      <c r="N435" s="2"/>
      <c r="O435" s="2"/>
      <c r="P435" s="18"/>
      <c r="R435" s="18"/>
      <c r="S435" s="18"/>
      <c r="T435" s="2"/>
      <c r="U435" s="6"/>
      <c r="V435" s="6"/>
      <c r="AA435" s="6"/>
      <c r="AB435" s="6"/>
      <c r="AC435" s="6"/>
    </row>
    <row r="436" spans="3:29" x14ac:dyDescent="0.25">
      <c r="D436" s="2"/>
      <c r="F436" s="2"/>
      <c r="G436" s="2"/>
      <c r="H436" s="2"/>
      <c r="I436" s="2"/>
      <c r="J436" s="2"/>
      <c r="K436" s="2"/>
      <c r="L436" s="2"/>
      <c r="M436" s="2"/>
      <c r="N436" s="2"/>
      <c r="O436" s="2"/>
      <c r="P436" s="2"/>
      <c r="Q436" s="18"/>
      <c r="R436" s="10"/>
      <c r="S436" s="10"/>
      <c r="T436" s="2"/>
      <c r="U436" s="6"/>
      <c r="V436" s="6"/>
      <c r="AA436" s="6"/>
      <c r="AB436" s="6"/>
      <c r="AC436" s="6"/>
    </row>
    <row r="437" spans="3:29" x14ac:dyDescent="0.25">
      <c r="D437" s="2"/>
      <c r="F437" s="2"/>
      <c r="G437" s="2"/>
      <c r="H437" s="2" t="s">
        <v>361</v>
      </c>
      <c r="I437" s="2"/>
      <c r="J437" s="2"/>
      <c r="K437" s="2"/>
      <c r="L437" s="2"/>
      <c r="M437" s="2"/>
      <c r="N437" s="2"/>
      <c r="O437" s="2"/>
      <c r="P437" s="2"/>
      <c r="R437" s="2"/>
      <c r="S437" s="2"/>
      <c r="T437" s="2"/>
      <c r="U437" s="6"/>
      <c r="V437" s="6"/>
      <c r="AA437" s="6"/>
      <c r="AB437" s="6"/>
      <c r="AC437" s="6"/>
    </row>
    <row r="438" spans="3:29" x14ac:dyDescent="0.25">
      <c r="D438" s="2"/>
      <c r="F438" s="2"/>
      <c r="G438" s="2"/>
      <c r="H438" s="2"/>
      <c r="I438" s="2"/>
      <c r="J438" s="2"/>
      <c r="K438" s="2"/>
      <c r="L438" s="2"/>
      <c r="M438" s="2"/>
      <c r="N438" s="2"/>
      <c r="O438" s="2"/>
      <c r="P438" s="2"/>
      <c r="AA438" s="6"/>
      <c r="AB438" s="6"/>
      <c r="AC438" s="6"/>
    </row>
    <row r="439" spans="3:29" x14ac:dyDescent="0.25">
      <c r="D439" s="2"/>
      <c r="F439" s="2"/>
      <c r="G439" s="2"/>
      <c r="H439" s="2"/>
      <c r="I439" s="2"/>
      <c r="J439" s="2"/>
      <c r="K439" s="2"/>
      <c r="L439" s="2"/>
      <c r="M439" s="2"/>
      <c r="N439" s="2"/>
      <c r="O439" s="2"/>
      <c r="P439" s="2"/>
      <c r="R439" s="2"/>
      <c r="AA439" s="6"/>
      <c r="AB439" s="6"/>
      <c r="AC439" s="6"/>
    </row>
    <row r="440" spans="3:29" x14ac:dyDescent="0.25">
      <c r="D440" s="2"/>
      <c r="F440" s="2"/>
      <c r="G440" s="2"/>
      <c r="H440" s="2"/>
      <c r="I440" s="2"/>
      <c r="J440" s="2"/>
      <c r="K440" s="2"/>
      <c r="L440" s="2"/>
      <c r="M440" s="2"/>
      <c r="N440" s="2"/>
      <c r="O440" s="2"/>
      <c r="P440" s="2"/>
      <c r="R440" s="2"/>
      <c r="AA440" s="6"/>
      <c r="AB440" s="6"/>
      <c r="AC440" s="6"/>
    </row>
    <row r="441" spans="3:29" x14ac:dyDescent="0.25">
      <c r="D441" s="2"/>
      <c r="F441" s="2"/>
      <c r="H441" s="2"/>
      <c r="I441" s="2"/>
      <c r="J441" s="2"/>
      <c r="K441" s="2"/>
      <c r="L441" s="2"/>
      <c r="M441" s="2"/>
      <c r="N441" s="2"/>
      <c r="O441" s="2"/>
      <c r="P441" s="2"/>
      <c r="R441" s="2"/>
      <c r="S441" s="6"/>
      <c r="T441" s="6"/>
      <c r="U441" s="6"/>
      <c r="V441" s="6"/>
      <c r="AA441" s="6"/>
      <c r="AB441" s="6"/>
      <c r="AC441" s="6"/>
    </row>
    <row r="442" spans="3:29" x14ac:dyDescent="0.25">
      <c r="E442" s="2"/>
      <c r="F442" s="2"/>
      <c r="G442" s="290"/>
      <c r="H442" s="2"/>
      <c r="I442" s="2"/>
      <c r="J442" s="2"/>
      <c r="K442" s="2"/>
      <c r="L442" s="2"/>
      <c r="M442" s="2"/>
      <c r="N442" s="2"/>
      <c r="O442" s="2"/>
      <c r="P442" s="2"/>
      <c r="R442" s="6"/>
      <c r="S442" s="6"/>
      <c r="T442" s="6"/>
      <c r="U442" s="6"/>
      <c r="V442" s="6"/>
      <c r="AA442" s="6"/>
      <c r="AB442" s="6"/>
      <c r="AC442" s="6"/>
    </row>
    <row r="443" spans="3:29" x14ac:dyDescent="0.25">
      <c r="E443" s="2"/>
      <c r="F443" s="2"/>
      <c r="G443" s="290"/>
      <c r="H443" s="2"/>
      <c r="I443" s="2"/>
      <c r="J443" s="2"/>
      <c r="K443" s="2"/>
      <c r="L443" s="2"/>
      <c r="M443" s="2"/>
      <c r="N443" s="2"/>
      <c r="O443" s="2"/>
      <c r="P443" s="2"/>
      <c r="R443" s="6"/>
      <c r="S443" s="6"/>
      <c r="T443" s="6"/>
      <c r="U443" s="6"/>
      <c r="V443" s="6"/>
      <c r="AA443" s="6"/>
      <c r="AB443" s="6"/>
      <c r="AC443" s="6"/>
    </row>
    <row r="444" spans="3:29" x14ac:dyDescent="0.25">
      <c r="E444" s="2"/>
      <c r="F444" s="2"/>
      <c r="G444" s="290"/>
      <c r="H444" s="2"/>
      <c r="I444" s="2"/>
      <c r="J444" s="2"/>
      <c r="K444" s="2"/>
      <c r="L444" s="2"/>
      <c r="M444" s="2"/>
      <c r="N444" s="2"/>
      <c r="O444" s="2"/>
      <c r="P444" s="2"/>
      <c r="AA444" s="6"/>
      <c r="AB444" s="6"/>
      <c r="AC444" s="6"/>
    </row>
    <row r="445" spans="3:29" x14ac:dyDescent="0.25">
      <c r="E445" s="2"/>
      <c r="F445" s="2"/>
      <c r="G445" s="2"/>
      <c r="H445" s="2"/>
      <c r="I445" s="2"/>
      <c r="J445" s="2"/>
      <c r="K445" s="2"/>
      <c r="L445" s="2"/>
      <c r="M445" s="2"/>
      <c r="N445" s="2"/>
      <c r="O445" s="2"/>
      <c r="P445" s="2"/>
      <c r="AA445" s="6"/>
      <c r="AB445" s="6"/>
      <c r="AC445" s="6"/>
    </row>
    <row r="446" spans="3:29" x14ac:dyDescent="0.25">
      <c r="S446" s="6"/>
      <c r="AA446" s="6"/>
      <c r="AB446" s="6"/>
      <c r="AC446" s="6"/>
    </row>
    <row r="447" spans="3:29" x14ac:dyDescent="0.25">
      <c r="S447" s="5"/>
    </row>
  </sheetData>
  <mergeCells count="67">
    <mergeCell ref="M11:O11"/>
    <mergeCell ref="AA12:AB12"/>
    <mergeCell ref="B12:B13"/>
    <mergeCell ref="C12:C13"/>
    <mergeCell ref="D12:D13"/>
    <mergeCell ref="E12:E13"/>
    <mergeCell ref="F12:F13"/>
    <mergeCell ref="L12:L13"/>
    <mergeCell ref="M12:M13"/>
    <mergeCell ref="N12:N13"/>
    <mergeCell ref="O12:O13"/>
    <mergeCell ref="Y12:Y13"/>
    <mergeCell ref="Z12:Z13"/>
    <mergeCell ref="P12:P13"/>
    <mergeCell ref="Q12:Q13"/>
    <mergeCell ref="R12:U12"/>
    <mergeCell ref="G5:I5"/>
    <mergeCell ref="G12:G13"/>
    <mergeCell ref="H12:H13"/>
    <mergeCell ref="I12:I13"/>
    <mergeCell ref="I10:J10"/>
    <mergeCell ref="I11:J11"/>
    <mergeCell ref="C88:C91"/>
    <mergeCell ref="G88:G91"/>
    <mergeCell ref="C15:C20"/>
    <mergeCell ref="G15:G17"/>
    <mergeCell ref="C35:C38"/>
    <mergeCell ref="G35:G38"/>
    <mergeCell ref="C49:C52"/>
    <mergeCell ref="G49:G52"/>
    <mergeCell ref="C57:C72"/>
    <mergeCell ref="G57:G66"/>
    <mergeCell ref="W12:W13"/>
    <mergeCell ref="X12:X13"/>
    <mergeCell ref="J12:J13"/>
    <mergeCell ref="K12:K13"/>
    <mergeCell ref="C42:C44"/>
    <mergeCell ref="V12:V13"/>
    <mergeCell ref="C105:C107"/>
    <mergeCell ref="G105:G107"/>
    <mergeCell ref="C118:C122"/>
    <mergeCell ref="C127:C131"/>
    <mergeCell ref="G127:G131"/>
    <mergeCell ref="G118:G123"/>
    <mergeCell ref="C138:C155"/>
    <mergeCell ref="G138:G155"/>
    <mergeCell ref="C158:C224"/>
    <mergeCell ref="C250:C289"/>
    <mergeCell ref="G250:G277"/>
    <mergeCell ref="G278:G285"/>
    <mergeCell ref="C329:C330"/>
    <mergeCell ref="G329:G330"/>
    <mergeCell ref="C334:C335"/>
    <mergeCell ref="G334:G335"/>
    <mergeCell ref="C340:C341"/>
    <mergeCell ref="G340:G341"/>
    <mergeCell ref="G342:G343"/>
    <mergeCell ref="C351:C353"/>
    <mergeCell ref="C359:C368"/>
    <mergeCell ref="G359:G363"/>
    <mergeCell ref="G364:G365"/>
    <mergeCell ref="C343:C346"/>
    <mergeCell ref="C378:C379"/>
    <mergeCell ref="C382:C384"/>
    <mergeCell ref="G382:G383"/>
    <mergeCell ref="G384:G385"/>
    <mergeCell ref="C385:C386"/>
  </mergeCells>
  <pageMargins left="0.118110236220472" right="0.118110236220472" top="0.15748031496063" bottom="0.15748031496063" header="0.31496062992126" footer="0.31496062992126"/>
  <pageSetup paperSize="8" scale="37" fitToHeight="0" orientation="landscape" r:id="rId1"/>
  <rowBreaks count="2" manualBreakCount="2">
    <brk id="362" max="16383" man="1"/>
    <brk id="379"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5"/>
  <sheetViews>
    <sheetView topLeftCell="A108" workbookViewId="0">
      <selection activeCell="F127" sqref="F127"/>
    </sheetView>
  </sheetViews>
  <sheetFormatPr defaultRowHeight="15" x14ac:dyDescent="0.25"/>
  <sheetData>
    <row r="1" spans="1:3" ht="15.75" x14ac:dyDescent="0.25">
      <c r="A1" s="14" t="s">
        <v>828</v>
      </c>
      <c r="B1" s="11" t="s">
        <v>829</v>
      </c>
      <c r="C1" s="11" t="s">
        <v>830</v>
      </c>
    </row>
    <row r="2" spans="1:3" x14ac:dyDescent="0.25">
      <c r="A2" s="15">
        <v>102369</v>
      </c>
      <c r="B2" s="12" t="s">
        <v>586</v>
      </c>
      <c r="C2" s="12" t="s">
        <v>587</v>
      </c>
    </row>
    <row r="3" spans="1:3" x14ac:dyDescent="0.25">
      <c r="A3" s="15">
        <v>110847</v>
      </c>
      <c r="B3" s="12" t="s">
        <v>586</v>
      </c>
      <c r="C3" s="12" t="s">
        <v>587</v>
      </c>
    </row>
    <row r="4" spans="1:3" x14ac:dyDescent="0.25">
      <c r="A4" s="15">
        <v>101985</v>
      </c>
      <c r="B4" s="12" t="s">
        <v>586</v>
      </c>
      <c r="C4" s="12" t="s">
        <v>587</v>
      </c>
    </row>
    <row r="5" spans="1:3" x14ac:dyDescent="0.25">
      <c r="A5" s="15">
        <v>106678</v>
      </c>
      <c r="B5" s="12" t="s">
        <v>586</v>
      </c>
      <c r="C5" s="12" t="s">
        <v>587</v>
      </c>
    </row>
    <row r="6" spans="1:3" x14ac:dyDescent="0.25">
      <c r="A6" s="15">
        <v>106374</v>
      </c>
      <c r="B6" s="12" t="s">
        <v>586</v>
      </c>
      <c r="C6" s="12" t="s">
        <v>587</v>
      </c>
    </row>
    <row r="7" spans="1:3" x14ac:dyDescent="0.25">
      <c r="A7" s="15">
        <v>104677</v>
      </c>
      <c r="B7" s="12" t="s">
        <v>831</v>
      </c>
      <c r="C7" s="12" t="s">
        <v>832</v>
      </c>
    </row>
    <row r="8" spans="1:3" x14ac:dyDescent="0.25">
      <c r="A8" s="16">
        <v>102606</v>
      </c>
      <c r="B8" s="13" t="s">
        <v>831</v>
      </c>
      <c r="C8" s="13" t="s">
        <v>832</v>
      </c>
    </row>
    <row r="9" spans="1:3" x14ac:dyDescent="0.25">
      <c r="A9" s="15">
        <v>117138</v>
      </c>
      <c r="B9" s="12" t="s">
        <v>831</v>
      </c>
      <c r="C9" s="12" t="s">
        <v>833</v>
      </c>
    </row>
    <row r="10" spans="1:3" x14ac:dyDescent="0.25">
      <c r="A10" s="15">
        <v>111814</v>
      </c>
      <c r="B10" s="12" t="s">
        <v>834</v>
      </c>
      <c r="C10" s="12" t="s">
        <v>835</v>
      </c>
    </row>
    <row r="11" spans="1:3" x14ac:dyDescent="0.25">
      <c r="A11" s="15">
        <v>118317</v>
      </c>
      <c r="B11" s="12" t="s">
        <v>836</v>
      </c>
      <c r="C11" s="12" t="s">
        <v>837</v>
      </c>
    </row>
    <row r="12" spans="1:3" x14ac:dyDescent="0.25">
      <c r="A12" s="15">
        <v>102378</v>
      </c>
      <c r="B12" s="12" t="s">
        <v>838</v>
      </c>
      <c r="C12" s="12" t="s">
        <v>839</v>
      </c>
    </row>
    <row r="13" spans="1:3" x14ac:dyDescent="0.25">
      <c r="A13" s="15">
        <v>102769</v>
      </c>
      <c r="B13" s="12" t="s">
        <v>838</v>
      </c>
      <c r="C13" s="12" t="s">
        <v>839</v>
      </c>
    </row>
    <row r="14" spans="1:3" x14ac:dyDescent="0.25">
      <c r="A14" s="15">
        <v>111298</v>
      </c>
      <c r="B14" s="12" t="s">
        <v>838</v>
      </c>
      <c r="C14" s="12" t="s">
        <v>839</v>
      </c>
    </row>
    <row r="15" spans="1:3" x14ac:dyDescent="0.25">
      <c r="A15" s="15">
        <v>110706</v>
      </c>
      <c r="B15" s="12" t="s">
        <v>586</v>
      </c>
      <c r="C15" s="12" t="s">
        <v>840</v>
      </c>
    </row>
    <row r="16" spans="1:3" x14ac:dyDescent="0.25">
      <c r="A16" s="15">
        <v>102674</v>
      </c>
      <c r="B16" s="12" t="s">
        <v>586</v>
      </c>
      <c r="C16" s="12" t="s">
        <v>841</v>
      </c>
    </row>
    <row r="17" spans="1:3" x14ac:dyDescent="0.25">
      <c r="A17" s="15">
        <v>106581</v>
      </c>
      <c r="B17" s="12" t="s">
        <v>584</v>
      </c>
      <c r="C17" s="12" t="s">
        <v>617</v>
      </c>
    </row>
    <row r="18" spans="1:3" x14ac:dyDescent="0.25">
      <c r="A18" s="15">
        <v>106397</v>
      </c>
      <c r="B18" s="12" t="s">
        <v>584</v>
      </c>
      <c r="C18" s="12" t="s">
        <v>617</v>
      </c>
    </row>
    <row r="19" spans="1:3" x14ac:dyDescent="0.25">
      <c r="A19" s="15">
        <v>106974</v>
      </c>
      <c r="B19" s="12" t="s">
        <v>584</v>
      </c>
      <c r="C19" s="12" t="s">
        <v>617</v>
      </c>
    </row>
    <row r="20" spans="1:3" x14ac:dyDescent="0.25">
      <c r="A20" s="15">
        <v>115216</v>
      </c>
      <c r="B20" s="12" t="s">
        <v>842</v>
      </c>
      <c r="C20" s="12" t="s">
        <v>843</v>
      </c>
    </row>
    <row r="21" spans="1:3" x14ac:dyDescent="0.25">
      <c r="A21" s="15">
        <v>112112</v>
      </c>
      <c r="B21" s="12" t="s">
        <v>593</v>
      </c>
      <c r="C21" s="12" t="s">
        <v>844</v>
      </c>
    </row>
    <row r="22" spans="1:3" x14ac:dyDescent="0.25">
      <c r="A22" s="15">
        <v>117677</v>
      </c>
      <c r="B22" s="12" t="s">
        <v>584</v>
      </c>
      <c r="C22" s="12" t="s">
        <v>845</v>
      </c>
    </row>
    <row r="23" spans="1:3" x14ac:dyDescent="0.25">
      <c r="A23" s="15">
        <v>101992</v>
      </c>
      <c r="B23" s="12" t="s">
        <v>593</v>
      </c>
      <c r="C23" s="12" t="s">
        <v>846</v>
      </c>
    </row>
    <row r="24" spans="1:3" x14ac:dyDescent="0.25">
      <c r="A24" s="15">
        <v>105668</v>
      </c>
      <c r="B24" s="12" t="s">
        <v>596</v>
      </c>
      <c r="C24" s="12" t="s">
        <v>545</v>
      </c>
    </row>
    <row r="25" spans="1:3" x14ac:dyDescent="0.25">
      <c r="A25" s="15">
        <v>105621</v>
      </c>
      <c r="B25" s="12" t="s">
        <v>596</v>
      </c>
      <c r="C25" s="12" t="s">
        <v>545</v>
      </c>
    </row>
    <row r="26" spans="1:3" x14ac:dyDescent="0.25">
      <c r="A26" s="15">
        <v>104101</v>
      </c>
      <c r="B26" s="12" t="s">
        <v>596</v>
      </c>
      <c r="C26" s="12" t="s">
        <v>545</v>
      </c>
    </row>
    <row r="27" spans="1:3" x14ac:dyDescent="0.25">
      <c r="A27" s="15">
        <v>102086</v>
      </c>
      <c r="B27" s="12" t="s">
        <v>847</v>
      </c>
      <c r="C27" s="12" t="s">
        <v>848</v>
      </c>
    </row>
    <row r="28" spans="1:3" x14ac:dyDescent="0.25">
      <c r="A28" s="15">
        <v>106161</v>
      </c>
      <c r="B28" s="12" t="s">
        <v>599</v>
      </c>
      <c r="C28" s="12" t="s">
        <v>849</v>
      </c>
    </row>
    <row r="29" spans="1:3" x14ac:dyDescent="0.25">
      <c r="A29" s="15">
        <v>106130</v>
      </c>
      <c r="B29" s="12" t="s">
        <v>599</v>
      </c>
      <c r="C29" s="12" t="s">
        <v>849</v>
      </c>
    </row>
    <row r="30" spans="1:3" x14ac:dyDescent="0.25">
      <c r="A30" s="15">
        <v>114060</v>
      </c>
      <c r="B30" s="12" t="s">
        <v>599</v>
      </c>
      <c r="C30" s="12" t="s">
        <v>850</v>
      </c>
    </row>
    <row r="31" spans="1:3" x14ac:dyDescent="0.25">
      <c r="A31" s="15">
        <v>115371</v>
      </c>
      <c r="B31" s="12" t="s">
        <v>590</v>
      </c>
      <c r="C31" s="12" t="s">
        <v>591</v>
      </c>
    </row>
    <row r="32" spans="1:3" x14ac:dyDescent="0.25">
      <c r="A32" s="15">
        <v>113310</v>
      </c>
      <c r="B32" s="12" t="s">
        <v>590</v>
      </c>
      <c r="C32" s="12" t="s">
        <v>591</v>
      </c>
    </row>
    <row r="33" spans="1:3" x14ac:dyDescent="0.25">
      <c r="A33" s="15">
        <v>111438</v>
      </c>
      <c r="B33" s="12" t="s">
        <v>590</v>
      </c>
      <c r="C33" s="12" t="s">
        <v>591</v>
      </c>
    </row>
    <row r="34" spans="1:3" x14ac:dyDescent="0.25">
      <c r="A34" s="15">
        <v>108460</v>
      </c>
      <c r="B34" s="12" t="s">
        <v>590</v>
      </c>
      <c r="C34" s="12" t="s">
        <v>591</v>
      </c>
    </row>
    <row r="35" spans="1:3" x14ac:dyDescent="0.25">
      <c r="A35" s="15">
        <v>106554</v>
      </c>
      <c r="B35" s="12" t="s">
        <v>590</v>
      </c>
      <c r="C35" s="12" t="s">
        <v>591</v>
      </c>
    </row>
    <row r="36" spans="1:3" x14ac:dyDescent="0.25">
      <c r="A36" s="15">
        <v>105894</v>
      </c>
      <c r="B36" s="12" t="s">
        <v>590</v>
      </c>
      <c r="C36" s="12" t="s">
        <v>851</v>
      </c>
    </row>
    <row r="37" spans="1:3" x14ac:dyDescent="0.25">
      <c r="A37" s="15">
        <v>116916</v>
      </c>
      <c r="B37" s="12" t="s">
        <v>590</v>
      </c>
      <c r="C37" s="12" t="s">
        <v>852</v>
      </c>
    </row>
    <row r="38" spans="1:3" x14ac:dyDescent="0.25">
      <c r="A38" s="15">
        <v>117803</v>
      </c>
      <c r="B38" s="12" t="s">
        <v>590</v>
      </c>
      <c r="C38" s="12" t="s">
        <v>620</v>
      </c>
    </row>
    <row r="39" spans="1:3" x14ac:dyDescent="0.25">
      <c r="A39" s="15">
        <v>109456</v>
      </c>
      <c r="B39" s="12" t="s">
        <v>590</v>
      </c>
      <c r="C39" s="12" t="s">
        <v>620</v>
      </c>
    </row>
    <row r="40" spans="1:3" x14ac:dyDescent="0.25">
      <c r="A40" s="15">
        <v>104855</v>
      </c>
      <c r="B40" s="12" t="s">
        <v>590</v>
      </c>
      <c r="C40" s="12" t="s">
        <v>620</v>
      </c>
    </row>
    <row r="41" spans="1:3" x14ac:dyDescent="0.25">
      <c r="A41" s="15">
        <v>102066</v>
      </c>
      <c r="B41" s="12" t="s">
        <v>599</v>
      </c>
      <c r="C41" s="12" t="s">
        <v>613</v>
      </c>
    </row>
    <row r="42" spans="1:3" x14ac:dyDescent="0.25">
      <c r="A42" s="15">
        <v>105146</v>
      </c>
      <c r="B42" s="12" t="s">
        <v>599</v>
      </c>
      <c r="C42" s="12" t="s">
        <v>613</v>
      </c>
    </row>
    <row r="43" spans="1:3" x14ac:dyDescent="0.25">
      <c r="A43" s="15">
        <v>102415</v>
      </c>
      <c r="B43" s="12" t="s">
        <v>595</v>
      </c>
      <c r="C43" s="12" t="s">
        <v>604</v>
      </c>
    </row>
    <row r="44" spans="1:3" x14ac:dyDescent="0.25">
      <c r="A44" s="15">
        <v>103731</v>
      </c>
      <c r="B44" s="12" t="s">
        <v>595</v>
      </c>
      <c r="C44" s="12" t="s">
        <v>604</v>
      </c>
    </row>
    <row r="45" spans="1:3" x14ac:dyDescent="0.25">
      <c r="A45" s="15">
        <v>102258</v>
      </c>
      <c r="B45" s="12" t="s">
        <v>595</v>
      </c>
      <c r="C45" s="12" t="s">
        <v>853</v>
      </c>
    </row>
    <row r="46" spans="1:3" x14ac:dyDescent="0.25">
      <c r="A46" s="15">
        <v>102540</v>
      </c>
      <c r="B46" s="12" t="s">
        <v>854</v>
      </c>
      <c r="C46" s="12" t="s">
        <v>855</v>
      </c>
    </row>
    <row r="47" spans="1:3" x14ac:dyDescent="0.25">
      <c r="A47" s="15">
        <v>111081</v>
      </c>
      <c r="B47" s="12" t="s">
        <v>586</v>
      </c>
      <c r="C47" s="12" t="s">
        <v>594</v>
      </c>
    </row>
    <row r="48" spans="1:3" x14ac:dyDescent="0.25">
      <c r="A48" s="15">
        <v>106938</v>
      </c>
      <c r="B48" s="12" t="s">
        <v>586</v>
      </c>
      <c r="C48" s="12" t="s">
        <v>594</v>
      </c>
    </row>
    <row r="49" spans="1:3" x14ac:dyDescent="0.25">
      <c r="A49" s="15">
        <v>107617</v>
      </c>
      <c r="B49" s="12" t="s">
        <v>586</v>
      </c>
      <c r="C49" s="12" t="s">
        <v>594</v>
      </c>
    </row>
    <row r="50" spans="1:3" x14ac:dyDescent="0.25">
      <c r="A50" s="15">
        <v>110707</v>
      </c>
      <c r="B50" s="12" t="s">
        <v>586</v>
      </c>
      <c r="C50" s="12" t="s">
        <v>856</v>
      </c>
    </row>
    <row r="51" spans="1:3" x14ac:dyDescent="0.25">
      <c r="A51" s="15">
        <v>106454</v>
      </c>
      <c r="B51" s="12" t="s">
        <v>586</v>
      </c>
      <c r="C51" s="12" t="s">
        <v>857</v>
      </c>
    </row>
    <row r="52" spans="1:3" x14ac:dyDescent="0.25">
      <c r="A52" s="15">
        <v>118443</v>
      </c>
      <c r="B52" s="12" t="s">
        <v>589</v>
      </c>
      <c r="C52" s="12" t="s">
        <v>588</v>
      </c>
    </row>
    <row r="53" spans="1:3" x14ac:dyDescent="0.25">
      <c r="A53" s="15">
        <v>111879</v>
      </c>
      <c r="B53" s="12" t="s">
        <v>589</v>
      </c>
      <c r="C53" s="12" t="s">
        <v>588</v>
      </c>
    </row>
    <row r="54" spans="1:3" x14ac:dyDescent="0.25">
      <c r="A54" s="15">
        <v>111687</v>
      </c>
      <c r="B54" s="12" t="s">
        <v>599</v>
      </c>
      <c r="C54" s="12" t="s">
        <v>588</v>
      </c>
    </row>
    <row r="55" spans="1:3" x14ac:dyDescent="0.25">
      <c r="A55" s="15">
        <v>111325</v>
      </c>
      <c r="B55" s="12" t="s">
        <v>599</v>
      </c>
      <c r="C55" s="12" t="s">
        <v>588</v>
      </c>
    </row>
    <row r="56" spans="1:3" x14ac:dyDescent="0.25">
      <c r="A56" s="15">
        <v>102050</v>
      </c>
      <c r="B56" s="12" t="s">
        <v>589</v>
      </c>
      <c r="C56" s="12" t="s">
        <v>588</v>
      </c>
    </row>
    <row r="57" spans="1:3" x14ac:dyDescent="0.25">
      <c r="A57" s="15">
        <v>111951</v>
      </c>
      <c r="B57" s="12" t="s">
        <v>858</v>
      </c>
      <c r="C57" s="12" t="s">
        <v>859</v>
      </c>
    </row>
    <row r="58" spans="1:3" x14ac:dyDescent="0.25">
      <c r="A58" s="15">
        <v>114234</v>
      </c>
      <c r="B58" s="12" t="s">
        <v>589</v>
      </c>
      <c r="C58" s="12" t="s">
        <v>860</v>
      </c>
    </row>
    <row r="59" spans="1:3" x14ac:dyDescent="0.25">
      <c r="A59" s="15">
        <v>102541</v>
      </c>
      <c r="B59" s="12" t="s">
        <v>596</v>
      </c>
      <c r="C59" s="12" t="s">
        <v>614</v>
      </c>
    </row>
    <row r="60" spans="1:3" x14ac:dyDescent="0.25">
      <c r="A60" s="15">
        <v>116919</v>
      </c>
      <c r="B60" s="12" t="s">
        <v>861</v>
      </c>
      <c r="C60" s="12" t="s">
        <v>862</v>
      </c>
    </row>
    <row r="61" spans="1:3" x14ac:dyDescent="0.25">
      <c r="A61" s="15">
        <v>102123</v>
      </c>
      <c r="B61" s="12" t="s">
        <v>589</v>
      </c>
      <c r="C61" s="12" t="s">
        <v>603</v>
      </c>
    </row>
    <row r="62" spans="1:3" x14ac:dyDescent="0.25">
      <c r="A62" s="15">
        <v>108040</v>
      </c>
      <c r="B62" s="12" t="s">
        <v>596</v>
      </c>
      <c r="C62" s="12" t="s">
        <v>603</v>
      </c>
    </row>
    <row r="63" spans="1:3" x14ac:dyDescent="0.25">
      <c r="A63" s="15">
        <v>103605</v>
      </c>
      <c r="B63" s="12" t="s">
        <v>595</v>
      </c>
      <c r="C63" s="12" t="s">
        <v>603</v>
      </c>
    </row>
    <row r="64" spans="1:3" x14ac:dyDescent="0.25">
      <c r="A64" s="15">
        <v>102023</v>
      </c>
      <c r="B64" s="12" t="s">
        <v>596</v>
      </c>
      <c r="C64" s="12" t="s">
        <v>863</v>
      </c>
    </row>
    <row r="65" spans="1:3" x14ac:dyDescent="0.25">
      <c r="A65" s="15">
        <v>116918</v>
      </c>
      <c r="B65" s="12" t="s">
        <v>596</v>
      </c>
      <c r="C65" s="12" t="s">
        <v>864</v>
      </c>
    </row>
    <row r="66" spans="1:3" x14ac:dyDescent="0.25">
      <c r="A66" s="15">
        <v>105956</v>
      </c>
      <c r="B66" s="12" t="s">
        <v>593</v>
      </c>
      <c r="C66" s="12" t="s">
        <v>606</v>
      </c>
    </row>
    <row r="67" spans="1:3" x14ac:dyDescent="0.25">
      <c r="A67" s="15">
        <v>106647</v>
      </c>
      <c r="B67" s="12" t="s">
        <v>584</v>
      </c>
      <c r="C67" s="12" t="s">
        <v>606</v>
      </c>
    </row>
    <row r="68" spans="1:3" x14ac:dyDescent="0.25">
      <c r="A68" s="15">
        <v>116950</v>
      </c>
      <c r="B68" s="12" t="s">
        <v>865</v>
      </c>
      <c r="C68" s="12" t="s">
        <v>866</v>
      </c>
    </row>
    <row r="69" spans="1:3" x14ac:dyDescent="0.25">
      <c r="A69" s="15">
        <v>111698</v>
      </c>
      <c r="B69" s="12" t="s">
        <v>584</v>
      </c>
      <c r="C69" s="12" t="s">
        <v>867</v>
      </c>
    </row>
    <row r="70" spans="1:3" x14ac:dyDescent="0.25">
      <c r="A70" s="15">
        <v>105740</v>
      </c>
      <c r="B70" s="12" t="s">
        <v>586</v>
      </c>
      <c r="C70" s="12" t="s">
        <v>623</v>
      </c>
    </row>
    <row r="71" spans="1:3" x14ac:dyDescent="0.25">
      <c r="A71" s="15">
        <v>118679</v>
      </c>
      <c r="B71" s="12" t="s">
        <v>590</v>
      </c>
      <c r="C71" s="12" t="s">
        <v>623</v>
      </c>
    </row>
    <row r="72" spans="1:3" x14ac:dyDescent="0.25">
      <c r="A72" s="15">
        <v>103698</v>
      </c>
      <c r="B72" s="12" t="s">
        <v>590</v>
      </c>
      <c r="C72" s="12" t="s">
        <v>623</v>
      </c>
    </row>
    <row r="73" spans="1:3" x14ac:dyDescent="0.25">
      <c r="A73" s="15">
        <v>112718</v>
      </c>
      <c r="B73" s="12" t="s">
        <v>590</v>
      </c>
      <c r="C73" s="12" t="s">
        <v>623</v>
      </c>
    </row>
    <row r="74" spans="1:3" x14ac:dyDescent="0.25">
      <c r="A74" s="15">
        <v>110570</v>
      </c>
      <c r="B74" s="12" t="s">
        <v>590</v>
      </c>
      <c r="C74" s="12" t="s">
        <v>623</v>
      </c>
    </row>
    <row r="75" spans="1:3" x14ac:dyDescent="0.25">
      <c r="A75" s="15">
        <v>101692</v>
      </c>
      <c r="B75" s="12" t="s">
        <v>590</v>
      </c>
      <c r="C75" s="12" t="s">
        <v>623</v>
      </c>
    </row>
    <row r="76" spans="1:3" x14ac:dyDescent="0.25">
      <c r="A76" s="15">
        <v>109815</v>
      </c>
      <c r="B76" s="12" t="s">
        <v>586</v>
      </c>
      <c r="C76" s="12" t="s">
        <v>623</v>
      </c>
    </row>
    <row r="77" spans="1:3" x14ac:dyDescent="0.25">
      <c r="A77" s="15">
        <v>115748</v>
      </c>
      <c r="B77" s="12" t="s">
        <v>836</v>
      </c>
      <c r="C77" s="12" t="s">
        <v>868</v>
      </c>
    </row>
    <row r="78" spans="1:3" x14ac:dyDescent="0.25">
      <c r="A78" s="15">
        <v>110923</v>
      </c>
      <c r="B78" s="12" t="s">
        <v>595</v>
      </c>
      <c r="C78" s="12" t="s">
        <v>465</v>
      </c>
    </row>
    <row r="79" spans="1:3" x14ac:dyDescent="0.25">
      <c r="A79" s="15">
        <v>108227</v>
      </c>
      <c r="B79" s="12" t="s">
        <v>595</v>
      </c>
      <c r="C79" s="12" t="s">
        <v>465</v>
      </c>
    </row>
    <row r="80" spans="1:3" x14ac:dyDescent="0.25">
      <c r="A80" s="15">
        <v>110880</v>
      </c>
      <c r="B80" s="12" t="s">
        <v>595</v>
      </c>
      <c r="C80" s="12" t="s">
        <v>465</v>
      </c>
    </row>
    <row r="81" spans="1:3" x14ac:dyDescent="0.25">
      <c r="A81" s="15">
        <v>106573</v>
      </c>
      <c r="B81" s="12" t="s">
        <v>595</v>
      </c>
      <c r="C81" s="12" t="s">
        <v>465</v>
      </c>
    </row>
    <row r="82" spans="1:3" x14ac:dyDescent="0.25">
      <c r="A82" s="15">
        <v>106556</v>
      </c>
      <c r="B82" s="12" t="s">
        <v>595</v>
      </c>
      <c r="C82" s="12" t="s">
        <v>465</v>
      </c>
    </row>
    <row r="83" spans="1:3" x14ac:dyDescent="0.25">
      <c r="A83" s="15">
        <v>104845</v>
      </c>
      <c r="B83" s="12" t="s">
        <v>586</v>
      </c>
      <c r="C83" s="12" t="s">
        <v>621</v>
      </c>
    </row>
    <row r="84" spans="1:3" x14ac:dyDescent="0.25">
      <c r="A84" s="15">
        <v>103186</v>
      </c>
      <c r="B84" s="12" t="s">
        <v>586</v>
      </c>
      <c r="C84" s="12" t="s">
        <v>621</v>
      </c>
    </row>
    <row r="85" spans="1:3" x14ac:dyDescent="0.25">
      <c r="A85" s="15">
        <v>105180</v>
      </c>
      <c r="B85" s="12" t="s">
        <v>586</v>
      </c>
      <c r="C85" s="12" t="s">
        <v>869</v>
      </c>
    </row>
    <row r="86" spans="1:3" x14ac:dyDescent="0.25">
      <c r="A86" s="15">
        <v>114059</v>
      </c>
      <c r="B86" s="12" t="s">
        <v>586</v>
      </c>
      <c r="C86" s="12" t="s">
        <v>870</v>
      </c>
    </row>
    <row r="87" spans="1:3" x14ac:dyDescent="0.25">
      <c r="A87" s="15">
        <v>114394</v>
      </c>
      <c r="B87" s="12" t="s">
        <v>596</v>
      </c>
      <c r="C87" s="12" t="s">
        <v>615</v>
      </c>
    </row>
    <row r="88" spans="1:3" x14ac:dyDescent="0.25">
      <c r="A88" s="15">
        <v>101989</v>
      </c>
      <c r="B88" s="12" t="s">
        <v>596</v>
      </c>
      <c r="C88" s="12" t="s">
        <v>615</v>
      </c>
    </row>
    <row r="89" spans="1:3" x14ac:dyDescent="0.25">
      <c r="A89" s="15">
        <v>106221</v>
      </c>
      <c r="B89" s="12" t="s">
        <v>596</v>
      </c>
      <c r="C89" s="12" t="s">
        <v>615</v>
      </c>
    </row>
    <row r="90" spans="1:3" x14ac:dyDescent="0.25">
      <c r="A90" s="15">
        <v>114790</v>
      </c>
      <c r="B90" s="12" t="s">
        <v>593</v>
      </c>
      <c r="C90" s="12" t="s">
        <v>397</v>
      </c>
    </row>
    <row r="91" spans="1:3" x14ac:dyDescent="0.25">
      <c r="A91" s="15">
        <v>102122</v>
      </c>
      <c r="B91" s="12" t="s">
        <v>593</v>
      </c>
      <c r="C91" s="12" t="s">
        <v>397</v>
      </c>
    </row>
    <row r="92" spans="1:3" x14ac:dyDescent="0.25">
      <c r="A92" s="16">
        <v>112553</v>
      </c>
      <c r="B92" s="13" t="s">
        <v>593</v>
      </c>
      <c r="C92" s="13" t="s">
        <v>397</v>
      </c>
    </row>
    <row r="93" spans="1:3" x14ac:dyDescent="0.25">
      <c r="A93" s="15">
        <v>110638</v>
      </c>
      <c r="B93" s="12" t="s">
        <v>593</v>
      </c>
      <c r="C93" s="12" t="s">
        <v>397</v>
      </c>
    </row>
    <row r="94" spans="1:3" x14ac:dyDescent="0.25">
      <c r="A94" s="15">
        <v>103839</v>
      </c>
      <c r="B94" s="12" t="s">
        <v>593</v>
      </c>
      <c r="C94" s="12" t="s">
        <v>397</v>
      </c>
    </row>
    <row r="95" spans="1:3" x14ac:dyDescent="0.25">
      <c r="A95" s="15">
        <v>111085</v>
      </c>
      <c r="B95" s="12" t="s">
        <v>871</v>
      </c>
      <c r="C95" s="12" t="s">
        <v>872</v>
      </c>
    </row>
    <row r="96" spans="1:3" x14ac:dyDescent="0.25">
      <c r="A96" s="15">
        <v>108495</v>
      </c>
      <c r="B96" s="12" t="s">
        <v>595</v>
      </c>
      <c r="C96" s="12" t="s">
        <v>632</v>
      </c>
    </row>
    <row r="97" spans="1:3" x14ac:dyDescent="0.25">
      <c r="A97" s="15">
        <v>103707</v>
      </c>
      <c r="B97" s="12" t="s">
        <v>595</v>
      </c>
      <c r="C97" s="12" t="s">
        <v>632</v>
      </c>
    </row>
    <row r="98" spans="1:3" x14ac:dyDescent="0.25">
      <c r="A98" s="15">
        <v>101054</v>
      </c>
      <c r="B98" s="12" t="s">
        <v>595</v>
      </c>
      <c r="C98" s="12" t="s">
        <v>632</v>
      </c>
    </row>
    <row r="99" spans="1:3" x14ac:dyDescent="0.25">
      <c r="A99" s="15">
        <v>112855</v>
      </c>
      <c r="B99" s="12" t="s">
        <v>596</v>
      </c>
      <c r="C99" s="12" t="s">
        <v>390</v>
      </c>
    </row>
    <row r="100" spans="1:3" x14ac:dyDescent="0.25">
      <c r="A100" s="15">
        <v>111428</v>
      </c>
      <c r="B100" s="12" t="s">
        <v>596</v>
      </c>
      <c r="C100" s="12" t="s">
        <v>873</v>
      </c>
    </row>
    <row r="101" spans="1:3" x14ac:dyDescent="0.25">
      <c r="A101" s="15">
        <v>107498</v>
      </c>
      <c r="B101" s="12" t="s">
        <v>593</v>
      </c>
      <c r="C101" s="12" t="s">
        <v>394</v>
      </c>
    </row>
    <row r="102" spans="1:3" x14ac:dyDescent="0.25">
      <c r="A102" s="15">
        <v>111429</v>
      </c>
      <c r="B102" s="12" t="s">
        <v>593</v>
      </c>
      <c r="C102" s="12" t="s">
        <v>394</v>
      </c>
    </row>
    <row r="103" spans="1:3" x14ac:dyDescent="0.25">
      <c r="A103" s="15">
        <v>107600</v>
      </c>
      <c r="B103" s="12" t="s">
        <v>593</v>
      </c>
      <c r="C103" s="12" t="s">
        <v>394</v>
      </c>
    </row>
    <row r="104" spans="1:3" x14ac:dyDescent="0.25">
      <c r="A104" s="15">
        <v>105336</v>
      </c>
      <c r="B104" s="12" t="s">
        <v>593</v>
      </c>
      <c r="C104" s="12" t="s">
        <v>394</v>
      </c>
    </row>
    <row r="105" spans="1:3" x14ac:dyDescent="0.25">
      <c r="A105" s="15">
        <v>110661</v>
      </c>
      <c r="B105" s="12" t="s">
        <v>596</v>
      </c>
      <c r="C105" s="12" t="s">
        <v>874</v>
      </c>
    </row>
    <row r="106" spans="1:3" x14ac:dyDescent="0.25">
      <c r="A106" s="15">
        <v>106311</v>
      </c>
      <c r="B106" s="12" t="s">
        <v>586</v>
      </c>
      <c r="C106" s="12" t="s">
        <v>616</v>
      </c>
    </row>
    <row r="107" spans="1:3" x14ac:dyDescent="0.25">
      <c r="A107" s="15">
        <v>101066</v>
      </c>
      <c r="B107" s="12" t="s">
        <v>586</v>
      </c>
      <c r="C107" s="12" t="s">
        <v>616</v>
      </c>
    </row>
    <row r="108" spans="1:3" x14ac:dyDescent="0.25">
      <c r="A108" s="15">
        <v>104941</v>
      </c>
      <c r="B108" s="12" t="s">
        <v>586</v>
      </c>
      <c r="C108" s="12" t="s">
        <v>875</v>
      </c>
    </row>
    <row r="109" spans="1:3" x14ac:dyDescent="0.25">
      <c r="A109" s="15">
        <v>101984</v>
      </c>
      <c r="B109" s="12" t="s">
        <v>586</v>
      </c>
      <c r="C109" s="12" t="s">
        <v>875</v>
      </c>
    </row>
    <row r="110" spans="1:3" x14ac:dyDescent="0.25">
      <c r="A110" s="15">
        <v>108100</v>
      </c>
      <c r="B110" s="12" t="s">
        <v>586</v>
      </c>
      <c r="C110" s="12" t="s">
        <v>597</v>
      </c>
    </row>
    <row r="111" spans="1:3" x14ac:dyDescent="0.25">
      <c r="A111" s="15">
        <v>102578</v>
      </c>
      <c r="B111" s="12" t="s">
        <v>584</v>
      </c>
      <c r="C111" s="12" t="s">
        <v>597</v>
      </c>
    </row>
    <row r="112" spans="1:3" x14ac:dyDescent="0.25">
      <c r="A112" s="15">
        <v>102021</v>
      </c>
      <c r="B112" s="12" t="s">
        <v>584</v>
      </c>
      <c r="C112" s="12" t="s">
        <v>597</v>
      </c>
    </row>
    <row r="113" spans="1:3" x14ac:dyDescent="0.25">
      <c r="A113" s="15">
        <v>114831</v>
      </c>
      <c r="B113" s="12" t="s">
        <v>584</v>
      </c>
      <c r="C113" s="12" t="s">
        <v>876</v>
      </c>
    </row>
    <row r="114" spans="1:3" x14ac:dyDescent="0.25">
      <c r="A114" s="15">
        <v>110562</v>
      </c>
      <c r="B114" s="12" t="s">
        <v>584</v>
      </c>
      <c r="C114" s="12" t="s">
        <v>876</v>
      </c>
    </row>
    <row r="115" spans="1:3" x14ac:dyDescent="0.25">
      <c r="A115" s="15">
        <v>105731</v>
      </c>
      <c r="B115" s="12" t="s">
        <v>599</v>
      </c>
      <c r="C115" s="12" t="s">
        <v>600</v>
      </c>
    </row>
    <row r="116" spans="1:3" x14ac:dyDescent="0.25">
      <c r="A116" s="15">
        <v>109717</v>
      </c>
      <c r="B116" s="12" t="s">
        <v>599</v>
      </c>
      <c r="C116" s="12" t="s">
        <v>600</v>
      </c>
    </row>
    <row r="117" spans="1:3" x14ac:dyDescent="0.25">
      <c r="A117" s="15">
        <v>115253</v>
      </c>
      <c r="B117" s="12" t="s">
        <v>599</v>
      </c>
      <c r="C117" s="12" t="s">
        <v>600</v>
      </c>
    </row>
    <row r="118" spans="1:3" x14ac:dyDescent="0.25">
      <c r="A118" s="15">
        <v>107857</v>
      </c>
      <c r="B118" s="12" t="s">
        <v>599</v>
      </c>
      <c r="C118" s="12" t="s">
        <v>600</v>
      </c>
    </row>
    <row r="119" spans="1:3" x14ac:dyDescent="0.25">
      <c r="A119" s="15">
        <v>101991</v>
      </c>
      <c r="B119" s="12" t="s">
        <v>589</v>
      </c>
      <c r="C119" s="12" t="s">
        <v>600</v>
      </c>
    </row>
    <row r="120" spans="1:3" x14ac:dyDescent="0.25">
      <c r="A120" s="15">
        <v>108339</v>
      </c>
      <c r="B120" s="12" t="s">
        <v>599</v>
      </c>
      <c r="C120" s="12" t="s">
        <v>600</v>
      </c>
    </row>
    <row r="121" spans="1:3" x14ac:dyDescent="0.25">
      <c r="A121" s="15">
        <v>116963</v>
      </c>
      <c r="B121" s="12" t="s">
        <v>599</v>
      </c>
      <c r="C121" s="12" t="s">
        <v>877</v>
      </c>
    </row>
    <row r="122" spans="1:3" x14ac:dyDescent="0.25">
      <c r="A122" s="15">
        <v>119028</v>
      </c>
      <c r="B122" s="12" t="s">
        <v>599</v>
      </c>
      <c r="C122" s="12" t="s">
        <v>619</v>
      </c>
    </row>
    <row r="123" spans="1:3" x14ac:dyDescent="0.25">
      <c r="A123" s="15">
        <v>108771</v>
      </c>
      <c r="B123" s="12" t="s">
        <v>599</v>
      </c>
      <c r="C123" s="12" t="s">
        <v>619</v>
      </c>
    </row>
    <row r="124" spans="1:3" x14ac:dyDescent="0.25">
      <c r="A124" s="15">
        <v>105593</v>
      </c>
      <c r="B124" s="12" t="s">
        <v>589</v>
      </c>
      <c r="C124" s="12" t="s">
        <v>619</v>
      </c>
    </row>
    <row r="125" spans="1:3" x14ac:dyDescent="0.25">
      <c r="A125" s="15">
        <v>106208</v>
      </c>
      <c r="B125" s="12" t="s">
        <v>589</v>
      </c>
      <c r="C125" s="12" t="s">
        <v>619</v>
      </c>
    </row>
    <row r="126" spans="1:3" x14ac:dyDescent="0.25">
      <c r="A126" s="15">
        <v>106394</v>
      </c>
      <c r="B126" s="12" t="s">
        <v>590</v>
      </c>
      <c r="C126" s="12" t="s">
        <v>605</v>
      </c>
    </row>
    <row r="127" spans="1:3" x14ac:dyDescent="0.25">
      <c r="A127" s="15">
        <v>105327</v>
      </c>
      <c r="B127" s="12" t="s">
        <v>590</v>
      </c>
      <c r="C127" s="12" t="s">
        <v>605</v>
      </c>
    </row>
    <row r="128" spans="1:3" x14ac:dyDescent="0.25">
      <c r="A128" s="15">
        <v>102055</v>
      </c>
      <c r="B128" s="12" t="s">
        <v>593</v>
      </c>
      <c r="C128" s="12" t="s">
        <v>607</v>
      </c>
    </row>
    <row r="129" spans="1:3" x14ac:dyDescent="0.25">
      <c r="A129" s="15">
        <v>106365</v>
      </c>
      <c r="B129" s="12" t="s">
        <v>593</v>
      </c>
      <c r="C129" s="12" t="s">
        <v>607</v>
      </c>
    </row>
    <row r="130" spans="1:3" x14ac:dyDescent="0.25">
      <c r="A130" s="15">
        <v>102011</v>
      </c>
      <c r="B130" s="12" t="s">
        <v>593</v>
      </c>
      <c r="C130" s="12" t="s">
        <v>607</v>
      </c>
    </row>
    <row r="131" spans="1:3" x14ac:dyDescent="0.25">
      <c r="A131" s="15">
        <v>103033</v>
      </c>
      <c r="B131" s="12" t="s">
        <v>593</v>
      </c>
      <c r="C131" s="12" t="s">
        <v>607</v>
      </c>
    </row>
    <row r="132" spans="1:3" x14ac:dyDescent="0.25">
      <c r="A132" s="15">
        <v>107113</v>
      </c>
      <c r="B132" s="12" t="s">
        <v>586</v>
      </c>
      <c r="C132" s="12" t="s">
        <v>601</v>
      </c>
    </row>
    <row r="133" spans="1:3" x14ac:dyDescent="0.25">
      <c r="A133" s="15">
        <v>109910</v>
      </c>
      <c r="B133" s="12" t="s">
        <v>586</v>
      </c>
      <c r="C133" s="12" t="s">
        <v>601</v>
      </c>
    </row>
    <row r="134" spans="1:3" x14ac:dyDescent="0.25">
      <c r="A134" s="15">
        <v>106373</v>
      </c>
      <c r="B134" s="12" t="s">
        <v>586</v>
      </c>
      <c r="C134" s="12" t="s">
        <v>601</v>
      </c>
    </row>
    <row r="135" spans="1:3" x14ac:dyDescent="0.25">
      <c r="A135" s="15">
        <v>116745</v>
      </c>
      <c r="B135" s="12" t="s">
        <v>599</v>
      </c>
      <c r="C135" s="12" t="s">
        <v>784</v>
      </c>
    </row>
    <row r="136" spans="1:3" x14ac:dyDescent="0.25">
      <c r="A136" s="15">
        <v>113150</v>
      </c>
      <c r="B136" s="12" t="s">
        <v>595</v>
      </c>
      <c r="C136" s="12" t="s">
        <v>598</v>
      </c>
    </row>
    <row r="137" spans="1:3" x14ac:dyDescent="0.25">
      <c r="A137" s="15">
        <v>110595</v>
      </c>
      <c r="B137" s="12" t="s">
        <v>595</v>
      </c>
      <c r="C137" s="12" t="s">
        <v>598</v>
      </c>
    </row>
    <row r="138" spans="1:3" x14ac:dyDescent="0.25">
      <c r="A138" s="15">
        <v>106283</v>
      </c>
      <c r="B138" s="12" t="s">
        <v>593</v>
      </c>
      <c r="C138" s="12" t="s">
        <v>598</v>
      </c>
    </row>
    <row r="139" spans="1:3" x14ac:dyDescent="0.25">
      <c r="A139" s="15">
        <v>102491</v>
      </c>
      <c r="B139" s="12" t="s">
        <v>871</v>
      </c>
      <c r="C139" s="12" t="s">
        <v>878</v>
      </c>
    </row>
    <row r="140" spans="1:3" x14ac:dyDescent="0.25">
      <c r="A140" s="15">
        <v>102844</v>
      </c>
      <c r="B140" s="12" t="s">
        <v>871</v>
      </c>
      <c r="C140" s="12" t="s">
        <v>879</v>
      </c>
    </row>
    <row r="141" spans="1:3" x14ac:dyDescent="0.25">
      <c r="A141" s="15">
        <v>112630</v>
      </c>
      <c r="B141" s="12" t="s">
        <v>596</v>
      </c>
      <c r="C141" s="12" t="s">
        <v>467</v>
      </c>
    </row>
    <row r="142" spans="1:3" x14ac:dyDescent="0.25">
      <c r="A142" s="15">
        <v>101987</v>
      </c>
      <c r="B142" s="12" t="s">
        <v>596</v>
      </c>
      <c r="C142" s="12" t="s">
        <v>467</v>
      </c>
    </row>
    <row r="143" spans="1:3" x14ac:dyDescent="0.25">
      <c r="A143" s="15">
        <v>110387</v>
      </c>
      <c r="B143" s="12" t="s">
        <v>596</v>
      </c>
      <c r="C143" s="12" t="s">
        <v>467</v>
      </c>
    </row>
    <row r="144" spans="1:3" x14ac:dyDescent="0.25">
      <c r="A144" s="15">
        <v>104337</v>
      </c>
      <c r="B144" s="12" t="s">
        <v>596</v>
      </c>
      <c r="C144" s="12" t="s">
        <v>467</v>
      </c>
    </row>
    <row r="145" spans="1:3" x14ac:dyDescent="0.25">
      <c r="A145" s="15">
        <v>111193</v>
      </c>
      <c r="B145" s="12" t="s">
        <v>590</v>
      </c>
      <c r="C145" s="12" t="s">
        <v>392</v>
      </c>
    </row>
    <row r="146" spans="1:3" x14ac:dyDescent="0.25">
      <c r="A146" s="15">
        <v>105422</v>
      </c>
      <c r="B146" s="12" t="s">
        <v>590</v>
      </c>
      <c r="C146" s="12" t="s">
        <v>392</v>
      </c>
    </row>
    <row r="147" spans="1:3" x14ac:dyDescent="0.25">
      <c r="A147" s="15">
        <v>109955</v>
      </c>
      <c r="B147" s="12" t="s">
        <v>586</v>
      </c>
      <c r="C147" s="12" t="s">
        <v>622</v>
      </c>
    </row>
    <row r="148" spans="1:3" x14ac:dyDescent="0.25">
      <c r="A148" s="15">
        <v>106707</v>
      </c>
      <c r="B148" s="12" t="s">
        <v>586</v>
      </c>
      <c r="C148" s="12" t="s">
        <v>622</v>
      </c>
    </row>
    <row r="149" spans="1:3" x14ac:dyDescent="0.25">
      <c r="A149" s="15">
        <v>108911</v>
      </c>
      <c r="B149" s="12" t="s">
        <v>599</v>
      </c>
      <c r="C149" s="12" t="s">
        <v>612</v>
      </c>
    </row>
    <row r="150" spans="1:3" x14ac:dyDescent="0.25">
      <c r="A150" s="15">
        <v>106355</v>
      </c>
      <c r="B150" s="12" t="s">
        <v>599</v>
      </c>
      <c r="C150" s="12" t="s">
        <v>612</v>
      </c>
    </row>
    <row r="151" spans="1:3" x14ac:dyDescent="0.25">
      <c r="A151" s="15">
        <v>114439</v>
      </c>
      <c r="B151" s="12" t="s">
        <v>596</v>
      </c>
      <c r="C151" s="12" t="s">
        <v>592</v>
      </c>
    </row>
    <row r="152" spans="1:3" x14ac:dyDescent="0.25">
      <c r="A152" s="15">
        <v>107453</v>
      </c>
      <c r="B152" s="12" t="s">
        <v>596</v>
      </c>
      <c r="C152" s="12" t="s">
        <v>592</v>
      </c>
    </row>
    <row r="153" spans="1:3" x14ac:dyDescent="0.25">
      <c r="A153" s="15">
        <v>116222</v>
      </c>
      <c r="B153" s="12" t="s">
        <v>584</v>
      </c>
      <c r="C153" s="12" t="s">
        <v>585</v>
      </c>
    </row>
    <row r="154" spans="1:3" x14ac:dyDescent="0.25">
      <c r="A154" s="15">
        <v>110647</v>
      </c>
      <c r="B154" s="12" t="s">
        <v>590</v>
      </c>
      <c r="C154" s="12" t="s">
        <v>585</v>
      </c>
    </row>
    <row r="155" spans="1:3" x14ac:dyDescent="0.25">
      <c r="A155" s="15">
        <v>101584</v>
      </c>
      <c r="B155" s="12" t="s">
        <v>593</v>
      </c>
      <c r="C155" s="12" t="s">
        <v>585</v>
      </c>
    </row>
    <row r="156" spans="1:3" x14ac:dyDescent="0.25">
      <c r="A156" s="15">
        <v>101996</v>
      </c>
      <c r="B156" s="12" t="s">
        <v>584</v>
      </c>
      <c r="C156" s="12" t="s">
        <v>585</v>
      </c>
    </row>
    <row r="157" spans="1:3" x14ac:dyDescent="0.25">
      <c r="A157" s="15">
        <v>104740</v>
      </c>
      <c r="B157" s="12" t="s">
        <v>584</v>
      </c>
      <c r="C157" s="12" t="s">
        <v>585</v>
      </c>
    </row>
    <row r="158" spans="1:3" x14ac:dyDescent="0.25">
      <c r="A158" s="15">
        <v>107170</v>
      </c>
      <c r="B158" s="12" t="s">
        <v>595</v>
      </c>
      <c r="C158" s="12" t="s">
        <v>602</v>
      </c>
    </row>
    <row r="159" spans="1:3" x14ac:dyDescent="0.25">
      <c r="A159" s="15">
        <v>105537</v>
      </c>
      <c r="B159" s="12" t="s">
        <v>595</v>
      </c>
      <c r="C159" s="12" t="s">
        <v>602</v>
      </c>
    </row>
    <row r="160" spans="1:3" x14ac:dyDescent="0.25">
      <c r="A160" s="16">
        <v>101628</v>
      </c>
      <c r="B160" s="13" t="s">
        <v>595</v>
      </c>
      <c r="C160" s="13" t="s">
        <v>602</v>
      </c>
    </row>
    <row r="161" spans="1:3" x14ac:dyDescent="0.25">
      <c r="A161" s="15">
        <v>106965</v>
      </c>
      <c r="B161" s="12" t="s">
        <v>593</v>
      </c>
      <c r="C161" s="12" t="s">
        <v>618</v>
      </c>
    </row>
    <row r="162" spans="1:3" x14ac:dyDescent="0.25">
      <c r="A162" s="15">
        <v>106359</v>
      </c>
      <c r="B162" s="12" t="s">
        <v>593</v>
      </c>
      <c r="C162" s="12" t="s">
        <v>618</v>
      </c>
    </row>
    <row r="163" spans="1:3" x14ac:dyDescent="0.25">
      <c r="A163" s="15">
        <v>107537</v>
      </c>
      <c r="B163" s="12" t="s">
        <v>593</v>
      </c>
      <c r="C163" s="12" t="s">
        <v>618</v>
      </c>
    </row>
    <row r="164" spans="1:3" x14ac:dyDescent="0.25">
      <c r="A164" s="15">
        <v>106204</v>
      </c>
      <c r="B164" s="12" t="s">
        <v>596</v>
      </c>
      <c r="C164" s="12" t="s">
        <v>618</v>
      </c>
    </row>
    <row r="165" spans="1:3" x14ac:dyDescent="0.25">
      <c r="A165" s="15">
        <v>115475</v>
      </c>
      <c r="B165" s="12" t="s">
        <v>599</v>
      </c>
      <c r="C165" s="12" t="s">
        <v>608</v>
      </c>
    </row>
    <row r="166" spans="1:3" x14ac:dyDescent="0.25">
      <c r="A166" s="15">
        <v>115962</v>
      </c>
      <c r="B166" s="12" t="s">
        <v>599</v>
      </c>
      <c r="C166" s="12" t="s">
        <v>608</v>
      </c>
    </row>
    <row r="167" spans="1:3" x14ac:dyDescent="0.25">
      <c r="A167" s="15">
        <v>106400</v>
      </c>
      <c r="B167" s="12" t="s">
        <v>599</v>
      </c>
      <c r="C167" s="12" t="s">
        <v>608</v>
      </c>
    </row>
    <row r="168" spans="1:3" x14ac:dyDescent="0.25">
      <c r="A168" s="15">
        <v>103967</v>
      </c>
      <c r="B168" s="12" t="s">
        <v>599</v>
      </c>
      <c r="C168" s="12" t="s">
        <v>608</v>
      </c>
    </row>
    <row r="169" spans="1:3" x14ac:dyDescent="0.25">
      <c r="A169" s="15">
        <v>118939</v>
      </c>
      <c r="B169" s="12" t="s">
        <v>595</v>
      </c>
      <c r="C169" s="12" t="s">
        <v>609</v>
      </c>
    </row>
    <row r="170" spans="1:3" x14ac:dyDescent="0.25">
      <c r="A170" s="15">
        <v>116917</v>
      </c>
      <c r="B170" s="12" t="s">
        <v>595</v>
      </c>
      <c r="C170" s="12" t="s">
        <v>609</v>
      </c>
    </row>
    <row r="171" spans="1:3" x14ac:dyDescent="0.25">
      <c r="A171" s="15">
        <v>109845</v>
      </c>
      <c r="B171" s="12" t="s">
        <v>595</v>
      </c>
      <c r="C171" s="12" t="s">
        <v>609</v>
      </c>
    </row>
    <row r="172" spans="1:3" x14ac:dyDescent="0.25">
      <c r="A172" s="15">
        <v>110838</v>
      </c>
      <c r="B172" s="12" t="s">
        <v>595</v>
      </c>
      <c r="C172" s="12" t="s">
        <v>609</v>
      </c>
    </row>
    <row r="173" spans="1:3" x14ac:dyDescent="0.25">
      <c r="A173" s="15">
        <v>102581</v>
      </c>
      <c r="B173" s="12" t="s">
        <v>595</v>
      </c>
      <c r="C173" s="12" t="s">
        <v>609</v>
      </c>
    </row>
    <row r="174" spans="1:3" x14ac:dyDescent="0.25">
      <c r="A174" s="15">
        <v>102760</v>
      </c>
      <c r="B174" s="12" t="s">
        <v>595</v>
      </c>
      <c r="C174" s="12" t="s">
        <v>609</v>
      </c>
    </row>
    <row r="175" spans="1:3" x14ac:dyDescent="0.25">
      <c r="A175" s="15">
        <v>102329</v>
      </c>
      <c r="B175" s="12" t="s">
        <v>595</v>
      </c>
      <c r="C175" s="12" t="s">
        <v>609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2</vt:i4>
      </vt:variant>
      <vt:variant>
        <vt:lpstr>Charts</vt:lpstr>
      </vt:variant>
      <vt:variant>
        <vt:i4>1</vt:i4>
      </vt:variant>
      <vt:variant>
        <vt:lpstr>Named Ranges</vt:lpstr>
      </vt:variant>
      <vt:variant>
        <vt:i4>2</vt:i4>
      </vt:variant>
    </vt:vector>
  </HeadingPairs>
  <TitlesOfParts>
    <vt:vector size="5" baseType="lpstr">
      <vt:lpstr>Contracte semnate (2)</vt:lpstr>
      <vt:lpstr>Sheet1</vt:lpstr>
      <vt:lpstr>Chart2</vt:lpstr>
      <vt:lpstr>'Contracte semnate (2)'!Print_Titles</vt:lpstr>
      <vt:lpstr>'Contracte semnate (2)'!SPBookmark_Regiune</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Claudia Viorela Coman</dc:creator>
  <cp:lastModifiedBy>Alexandru Tascu</cp:lastModifiedBy>
  <cp:lastPrinted>2019-11-05T09:15:36Z</cp:lastPrinted>
  <dcterms:created xsi:type="dcterms:W3CDTF">2016-07-18T10:59:34Z</dcterms:created>
  <dcterms:modified xsi:type="dcterms:W3CDTF">2020-09-21T14:37:11Z</dcterms:modified>
</cp:coreProperties>
</file>