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4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lina.frateanu\Desktop\"/>
    </mc:Choice>
  </mc:AlternateContent>
  <bookViews>
    <workbookView xWindow="0" yWindow="0" windowWidth="28800" windowHeight="12135" firstSheet="1"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semnate'!$F$9:$P$214</definedName>
    <definedName name="SPBookmark_Regiune" localSheetId="1">'Contracte semnate'!$F$190</definedName>
    <definedName name="Z_000BFA1A_266F_4D10_A09E_5A7B0D134F58_.wvu.FilterData" localSheetId="1" hidden="1">'Contracte semnate'!$B$7:$Y$214</definedName>
    <definedName name="Z_0E2002C0_88DC_479A_B983_CA340E3274B8_.wvu.FilterData" localSheetId="1" hidden="1">'Contracte semnate'!$B$9:$Y$214</definedName>
    <definedName name="Z_0F598BC0_9523_4AD3_94A3_BDEC8367FE11_.wvu.Cols" localSheetId="1" hidden="1">'Contracte semnate'!$E:$E,'Contracte semnate'!$P:$P</definedName>
    <definedName name="Z_0F598BC0_9523_4AD3_94A3_BDEC8367FE11_.wvu.FilterData" localSheetId="1" hidden="1">'Contracte semnate'!$B$7:$Y$214</definedName>
    <definedName name="Z_216972B4_771A_4607_A8B4_AC73D5CD6C1A_.wvu.Cols" localSheetId="1" hidden="1">'Contracte semnate'!$E:$E,'Contracte semnate'!$P:$P</definedName>
    <definedName name="Z_2234C728_15E1_4BAF_98DE_620726961552_.wvu.Cols" localSheetId="1" hidden="1">'Contracte semnate'!$E:$E,'Contracte semnate'!$P:$P</definedName>
    <definedName name="Z_35953204_B2E4_4670_8547_4A661864E61F_.wvu.FilterData" localSheetId="1" hidden="1">'Contracte semnate'!$B$7:$Y$214</definedName>
    <definedName name="Z_3EBF2DB4_84D7_478D_9896_C4DA08B65D0C_.wvu.Cols" localSheetId="1" hidden="1">'Contracte semnate'!$E:$E,'Contracte semnate'!$P:$P</definedName>
    <definedName name="Z_3EBF2DB4_84D7_478D_9896_C4DA08B65D0C_.wvu.FilterData" localSheetId="1" hidden="1">'Contracte semnate'!$B$7:$Y$214</definedName>
    <definedName name="Z_413D6799_9F75_47FF_8A9E_5CB9283B7BBE_.wvu.Cols" localSheetId="1" hidden="1">'Contracte semnate'!$E:$E,'Contracte semnate'!$P:$P</definedName>
    <definedName name="Z_413D6799_9F75_47FF_8A9E_5CB9283B7BBE_.wvu.FilterData" localSheetId="1" hidden="1">'Contracte semnate'!$B$7:$Y$214</definedName>
    <definedName name="Z_437FD6EF_32B2_4DE0_BA89_93A7E3EF04C5_.wvu.Cols" localSheetId="1" hidden="1">'Contracte semnate'!$E:$E,'Contracte semnate'!$P:$P</definedName>
    <definedName name="Z_44703FDB_B351_4F62_ABCF_EAA35D25F82B_.wvu.FilterData" localSheetId="1" hidden="1">'Contracte semnate'!$B$7:$Y$214</definedName>
    <definedName name="Z_61C44EA8_4687_4D4E_A1ED_359DF81A71FB_.wvu.Cols" localSheetId="1" hidden="1">'Contracte semnate'!$E:$E,'Contracte semnate'!$P:$P</definedName>
    <definedName name="Z_61C44EA8_4687_4D4E_A1ED_359DF81A71FB_.wvu.FilterData" localSheetId="1" hidden="1">'Contracte semnate'!$B$7:$Y$214</definedName>
    <definedName name="Z_64D2264B_4E86_4FBB_93B3_BEE727888DFE_.wvu.Cols" localSheetId="1" hidden="1">'Contracte semnate'!$E:$E,'Contracte semnate'!$P:$P</definedName>
    <definedName name="Z_6CC2252D_4676_4063_B0C5_167B37D80642_.wvu.FilterData" localSheetId="1" hidden="1">'Contracte semnate'!$B$7:$Y$214</definedName>
    <definedName name="Z_725EF28E_60EE_46EE_B573_259EDC3E5BC7_.wvu.FilterData" localSheetId="1" hidden="1">'Contracte semnate'!$F$9:$P$214</definedName>
    <definedName name="Z_79FA8BE5_7D13_4EF3_B35A_76ACF1C0DF3C_.wvu.Cols" localSheetId="1" hidden="1">'Contracte semnate'!$E:$E,'Contracte semnate'!$P:$P</definedName>
    <definedName name="Z_83337B45_5054_4200_BF9E_4E1DC1896214_.wvu.Cols" localSheetId="1" hidden="1">'Contracte semnate'!$E:$E,'Contracte semnate'!$P:$P</definedName>
    <definedName name="Z_83337B45_5054_4200_BF9E_4E1DC1896214_.wvu.FilterData" localSheetId="1" hidden="1">'Contracte semnate'!$B$7:$Y$214</definedName>
    <definedName name="Z_8453577A_926D_4217_8932_6FE8F46A5D63_.wvu.FilterData" localSheetId="1" hidden="1">'Contracte semnate'!$B$7:$Y$214</definedName>
    <definedName name="Z_8C9F1640_F09D_482C_9468_7B83F0B08D65_.wvu.FilterData" localSheetId="1" hidden="1">'Contracte semnate'!$B$7:$Y$214</definedName>
    <definedName name="Z_90832C92_F64A_47A3_B902_442B1A066F81_.wvu.FilterData" localSheetId="1" hidden="1">'Contracte semnate'!$B$7:$Y$214</definedName>
    <definedName name="Z_9561527D_DE4A_425F_97FF_24FD99A7F5B5_.wvu.FilterData" localSheetId="1" hidden="1">'Contracte semnate'!$F$9:$P$214</definedName>
    <definedName name="Z_9E851A6A_17B1_4E6F_A007_493445D427B8_.wvu.Cols" localSheetId="1" hidden="1">'Contracte semnate'!$E:$E,'Contracte semnate'!$P:$P</definedName>
    <definedName name="Z_9E851A6A_17B1_4E6F_A007_493445D427B8_.wvu.FilterData" localSheetId="1" hidden="1">'Contracte semnate'!$B$7:$Y$214</definedName>
    <definedName name="Z_A23DAD4C_1DE1_4EEE_B895_448842FF572B_.wvu.Cols" localSheetId="1" hidden="1">'Contracte semnate'!$F:$O</definedName>
    <definedName name="Z_A23DAD4C_1DE1_4EEE_B895_448842FF572B_.wvu.FilterData" localSheetId="1" hidden="1">'Contracte semnate'!$B$7:$AB$214</definedName>
    <definedName name="Z_B8EFA5E8_2E8C_450C_9395_D582737418AA_.wvu.Cols" localSheetId="1" hidden="1">'Contracte semnate'!$E:$E,'Contracte semnate'!$P:$P</definedName>
    <definedName name="Z_C4F2F848_6ED7_4758_A2CE_FBAC69284179_.wvu.FilterData" localSheetId="1" hidden="1">'Contracte semnate'!$B$7:$Y$214</definedName>
    <definedName name="Z_CA5BAC36_7E1D_42E0_9796_DFA0CE58E1BF_.wvu.FilterData" localSheetId="1" hidden="1">'Contracte semnate'!$B$7:$Y$214</definedName>
    <definedName name="Z_DB90939E_72BD_4CED_BFB6_BD74FF913DB3_.wvu.Cols" localSheetId="1" hidden="1">'Contracte semnate'!$E:$E,'Contracte semnate'!$P:$P</definedName>
    <definedName name="Z_DB90939E_72BD_4CED_BFB6_BD74FF913DB3_.wvu.FilterData" localSheetId="1" hidden="1">'Contracte semnate'!$B$7:$Y$214</definedName>
    <definedName name="Z_E10820C0_32CD_441A_8635_65479FE7CBA3_.wvu.Cols" localSheetId="1" hidden="1">'Contracte semnate'!$E:$E,'Contracte semnate'!$P:$P</definedName>
    <definedName name="Z_E1C13DC2_98C2_4597_8D1A_C9F2C3CA60EC_.wvu.Cols" localSheetId="1" hidden="1">'Contracte semnate'!$E:$E,'Contracte semnate'!$P:$P</definedName>
    <definedName name="Z_E4462EA5_1112_4F42_BE37_A867D6FC853C_.wvu.Cols" localSheetId="1" hidden="1">'Contracte semnate'!$E:$E,'Contracte semnate'!$P:$P</definedName>
    <definedName name="Z_E4462EA5_1112_4F42_BE37_A867D6FC853C_.wvu.FilterData" localSheetId="1" hidden="1">'Contracte semnate'!$B$7:$Y$214</definedName>
    <definedName name="Z_ECCC7D97_A0C3_4C50_BA03_A8D24BCD22BE_.wvu.Cols" localSheetId="1" hidden="1">'Contracte semnate'!$E:$E,'Contracte semnate'!$P:$P</definedName>
    <definedName name="Z_ECCC7D97_A0C3_4C50_BA03_A8D24BCD22BE_.wvu.FilterData" localSheetId="1" hidden="1">'Contracte semnate'!$B$7:$Y$214</definedName>
    <definedName name="Z_F36299A5_78E0_4C52_B3A4_19855E6D3EFF_.wvu.FilterData" localSheetId="1" hidden="1">'Contracte semnate'!$B$7:$Y$214</definedName>
    <definedName name="Z_F4C96D22_891C_4B3C_B57B_7878195B2E7E_.wvu.Cols" localSheetId="1" hidden="1">'Contracte semnate'!$F:$W</definedName>
    <definedName name="Z_F4C96D22_891C_4B3C_B57B_7878195B2E7E_.wvu.FilterData" localSheetId="1" hidden="1">'Contracte semnate'!$F$9:$P$214</definedName>
  </definedNames>
  <calcPr calcId="152511"/>
  <customWorkbookViews>
    <customWorkbookView name="Malina Frateanu - Personal View" guid="{725EF28E-60EE-46EE-B573-259EDC3E5BC7}" mergeInterval="0" personalView="1" maximized="1" xWindow="-8" yWindow="-8" windowWidth="1936" windowHeight="1056" activeSheetId="2"/>
    <customWorkbookView name="Mirela Cosovan - Personal View" guid="{9561527D-DE4A-425F-97FF-24FD99A7F5B5}" mergeInterval="0" personalView="1" maximized="1" xWindow="-8" yWindow="-8" windowWidth="1936" windowHeight="1056" activeSheetId="2"/>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Q208" i="2" l="1"/>
  <c r="R208" i="2"/>
  <c r="S208" i="2"/>
  <c r="T208" i="2"/>
  <c r="U208" i="2"/>
  <c r="P207" i="2"/>
  <c r="V207" i="2"/>
  <c r="V186" i="2" l="1"/>
  <c r="U187" i="2"/>
  <c r="T187" i="2"/>
  <c r="S187" i="2"/>
  <c r="P186" i="2"/>
  <c r="R187" i="2"/>
  <c r="Q187" i="2"/>
  <c r="V206" i="2"/>
  <c r="P206" i="2"/>
  <c r="Y126" i="2" l="1"/>
  <c r="X126" i="2"/>
  <c r="V185" i="2" l="1"/>
  <c r="P185" i="2"/>
  <c r="S76" i="2"/>
  <c r="T76" i="2"/>
  <c r="V75" i="2"/>
  <c r="P75" i="2"/>
  <c r="Q76" i="2"/>
  <c r="Y76" i="2"/>
  <c r="X76" i="2"/>
  <c r="V184" i="2"/>
  <c r="P184" i="2"/>
  <c r="R144" i="2"/>
  <c r="S144" i="2"/>
  <c r="T144" i="2"/>
  <c r="U144" i="2"/>
  <c r="V143" i="2"/>
  <c r="P143" i="2"/>
  <c r="Q144" i="2"/>
  <c r="X187" i="2" l="1"/>
  <c r="Y187" i="2"/>
  <c r="Y29" i="2" l="1"/>
  <c r="X29" i="2"/>
  <c r="D61" i="2" l="1"/>
  <c r="D62" i="2"/>
  <c r="P183" i="2" l="1"/>
  <c r="V183" i="2"/>
  <c r="V182" i="2" l="1"/>
  <c r="P182" i="2"/>
  <c r="P181" i="2"/>
  <c r="V181" i="2"/>
  <c r="V180" i="2"/>
  <c r="P180" i="2"/>
  <c r="Y213" i="2" l="1"/>
  <c r="R49" i="2" l="1"/>
  <c r="S49" i="2"/>
  <c r="T49" i="2"/>
  <c r="U49" i="2"/>
  <c r="V48" i="2"/>
  <c r="P48" i="2"/>
  <c r="Q49" i="2"/>
  <c r="R202" i="2" l="1"/>
  <c r="S202" i="2"/>
  <c r="T202" i="2"/>
  <c r="U202" i="2"/>
  <c r="Q202" i="2"/>
  <c r="V179" i="2" l="1"/>
  <c r="P179" i="2"/>
  <c r="R209" i="2"/>
  <c r="S209" i="2"/>
  <c r="T209" i="2"/>
  <c r="U209" i="2"/>
  <c r="Q209" i="2"/>
  <c r="V205" i="2"/>
  <c r="P71" i="2"/>
  <c r="P205" i="2"/>
  <c r="C205" i="2"/>
  <c r="P141" i="2"/>
  <c r="P142" i="2"/>
  <c r="V142" i="2"/>
  <c r="R195" i="2"/>
  <c r="S195" i="2"/>
  <c r="T195" i="2"/>
  <c r="U195" i="2"/>
  <c r="Q195" i="2"/>
  <c r="V194" i="2"/>
  <c r="P194" i="2"/>
  <c r="V141" i="2"/>
  <c r="V201" i="2"/>
  <c r="V202" i="2" s="1"/>
  <c r="P201" i="2"/>
  <c r="P202" i="2" s="1"/>
  <c r="X213" i="2" l="1"/>
  <c r="Y131" i="2"/>
  <c r="X131" i="2"/>
  <c r="Y99" i="2"/>
  <c r="X99" i="2"/>
  <c r="Y47" i="2"/>
  <c r="X47" i="2"/>
  <c r="P204" i="2" l="1"/>
  <c r="V204" i="2"/>
  <c r="P203" i="2"/>
  <c r="V203" i="2"/>
  <c r="V208" i="2" l="1"/>
  <c r="V209" i="2" s="1"/>
  <c r="P208" i="2"/>
  <c r="P209" i="2" s="1"/>
  <c r="C204" i="2"/>
  <c r="P193" i="2" l="1"/>
  <c r="Y195" i="2"/>
  <c r="X195" i="2"/>
  <c r="V193" i="2"/>
  <c r="V195" i="2" s="1"/>
  <c r="P195" i="2" l="1"/>
  <c r="P74" i="2"/>
  <c r="V74" i="2"/>
  <c r="Y208" i="2"/>
  <c r="X208" i="2"/>
  <c r="X209" i="2" l="1"/>
  <c r="C203" i="2"/>
  <c r="Y144" i="2" l="1"/>
  <c r="X144" i="2"/>
  <c r="V140" i="2"/>
  <c r="P140" i="2"/>
  <c r="Y26" i="2"/>
  <c r="X26" i="2"/>
  <c r="R26" i="2"/>
  <c r="S26" i="2"/>
  <c r="T26" i="2"/>
  <c r="U26" i="2"/>
  <c r="Q26" i="2"/>
  <c r="V25" i="2"/>
  <c r="P25" i="2"/>
  <c r="R16" i="2"/>
  <c r="S16" i="2"/>
  <c r="T16" i="2"/>
  <c r="U16" i="2"/>
  <c r="X16" i="2"/>
  <c r="Y16" i="2"/>
  <c r="Q16" i="2"/>
  <c r="P15" i="2"/>
  <c r="V15" i="2"/>
  <c r="C15" i="2"/>
  <c r="R21" i="2" l="1"/>
  <c r="S21" i="2"/>
  <c r="T21" i="2"/>
  <c r="U21" i="2"/>
  <c r="X21" i="2"/>
  <c r="X27" i="2" s="1"/>
  <c r="Y21" i="2"/>
  <c r="Q21" i="2"/>
  <c r="Q27" i="2" s="1"/>
  <c r="P177" i="2" l="1"/>
  <c r="S39" i="2" l="1"/>
  <c r="P20" i="2" l="1"/>
  <c r="P73" i="2" l="1"/>
  <c r="V73" i="2"/>
  <c r="V178" i="2"/>
  <c r="P178" i="2"/>
  <c r="R39" i="2"/>
  <c r="T39" i="2"/>
  <c r="U39" i="2"/>
  <c r="X39" i="2"/>
  <c r="Y39" i="2"/>
  <c r="Q39" i="2"/>
  <c r="V20" i="2"/>
  <c r="V38" i="2"/>
  <c r="V139" i="2"/>
  <c r="P139" i="2"/>
  <c r="B41" i="2"/>
  <c r="B42" i="2" s="1"/>
  <c r="P19" i="2"/>
  <c r="V19" i="2"/>
  <c r="V138" i="2" l="1"/>
  <c r="P138" i="2"/>
  <c r="V72" i="2"/>
  <c r="P72" i="2"/>
  <c r="V107" i="2" l="1"/>
  <c r="V13" i="2" l="1"/>
  <c r="V137" i="2" l="1"/>
  <c r="P137" i="2"/>
  <c r="V136" i="2"/>
  <c r="P136" i="2"/>
  <c r="V71" i="2" l="1"/>
  <c r="V135" i="2"/>
  <c r="P135" i="2"/>
  <c r="V134" i="2"/>
  <c r="P134" i="2"/>
  <c r="T190" i="2"/>
  <c r="V177" i="2"/>
  <c r="V176" i="2"/>
  <c r="P176" i="2"/>
  <c r="P175" i="2"/>
  <c r="V175" i="2"/>
  <c r="V174" i="2" l="1"/>
  <c r="P174" i="2"/>
  <c r="V51" i="2"/>
  <c r="V52" i="2"/>
  <c r="V53" i="2"/>
  <c r="V54" i="2"/>
  <c r="V47" i="2"/>
  <c r="V46" i="2"/>
  <c r="R212" i="2"/>
  <c r="R213" i="2" s="1"/>
  <c r="S212" i="2"/>
  <c r="S213" i="2" s="1"/>
  <c r="T212" i="2"/>
  <c r="T213" i="2" s="1"/>
  <c r="U212" i="2"/>
  <c r="U213" i="2" s="1"/>
  <c r="Q212" i="2"/>
  <c r="Q213" i="2" s="1"/>
  <c r="V211" i="2"/>
  <c r="P211"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P173"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P133" i="2"/>
  <c r="S45" i="2"/>
  <c r="X55" i="2"/>
  <c r="Y55" i="2"/>
  <c r="Y49" i="2"/>
  <c r="R190" i="2"/>
  <c r="R191" i="2" s="1"/>
  <c r="S190" i="2"/>
  <c r="S191" i="2" s="1"/>
  <c r="U190" i="2"/>
  <c r="U191" i="2" s="1"/>
  <c r="V188" i="2"/>
  <c r="V189" i="2"/>
  <c r="X190" i="2"/>
  <c r="Y190" i="2"/>
  <c r="Q190" i="2"/>
  <c r="Q191" i="2" s="1"/>
  <c r="P189" i="2"/>
  <c r="P132" i="2"/>
  <c r="B44" i="2"/>
  <c r="B46" i="2" s="1"/>
  <c r="B47" i="2" s="1"/>
  <c r="R43" i="2"/>
  <c r="S43" i="2"/>
  <c r="T43" i="2"/>
  <c r="U43" i="2"/>
  <c r="X43" i="2"/>
  <c r="Y43" i="2"/>
  <c r="P42" i="2"/>
  <c r="V42" i="2"/>
  <c r="Q43" i="2"/>
  <c r="R70" i="2"/>
  <c r="V41" i="2"/>
  <c r="P41" i="2"/>
  <c r="AA187" i="2"/>
  <c r="AA144" i="2"/>
  <c r="AB17" i="2"/>
  <c r="V37" i="2"/>
  <c r="P37" i="2"/>
  <c r="P131" i="2"/>
  <c r="X49" i="2"/>
  <c r="P46" i="2"/>
  <c r="P47" i="2"/>
  <c r="Y198" i="2"/>
  <c r="Y199" i="2" s="1"/>
  <c r="X198" i="2"/>
  <c r="X199" i="2" s="1"/>
  <c r="Y45" i="2"/>
  <c r="X45" i="2"/>
  <c r="V29" i="2"/>
  <c r="V30" i="2"/>
  <c r="V31" i="2"/>
  <c r="V32" i="2"/>
  <c r="V33" i="2"/>
  <c r="V34" i="2"/>
  <c r="V35" i="2"/>
  <c r="V36" i="2"/>
  <c r="P130" i="2"/>
  <c r="P172" i="2"/>
  <c r="P171" i="2"/>
  <c r="V67" i="2"/>
  <c r="V68" i="2"/>
  <c r="V69" i="2"/>
  <c r="V50" i="2"/>
  <c r="P129" i="2"/>
  <c r="P110" i="2"/>
  <c r="P14" i="2"/>
  <c r="P17" i="2"/>
  <c r="P18" i="2"/>
  <c r="P22" i="2"/>
  <c r="P23" i="2"/>
  <c r="P24" i="2"/>
  <c r="P29" i="2"/>
  <c r="P30" i="2"/>
  <c r="P32" i="2"/>
  <c r="P35" i="2"/>
  <c r="P36" i="2"/>
  <c r="P40" i="2"/>
  <c r="P44" i="2"/>
  <c r="Q45" i="2"/>
  <c r="R45" i="2"/>
  <c r="P50" i="2"/>
  <c r="P51" i="2"/>
  <c r="P52" i="2"/>
  <c r="P53" i="2"/>
  <c r="P54" i="2"/>
  <c r="Q55" i="2"/>
  <c r="R55" i="2"/>
  <c r="S55" i="2"/>
  <c r="P58" i="2"/>
  <c r="P59" i="2"/>
  <c r="P60" i="2"/>
  <c r="P63" i="2"/>
  <c r="P64" i="2"/>
  <c r="P65" i="2"/>
  <c r="P66" i="2"/>
  <c r="P67" i="2"/>
  <c r="P68" i="2"/>
  <c r="P69"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1" i="2"/>
  <c r="P112" i="2"/>
  <c r="P113" i="2"/>
  <c r="P114" i="2"/>
  <c r="P115" i="2"/>
  <c r="P116" i="2"/>
  <c r="P117" i="2"/>
  <c r="P118" i="2"/>
  <c r="P119" i="2"/>
  <c r="P120" i="2"/>
  <c r="P121" i="2"/>
  <c r="P122" i="2"/>
  <c r="P123" i="2"/>
  <c r="P124" i="2"/>
  <c r="P125" i="2"/>
  <c r="P126" i="2"/>
  <c r="P127" i="2"/>
  <c r="P128" i="2"/>
  <c r="P147" i="2"/>
  <c r="P148" i="2"/>
  <c r="P149" i="2"/>
  <c r="P150" i="2"/>
  <c r="P151" i="2"/>
  <c r="P152" i="2"/>
  <c r="P153" i="2"/>
  <c r="P154" i="2"/>
  <c r="P155" i="2"/>
  <c r="P156" i="2"/>
  <c r="P157" i="2"/>
  <c r="P158" i="2"/>
  <c r="P159" i="2"/>
  <c r="P160" i="2"/>
  <c r="P161" i="2"/>
  <c r="P162" i="2"/>
  <c r="P163" i="2"/>
  <c r="P164" i="2"/>
  <c r="P165" i="2"/>
  <c r="P166" i="2"/>
  <c r="P167" i="2"/>
  <c r="P168" i="2"/>
  <c r="P169" i="2"/>
  <c r="P170" i="2"/>
  <c r="P188" i="2"/>
  <c r="P196" i="2"/>
  <c r="P197" i="2"/>
  <c r="Q198" i="2"/>
  <c r="Q199" i="2" s="1"/>
  <c r="R198" i="2"/>
  <c r="R199" i="2" s="1"/>
  <c r="S198" i="2"/>
  <c r="S199" i="2" s="1"/>
  <c r="P210" i="2"/>
  <c r="P13" i="2"/>
  <c r="V40" i="2"/>
  <c r="T55" i="2"/>
  <c r="U55" i="2"/>
  <c r="V23" i="2"/>
  <c r="V24" i="2"/>
  <c r="V22" i="2"/>
  <c r="V18" i="2"/>
  <c r="V17" i="2"/>
  <c r="V14" i="2"/>
  <c r="V16" i="2" s="1"/>
  <c r="B14" i="2"/>
  <c r="B18" i="2" s="1"/>
  <c r="T45" i="2"/>
  <c r="U45" i="2"/>
  <c r="T191" i="2"/>
  <c r="V66" i="2"/>
  <c r="V210" i="2"/>
  <c r="V196" i="2"/>
  <c r="V197" i="2"/>
  <c r="V59" i="2"/>
  <c r="V60" i="2"/>
  <c r="V63" i="2"/>
  <c r="V65" i="2"/>
  <c r="V58" i="2"/>
  <c r="U64" i="2"/>
  <c r="U198" i="2"/>
  <c r="U199" i="2" s="1"/>
  <c r="T198" i="2"/>
  <c r="T199" i="2" s="1"/>
  <c r="V44" i="2"/>
  <c r="V45" i="2" s="1"/>
  <c r="P144" i="2"/>
  <c r="P187" i="2"/>
  <c r="V187" i="2" l="1"/>
  <c r="V64" i="2"/>
  <c r="U76" i="2"/>
  <c r="U145" i="2" s="1"/>
  <c r="P70" i="2"/>
  <c r="R76" i="2"/>
  <c r="R145" i="2" s="1"/>
  <c r="V144" i="2"/>
  <c r="V49" i="2"/>
  <c r="P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75"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7" i="2" s="1"/>
  <c r="B48" i="2"/>
  <c r="S145" i="2"/>
  <c r="B23" i="2"/>
  <c r="B24" i="2" s="1"/>
  <c r="B25" i="2" s="1"/>
  <c r="B19" i="2"/>
  <c r="B20" i="2" s="1"/>
  <c r="Q56" i="2"/>
  <c r="T145" i="2"/>
  <c r="Q145" i="2"/>
  <c r="B30" i="2"/>
  <c r="B31" i="2" s="1"/>
  <c r="B32" i="2" s="1"/>
  <c r="B33" i="2" s="1"/>
  <c r="B34" i="2" s="1"/>
  <c r="B35" i="2" s="1"/>
  <c r="B36" i="2" s="1"/>
  <c r="B37" i="2" s="1"/>
  <c r="B38" i="2" s="1"/>
  <c r="V26" i="2"/>
  <c r="V21" i="2"/>
  <c r="V70" i="2"/>
  <c r="V39" i="2"/>
  <c r="R56" i="2"/>
  <c r="P212" i="2"/>
  <c r="P213" i="2" s="1"/>
  <c r="S27" i="2"/>
  <c r="V212" i="2"/>
  <c r="V213" i="2" s="1"/>
  <c r="V198" i="2"/>
  <c r="V199" i="2" s="1"/>
  <c r="P16" i="2"/>
  <c r="U27" i="2"/>
  <c r="S56" i="2"/>
  <c r="U56" i="2"/>
  <c r="P43" i="2"/>
  <c r="R27" i="2"/>
  <c r="P39" i="2"/>
  <c r="X56" i="2"/>
  <c r="Y56" i="2"/>
  <c r="T27" i="2"/>
  <c r="Y27" i="2"/>
  <c r="T56" i="2"/>
  <c r="P55" i="2"/>
  <c r="P45" i="2"/>
  <c r="P26" i="2"/>
  <c r="P198" i="2"/>
  <c r="P199" i="2" s="1"/>
  <c r="X145" i="2"/>
  <c r="X191" i="2"/>
  <c r="Y191" i="2"/>
  <c r="Y145" i="2"/>
  <c r="V55" i="2"/>
  <c r="P62" i="2"/>
  <c r="V61" i="2"/>
  <c r="P61" i="2"/>
  <c r="V43" i="2"/>
  <c r="V190" i="2"/>
  <c r="P191" i="2"/>
  <c r="P190" i="2"/>
  <c r="V62" i="2"/>
  <c r="R214" i="2" l="1"/>
  <c r="T214" i="2"/>
  <c r="U214" i="2"/>
  <c r="S214" i="2"/>
  <c r="V76" i="2"/>
  <c r="V145" i="2" s="1"/>
  <c r="Y214" i="2"/>
  <c r="X214" i="2"/>
  <c r="Q214" i="2"/>
  <c r="P56" i="2"/>
  <c r="V191" i="2"/>
  <c r="V27" i="2"/>
  <c r="V56" i="2"/>
  <c r="P76" i="2"/>
  <c r="P145" i="2"/>
  <c r="S217" i="2" l="1"/>
  <c r="S216" i="2"/>
  <c r="V214" i="2"/>
  <c r="P214" i="2"/>
  <c r="X217" i="2"/>
  <c r="B148" i="2"/>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P21" i="2"/>
  <c r="B189" i="2" l="1"/>
  <c r="B193" i="2" s="1"/>
  <c r="B194" i="2" s="1"/>
  <c r="B196" i="2" s="1"/>
  <c r="B197" i="2" s="1"/>
  <c r="B201" i="2" s="1"/>
  <c r="B203" i="2" s="1"/>
  <c r="B204" i="2" s="1"/>
  <c r="B205" i="2" s="1"/>
  <c r="B186" i="2"/>
  <c r="P27" i="2"/>
  <c r="B206" i="2" l="1"/>
  <c r="B207" i="2" l="1"/>
  <c r="B210" i="2" s="1"/>
  <c r="B211" i="2" s="1"/>
</calcChain>
</file>

<file path=xl/comments1.xml><?xml version="1.0" encoding="utf-8"?>
<comments xmlns="http://schemas.openxmlformats.org/spreadsheetml/2006/main">
  <authors>
    <author>Daniela Ionela Cirlig</author>
  </authors>
  <commentList>
    <comment ref="E99" authorId="0" guid="{4CDE43D0-4AA0-435A-BC06-66ADAE0225F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<sst xmlns="http://schemas.openxmlformats.org/spreadsheetml/2006/main" count="1630" uniqueCount="794">
  <si>
    <t>TOTAL</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</si>
  <si>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</si>
  <si>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</si>
  <si>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</si>
  <si>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</si>
  <si>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</si>
  <si>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</si>
  <si>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</si>
  <si>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</si>
  <si>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</si>
  <si>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</si>
  <si>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</si>
  <si>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</si>
  <si>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</si>
  <si>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</si>
  <si>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</si>
  <si>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</si>
  <si>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</si>
  <si>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</si>
  <si>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</si>
  <si>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</si>
  <si>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</si>
  <si>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</si>
  <si>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</si>
  <si>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</si>
  <si>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</si>
  <si>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</si>
  <si>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</si>
  <si>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</si>
  <si>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</si>
  <si>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</si>
  <si>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</si>
  <si>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</si>
  <si>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</si>
  <si>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</si>
  <si>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</si>
  <si>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</si>
  <si>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</si>
  <si>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</si>
  <si>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</si>
  <si>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</si>
  <si>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</si>
  <si>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</si>
  <si>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</si>
  <si>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</si>
  <si>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</si>
  <si>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</si>
  <si>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</si>
  <si>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</si>
  <si>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</si>
  <si>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</si>
  <si>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</si>
  <si>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</si>
  <si>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</si>
  <si>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</si>
  <si>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</si>
  <si>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</si>
  <si>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</si>
  <si>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</si>
  <si>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</si>
  <si>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</si>
  <si>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</si>
  <si>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</si>
  <si>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</si>
  <si>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</si>
  <si>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</si>
  <si>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</si>
  <si>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</si>
  <si>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</si>
  <si>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</si>
  <si>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</si>
  <si>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</si>
  <si>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</si>
  <si>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</si>
  <si>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</si>
  <si>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</si>
  <si>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</si>
  <si>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</si>
  <si>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</si>
  <si>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</si>
  <si>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</si>
  <si>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</si>
  <si>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</si>
  <si>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</si>
  <si>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</si>
  <si>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</si>
  <si>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</si>
  <si>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</si>
  <si>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</si>
  <si>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</si>
  <si>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</si>
  <si>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</si>
  <si>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</si>
  <si>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</si>
  <si>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</si>
  <si>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</si>
  <si>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</si>
  <si>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</si>
  <si>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</si>
  <si>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</si>
  <si>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</si>
  <si>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</si>
  <si>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</si>
  <si>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</si>
  <si>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</si>
  <si>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</si>
  <si>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</si>
  <si>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</si>
  <si>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</si>
  <si>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</si>
  <si>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</si>
  <si>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</si>
  <si>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</si>
  <si>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</si>
  <si>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</si>
  <si>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</si>
  <si>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</si>
  <si>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</si>
  <si>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</si>
  <si>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</si>
  <si>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</si>
  <si>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</si>
  <si>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</si>
  <si>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</si>
  <si>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</si>
  <si>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</si>
  <si>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</si>
  <si>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</si>
  <si>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</si>
  <si>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</si>
  <si>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</si>
  <si>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</si>
  <si>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</si>
  <si>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</si>
  <si>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</si>
  <si>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</si>
  <si>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</si>
  <si>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</si>
  <si>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</si>
  <si>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</si>
  <si>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</si>
  <si>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</si>
  <si>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</si>
  <si>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</si>
  <si>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</si>
  <si>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</si>
  <si>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</si>
  <si>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</si>
  <si>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</si>
  <si>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</si>
  <si>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</si>
  <si>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</si>
  <si>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</si>
  <si>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</si>
  <si>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</si>
  <si>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</si>
  <si>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</si>
  <si>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</si>
  <si>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</si>
  <si>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</si>
  <si>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</si>
  <si>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</si>
  <si>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</si>
  <si>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</si>
  <si>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</si>
  <si>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</si>
  <si>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</si>
  <si>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</si>
  <si>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</si>
  <si>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</si>
  <si>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</si>
  <si>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</si>
  <si>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</si>
  <si>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</si>
  <si>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</si>
  <si>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</si>
  <si>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</si>
  <si>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</si>
  <si>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</si>
  <si>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</si>
  <si>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</si>
  <si>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</si>
  <si>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</si>
  <si>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</si>
  <si>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</si>
  <si>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</si>
  <si>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</si>
  <si>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</si>
  <si>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</si>
  <si>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</si>
  <si>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</si>
  <si>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</si>
  <si>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</si>
  <si>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</si>
  <si>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</si>
  <si>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</si>
  <si>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</si>
  <si>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</si>
  <si>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</si>
  <si>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</si>
  <si>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</si>
  <si>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</si>
  <si>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</si>
  <si>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</si>
  <si>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</si>
  <si>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</si>
  <si>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</si>
  <si>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</si>
  <si>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</si>
  <si>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</si>
  <si>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</si>
  <si>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</si>
  <si>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</si>
  <si>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</si>
  <si>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</si>
  <si>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</si>
  <si>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</si>
  <si>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</si>
  <si>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</si>
  <si>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</si>
  <si>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</si>
  <si>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</si>
  <si>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</si>
  <si>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</si>
  <si>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</si>
  <si>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</si>
  <si>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</si>
  <si>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</si>
  <si>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</si>
  <si>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</si>
  <si>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</si>
  <si>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</si>
  <si>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</si>
  <si>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</si>
  <si>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</si>
  <si>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</si>
  <si>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</si>
  <si>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</si>
  <si>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</si>
  <si>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</si>
  <si>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</si>
  <si>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</si>
  <si>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</si>
  <si>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</si>
  <si>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</si>
  <si>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</si>
  <si>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</si>
  <si>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</si>
  <si>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</si>
  <si>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</si>
  <si>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</si>
  <si>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</si>
  <si>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</si>
  <si>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</si>
  <si>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</si>
  <si>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</si>
  <si>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</si>
  <si>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</si>
  <si>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</si>
  <si>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</si>
  <si>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</si>
  <si>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</si>
  <si>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</si>
  <si>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</si>
  <si>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</si>
  <si>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</si>
  <si>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</si>
  <si>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</si>
  <si>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</si>
  <si>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</si>
  <si>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</si>
  <si>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</si>
  <si>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</si>
  <si>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</si>
  <si>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</si>
  <si>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</si>
  <si>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</si>
  <si>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</si>
  <si>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</si>
  <si>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</si>
  <si>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</si>
  <si>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</si>
  <si>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</si>
  <si>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</si>
  <si>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</si>
  <si>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</si>
  <si>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</si>
  <si>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</si>
  <si>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</si>
  <si>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</si>
  <si>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</si>
  <si>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</si>
  <si>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</si>
  <si>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</si>
  <si>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</si>
  <si>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</si>
  <si>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</si>
  <si>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</si>
  <si>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</si>
  <si>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</si>
  <si>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</si>
  <si>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</si>
  <si>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</si>
  <si>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</si>
  <si>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</si>
  <si>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</si>
  <si>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</si>
  <si>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</si>
  <si>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</si>
  <si>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</si>
  <si>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</si>
  <si>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</si>
  <si>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</si>
  <si>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</si>
  <si>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</si>
  <si>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</si>
  <si>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</si>
  <si>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</si>
  <si>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</si>
  <si>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</si>
  <si>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</si>
  <si>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</si>
  <si>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</si>
  <si>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</si>
  <si>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</si>
  <si>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</si>
  <si>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</si>
  <si>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</si>
  <si>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</si>
  <si>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</si>
  <si>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</si>
  <si>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</si>
  <si>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</si>
  <si>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</si>
  <si>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</si>
  <si>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</si>
  <si>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</si>
  <si>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</si>
  <si>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</si>
  <si>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</si>
  <si>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</si>
  <si>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</si>
  <si>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</si>
  <si>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</si>
  <si>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</si>
  <si>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</si>
  <si>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</si>
  <si>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</si>
  <si>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</si>
  <si>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</si>
  <si>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</si>
  <si>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</si>
  <si>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</si>
  <si>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</si>
  <si>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</si>
  <si>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</si>
  <si>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</si>
  <si>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</si>
  <si>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</si>
  <si>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</si>
  <si>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</si>
  <si>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</si>
  <si>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</si>
  <si>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</si>
  <si>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</si>
  <si>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</si>
  <si>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</si>
  <si>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</si>
  <si>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</si>
  <si>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</si>
  <si>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</si>
  <si>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</si>
  <si>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</si>
  <si>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</si>
  <si>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</si>
  <si>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</si>
  <si>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</si>
  <si>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</si>
  <si>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</si>
  <si>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</si>
  <si>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</si>
  <si>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</si>
  <si>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</si>
  <si>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</si>
  <si>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</si>
  <si>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</si>
  <si>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</si>
  <si>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</si>
  <si>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</si>
  <si>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</si>
  <si>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</si>
  <si>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</si>
  <si>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</si>
  <si>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</si>
  <si>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</si>
  <si>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</si>
  <si>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</si>
  <si>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</si>
  <si>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</si>
  <si>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</si>
  <si>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</si>
  <si>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</si>
  <si>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</si>
  <si>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</si>
  <si>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</si>
  <si>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</si>
  <si>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</si>
  <si>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</si>
  <si>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</si>
  <si>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</si>
  <si>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</si>
  <si>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</si>
  <si>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</si>
  <si>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</si>
  <si>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</si>
  <si>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</si>
  <si>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</si>
  <si>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</si>
  <si>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</si>
  <si>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</si>
  <si>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</si>
  <si>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</si>
  <si>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</si>
  <si>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</si>
  <si>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</si>
  <si>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</si>
  <si>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</si>
  <si>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</si>
  <si>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</si>
  <si>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</si>
  <si>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</si>
  <si>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</si>
  <si>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</si>
  <si>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</si>
  <si>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</si>
  <si>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</si>
  <si>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</si>
  <si>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</si>
  <si>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</si>
  <si>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</si>
  <si>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</si>
  <si>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</si>
  <si>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</si>
  <si>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</si>
  <si>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</si>
  <si>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</si>
  <si>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</si>
  <si>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</si>
  <si>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</si>
  <si>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</si>
  <si>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</si>
  <si>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</si>
  <si>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</si>
  <si>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</si>
  <si>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</si>
  <si>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</si>
  <si>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</si>
  <si>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</si>
  <si>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</si>
  <si>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</si>
  <si>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</si>
  <si>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</si>
  <si>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</si>
  <si>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</si>
  <si>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</si>
  <si>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</si>
  <si>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</si>
  <si>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</si>
  <si>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</si>
  <si>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</si>
  <si>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</si>
  <si>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</si>
  <si>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</si>
  <si>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</si>
  <si>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</si>
  <si>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</si>
  <si>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</si>
  <si>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</si>
  <si>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</si>
  <si>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</si>
  <si>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</si>
  <si>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</si>
  <si>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</si>
  <si>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</si>
  <si>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</si>
  <si>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</si>
  <si>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</si>
  <si>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</si>
  <si>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</si>
  <si>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</si>
  <si>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</si>
  <si>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</si>
  <si>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</si>
  <si>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</si>
  <si>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</si>
  <si>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</si>
  <si>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</si>
  <si>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</si>
  <si>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</si>
  <si>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</si>
  <si>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</si>
  <si>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</si>
  <si>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</si>
  <si>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</si>
  <si>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</si>
  <si>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</si>
  <si>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</si>
  <si>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</si>
  <si>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</si>
  <si>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</si>
  <si>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</si>
  <si>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</si>
  <si>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</si>
  <si>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</si>
  <si>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</si>
  <si>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</si>
  <si>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</si>
  <si>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</si>
  <si>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</si>
  <si>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</si>
  <si>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</si>
  <si>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</si>
  <si>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</si>
  <si>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</si>
  <si>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</si>
  <si>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</si>
  <si>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</si>
  <si>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</si>
  <si>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</si>
  <si>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</si>
  <si>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</si>
  <si>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</si>
  <si>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</si>
  <si>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</si>
  <si>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</si>
  <si>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</si>
  <si>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</si>
  <si>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</si>
  <si>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</si>
  <si>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</si>
  <si>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</si>
  <si>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</si>
  <si>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</si>
  <si>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</si>
  <si>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</si>
  <si>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</si>
  <si>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</si>
  <si>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</si>
  <si>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</si>
  <si>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</si>
  <si>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</si>
  <si>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</si>
  <si>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</si>
  <si>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</si>
  <si>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</si>
  <si>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</si>
  <si>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</si>
  <si>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</si>
  <si>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</si>
  <si>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</si>
  <si>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</si>
  <si>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</si>
  <si>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</si>
  <si>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</si>
  <si>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</si>
  <si>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</si>
  <si>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</si>
  <si>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</si>
  <si>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</si>
  <si>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</si>
  <si>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</si>
  <si>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</si>
  <si>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</si>
  <si>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</si>
  <si>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</si>
  <si>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</si>
  <si>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</si>
  <si>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</si>
  <si>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</si>
  <si>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</si>
  <si>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</si>
  <si>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</si>
  <si>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</si>
  <si>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</si>
  <si>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</si>
  <si>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</si>
  <si>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</si>
  <si>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</si>
  <si>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</si>
  <si>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</si>
  <si>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</si>
  <si>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</si>
  <si>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</si>
  <si>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</si>
  <si>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</si>
  <si>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</si>
  <si>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</si>
  <si>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</si>
  <si>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</si>
  <si>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</si>
  <si>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</si>
  <si>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</si>
  <si>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</si>
  <si>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</si>
  <si>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</si>
  <si>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</si>
  <si>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</si>
  <si>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</si>
  <si>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</si>
  <si>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</si>
  <si>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</si>
  <si>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</si>
  <si>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</si>
  <si>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</si>
  <si>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</si>
  <si>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</si>
  <si>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</si>
  <si>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</si>
  <si>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</si>
  <si>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</si>
  <si>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</si>
  <si>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</si>
  <si>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</si>
  <si>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</si>
  <si>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</si>
  <si>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</si>
  <si>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</si>
  <si>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</si>
  <si>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</si>
  <si>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</si>
  <si>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</si>
  <si>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</si>
  <si>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</si>
  <si>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</si>
  <si>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</si>
  <si>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</si>
  <si>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</si>
  <si>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</si>
  <si>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</si>
  <si>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</si>
  <si>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</si>
  <si>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</si>
  <si>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</si>
  <si>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</si>
  <si>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</si>
  <si>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</si>
  <si>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</si>
  <si>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</si>
  <si>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</si>
  <si>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</si>
  <si>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</si>
  <si>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</si>
  <si>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</si>
  <si>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</si>
  <si>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</si>
  <si>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</si>
  <si>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</si>
  <si>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</si>
  <si>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</si>
  <si>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</si>
  <si>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</si>
  <si>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</si>
  <si>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</si>
  <si>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</si>
  <si>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</si>
  <si>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</si>
  <si>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</si>
  <si>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</si>
  <si>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</si>
  <si>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</si>
  <si>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</si>
  <si>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</si>
  <si>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</si>
  <si>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</si>
  <si>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</si>
  <si>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</si>
  <si>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</si>
  <si>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</si>
  <si>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</si>
  <si>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</si>
  <si>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</si>
  <si>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</si>
  <si>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</si>
  <si>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</si>
  <si>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</si>
  <si>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</si>
  <si>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</si>
  <si>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</si>
  <si>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</si>
  <si>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</si>
  <si>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</si>
  <si>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</si>
  <si>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</si>
  <si>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</si>
  <si>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</si>
  <si>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</si>
  <si>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</si>
  <si>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</si>
  <si>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</si>
  <si>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</si>
  <si>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</si>
  <si>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</si>
  <si>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</si>
  <si>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</si>
  <si>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</si>
  <si>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Asociația Centrul Ecologic Green Area</t>
  </si>
  <si>
    <t>085, 086, 083, 090</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</si>
  <si>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</si>
  <si>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</si>
  <si>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</si>
  <si>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</si>
  <si>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</si>
  <si>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</si>
  <si>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</si>
  <si>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</si>
  <si>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</si>
  <si>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</si>
  <si>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</si>
  <si>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</si>
  <si>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</si>
  <si>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Foieni, 2.679 Mlastina Vermes si 2.183 Complexul hidrografic Valea Rece precum si constientizarea membrilor comunitaþilor locale</t>
  </si>
  <si>
    <t>privind importanta ocrotirii si conservarii ariilor naturale protejate.</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</si>
  <si>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</si>
  <si>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</si>
  <si>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</si>
  <si>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</si>
  <si>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</si>
  <si>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</si>
  <si>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</si>
  <si>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</si>
  <si>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19.10.2016 (CF semnat in 16 martie 2018)</t>
  </si>
  <si>
    <t>Management adecvat in vederea conservarii biodiversitatii din ariile naturale protejate ROSCI 0097 – Lacul Negru si rezervatia naturala 2.813 Lacul Negru - Cheile Narujei I</t>
  </si>
  <si>
    <t>"OCOLUL SILVIC NARUJA"</t>
  </si>
  <si>
    <t>20.01.2014  ( CF semnat in  11.12.2017 )</t>
  </si>
  <si>
    <t>27.05.2016 (CF semnat in  16.03.2018 )</t>
  </si>
  <si>
    <t>Fazarea proiectului Sistem de management integrat al deșeurilor în județul Harghita</t>
  </si>
  <si>
    <t>Unitatea-Administrativ-Teritorială Județul Harghita</t>
  </si>
  <si>
    <t>017, 018, 021, 024</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</si>
  <si>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</si>
  <si>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</si>
  <si>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</si>
  <si>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</si>
  <si>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</si>
  <si>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</si>
  <si>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</si>
  <si>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</si>
  <si>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AP 6, OS 6.2. Monitorizarea consumului energie pentru consumatori industriali</t>
  </si>
  <si>
    <t>Implementarea unui sistem de monitorizare a consumului de energie la AZUR S.A.</t>
  </si>
  <si>
    <t>AZUR S.A</t>
  </si>
  <si>
    <t>30.08.2016 (CF semnat in 30.03.2018)</t>
  </si>
  <si>
    <t>011,012,015,017</t>
  </si>
  <si>
    <t>Managementul adecvat în vederea conservării biodiversității din ariile naturale protejate ROSCI0023 și rezervația naturală 2818 Cascada Mișina</t>
  </si>
  <si>
    <t xml:space="preserve"> Regiunea 2 Sud-Est</t>
  </si>
  <si>
    <t>017, 018, 021, 025</t>
  </si>
  <si>
    <t>27.05.2016 (Cf semnat in 11.04.2018)</t>
  </si>
  <si>
    <t>Obiectivul general al proiectului este protejarea si conservarea biodiversitatii in situl de interes comunitar ROSCI0228 Sindrilita prin</t>
  </si>
  <si>
    <t>elaborarea si implementarea unui cadrul de management eficient al sitului</t>
  </si>
  <si>
    <t>OS 1. Asigurarea masurilor coerente de conservare a biodiversitatii pentru situl Natura 2000 ROSCI0228 Sindrilita</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</si>
  <si>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</si>
  <si>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</si>
  <si>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Ialomita</t>
  </si>
  <si>
    <t>SISTEM INTELIGENT DE MONITORIZARE A CONSUMURILOR ENERGETICE ÎN CADRUL YAZAKI COMPONENT TECHNOLOGY ROMANIA</t>
  </si>
  <si>
    <t>YAZAKI COMPONENT TECHNOLOGY S.R.L.</t>
  </si>
  <si>
    <t>01.02.2017 (CF semnat in 13.04.2018)</t>
  </si>
  <si>
    <t>011,012,015,018</t>
  </si>
  <si>
    <t>cut-off- date  30.04.2018</t>
  </si>
  <si>
    <t>DIRECȚIA GENERALĂ PROGRAME EUROPENE INFRASTRUCTURĂ MARE</t>
  </si>
  <si>
    <t xml:space="preserve"> SITUAȚIA PROIECTELOR CONTRACTATE - PROGRAMUL OPERATIONAL INFRASTRUCTURA MARE 2014-2020</t>
  </si>
  <si>
    <r>
      <rPr>
        <b/>
        <sz val="11"/>
        <color theme="1"/>
        <rFont val="Calibri"/>
        <family val="2"/>
        <scheme val="minor"/>
      </rPr>
      <t>MINISTERUL</t>
    </r>
    <r>
      <rPr>
        <sz val="11"/>
        <color theme="1"/>
        <rFont val="Calibri"/>
        <family val="2"/>
        <charset val="238"/>
        <scheme val="minor"/>
      </rPr>
      <t xml:space="preserve"> </t>
    </r>
    <r>
      <rPr>
        <b/>
        <sz val="11"/>
        <color theme="1"/>
        <rFont val="Calibri"/>
        <family val="2"/>
        <scheme val="minor"/>
      </rPr>
      <t>FONDURILOR</t>
    </r>
    <r>
      <rPr>
        <sz val="11"/>
        <color theme="1"/>
        <rFont val="Calibri"/>
        <family val="2"/>
        <charset val="238"/>
        <scheme val="minor"/>
      </rPr>
      <t xml:space="preserve"> </t>
    </r>
    <r>
      <rPr>
        <b/>
        <sz val="11"/>
        <color theme="1"/>
        <rFont val="Calibri"/>
        <family val="2"/>
        <scheme val="minor"/>
      </rPr>
      <t>EUROPENE</t>
    </r>
    <r>
      <rPr>
        <sz val="11"/>
        <color theme="1"/>
        <rFont val="Calibri"/>
        <family val="2"/>
        <charset val="238"/>
        <scheme val="minor"/>
      </rPr>
      <t>-</t>
    </r>
    <r>
      <rPr>
        <sz val="11"/>
        <color theme="1"/>
        <rFont val="Calibri"/>
        <family val="2"/>
        <scheme val="minor"/>
      </rPr>
      <t>ROMANIA</t>
    </r>
  </si>
  <si>
    <t>Axă prioritară/Prioritate de investiţii/Obiectiv specific/Priority Axis/Investment Priority/Specific Objective</t>
  </si>
  <si>
    <t>Titlu proiect/Project Title</t>
  </si>
  <si>
    <t>cod SMIS/SMIS code</t>
  </si>
  <si>
    <t>Nume beneficiar/Beneficiary</t>
  </si>
  <si>
    <t>Rezumat proiect/ Project Summary</t>
  </si>
  <si>
    <t>Data de începere a proiectului/Start date of the project</t>
  </si>
  <si>
    <t>Data de finalizare a proiectului/End date of the project</t>
  </si>
  <si>
    <t>Rata de cofinanțare UE/EU co-financing rate</t>
  </si>
  <si>
    <t xml:space="preserve">Regiune/Region </t>
  </si>
  <si>
    <t>Județ/County</t>
  </si>
  <si>
    <t>Localitate/Locality</t>
  </si>
  <si>
    <t>Tip beneficiar/Beneficiary type</t>
  </si>
  <si>
    <t>Categorie de intervenție/Castegory of intervention</t>
  </si>
  <si>
    <t>Valoare totala eligibila /Total eligible value</t>
  </si>
  <si>
    <t>Valoarea eligibilă a proiectului (lei)/Eligible project value</t>
  </si>
  <si>
    <t xml:space="preserve">Finantare acordata/Granted funding </t>
  </si>
  <si>
    <t>Fonduri UE/EU Funds</t>
  </si>
  <si>
    <t>Contribuția națională/National Contribution</t>
  </si>
  <si>
    <t>Contributia proprie a beneficiarului/Contribution of yhe beneficiary</t>
  </si>
  <si>
    <t xml:space="preserve">Cheltuieli neeligibile/Non-eligible expenditure  </t>
  </si>
  <si>
    <t>Valoarea veniturilor nete generate (NFG)/ Net Generated Income</t>
  </si>
  <si>
    <t>Total valoare proiect/Total  project  value</t>
  </si>
  <si>
    <t>Stadiu proiect 
(în implementare/ reziliat/ finalizat)/Project stage (in  implementation/terminated/completed</t>
  </si>
  <si>
    <r>
      <t>Contribuția națională/National Contribution</t>
    </r>
    <r>
      <rPr>
        <b/>
        <sz val="10"/>
        <color rgb="FFFF0000"/>
        <rFont val="Calibri"/>
        <family val="2"/>
        <charset val="238"/>
        <scheme val="minor"/>
      </rPr>
      <t xml:space="preserve"> </t>
    </r>
  </si>
  <si>
    <t>Plăţi către beneficiari (lei)/Payments to the beneficiaries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</si>
</sst>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3" x14ac:knownFonts="1">
    <font>
      <sz val="11"/>
      <color theme="1"/>
      <name val="Calibri"/>
      <family val="2"/>
      <charset val="238"/>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b/>
      <sz val="10"/>
      <color rgb="FFFF0000"/>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b/>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16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8" fillId="0" borderId="0"/>
  </cellStyleXfs>
  <cellXfs count="253">
    <xf numFmtId="0" fontId="0" fillId="0" borderId="0" xfId="0"/>
    <xf numFmtId="0" fontId="3" fillId="0" borderId="0" xfId="0" applyFont="1"/>
    <xf numFmtId="0" fontId="0" fillId="0" borderId="0" xfId="0" applyFont="1"/>
    <xf numFmtId="0" fontId="0" fillId="0" borderId="0" xfId="0" applyFont="1" applyBorder="1"/>
    <xf numFmtId="0" fontId="6" fillId="0" borderId="0" xfId="0" applyNumberFormat="1" applyFont="1" applyFill="1" applyBorder="1" applyAlignment="1">
      <alignment vertical="center" wrapText="1"/>
    </xf>
    <xf numFmtId="4" fontId="0" fillId="0" borderId="0" xfId="0" applyNumberFormat="1" applyFont="1"/>
    <xf numFmtId="0" fontId="6"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0" xfId="0" applyFont="1"/>
    <xf numFmtId="0" fontId="8" fillId="0" borderId="0" xfId="0" applyFont="1"/>
    <xf numFmtId="0" fontId="6" fillId="0" borderId="3" xfId="0" applyNumberFormat="1" applyFont="1" applyFill="1" applyBorder="1" applyAlignment="1">
      <alignment horizontal="center" vertical="center" wrapText="1"/>
    </xf>
    <xf numFmtId="164" fontId="3" fillId="0" borderId="0" xfId="1" applyFont="1"/>
    <xf numFmtId="4" fontId="0" fillId="0" borderId="0" xfId="0" applyNumberFormat="1" applyFont="1"/>
    <xf numFmtId="4" fontId="6" fillId="0" borderId="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13" fillId="0" borderId="0" xfId="0" applyFont="1"/>
    <xf numFmtId="0" fontId="14" fillId="0" borderId="0" xfId="0" applyFont="1"/>
    <xf numFmtId="0" fontId="4"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4" fontId="14" fillId="0" borderId="0" xfId="0" applyNumberFormat="1" applyFont="1"/>
    <xf numFmtId="0" fontId="15" fillId="4" borderId="8" xfId="0" applyFont="1" applyFill="1" applyBorder="1" applyAlignment="1">
      <alignment horizontal="center" vertical="center"/>
    </xf>
    <xf numFmtId="0" fontId="15" fillId="4" borderId="8" xfId="0" applyFont="1" applyFill="1" applyBorder="1"/>
    <xf numFmtId="0" fontId="6" fillId="3" borderId="9" xfId="0" applyNumberFormat="1" applyFont="1" applyFill="1" applyBorder="1" applyAlignment="1">
      <alignment horizontal="center" vertical="center" wrapText="1"/>
    </xf>
    <xf numFmtId="0" fontId="5" fillId="0" borderId="0" xfId="0" applyFont="1"/>
    <xf numFmtId="164" fontId="6" fillId="0" borderId="0" xfId="0" applyNumberFormat="1" applyFont="1" applyFill="1" applyBorder="1" applyAlignment="1">
      <alignment horizontal="center" vertical="center" wrapText="1"/>
    </xf>
    <xf numFmtId="0" fontId="6" fillId="2" borderId="0" xfId="0" applyNumberFormat="1" applyFont="1" applyFill="1" applyBorder="1" applyAlignment="1">
      <alignment vertical="center" wrapText="1"/>
    </xf>
    <xf numFmtId="3" fontId="7" fillId="3" borderId="2" xfId="0" applyNumberFormat="1" applyFont="1" applyFill="1" applyBorder="1" applyAlignment="1">
      <alignment horizontal="center" vertical="center" wrapText="1"/>
    </xf>
    <xf numFmtId="0" fontId="7" fillId="5" borderId="7" xfId="0" applyFont="1" applyFill="1" applyBorder="1" applyAlignment="1">
      <alignment horizontal="center" wrapText="1"/>
    </xf>
    <xf numFmtId="0" fontId="7" fillId="6" borderId="2" xfId="0" applyFont="1" applyFill="1" applyBorder="1" applyAlignment="1">
      <alignment horizontal="center" vertical="center" wrapText="1"/>
    </xf>
    <xf numFmtId="164" fontId="7" fillId="6" borderId="2" xfId="1" applyFont="1" applyFill="1" applyBorder="1" applyAlignment="1">
      <alignment horizontal="center" vertical="center" wrapText="1"/>
    </xf>
    <xf numFmtId="0" fontId="7" fillId="7" borderId="2" xfId="0" applyFont="1" applyFill="1" applyBorder="1" applyAlignment="1">
      <alignment horizontal="center" vertical="center" wrapText="1"/>
    </xf>
    <xf numFmtId="164" fontId="7" fillId="6" borderId="2" xfId="1" applyFont="1" applyFill="1" applyBorder="1" applyAlignment="1">
      <alignment vertical="center" wrapText="1"/>
    </xf>
    <xf numFmtId="0" fontId="8" fillId="0" borderId="0" xfId="0" applyFont="1" applyBorder="1"/>
    <xf numFmtId="0" fontId="13" fillId="0" borderId="0" xfId="0" applyFont="1" applyBorder="1"/>
    <xf numFmtId="14" fontId="7" fillId="3" borderId="3"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3" borderId="2"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0" fontId="7" fillId="6" borderId="9" xfId="0" applyFont="1" applyFill="1" applyBorder="1" applyAlignment="1">
      <alignment horizontal="center" vertical="center" wrapText="1"/>
    </xf>
    <xf numFmtId="4" fontId="6" fillId="0" borderId="3" xfId="7"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4" fontId="7" fillId="6" borderId="2" xfId="1" applyNumberFormat="1" applyFont="1" applyFill="1" applyBorder="1" applyAlignment="1">
      <alignment horizontal="center" vertical="center" wrapText="1"/>
    </xf>
    <xf numFmtId="4" fontId="7" fillId="7" borderId="2" xfId="1" applyNumberFormat="1" applyFont="1" applyFill="1" applyBorder="1" applyAlignment="1">
      <alignment horizontal="center" vertical="center" wrapText="1"/>
    </xf>
    <xf numFmtId="4" fontId="7" fillId="5" borderId="2" xfId="1" applyNumberFormat="1" applyFont="1" applyFill="1" applyBorder="1" applyAlignment="1">
      <alignment horizontal="center" vertical="center" wrapText="1"/>
    </xf>
    <xf numFmtId="4" fontId="7" fillId="5" borderId="7" xfId="1" applyNumberFormat="1" applyFont="1" applyFill="1" applyBorder="1" applyAlignment="1">
      <alignment horizontal="center" vertical="center" wrapText="1"/>
    </xf>
    <xf numFmtId="4" fontId="15" fillId="4" borderId="8" xfId="1" applyNumberFormat="1" applyFont="1" applyFill="1" applyBorder="1" applyAlignment="1">
      <alignment horizontal="center" vertical="center"/>
    </xf>
    <xf numFmtId="4" fontId="7" fillId="5" borderId="2" xfId="0" applyNumberFormat="1" applyFont="1" applyFill="1" applyBorder="1" applyAlignment="1">
      <alignment horizontal="center" wrapText="1"/>
    </xf>
    <xf numFmtId="4" fontId="7" fillId="5" borderId="3" xfId="0" applyNumberFormat="1" applyFont="1" applyFill="1" applyBorder="1" applyAlignment="1">
      <alignment horizontal="center" wrapText="1"/>
    </xf>
    <xf numFmtId="165" fontId="0" fillId="0" borderId="0" xfId="0" applyNumberFormat="1" applyFont="1"/>
    <xf numFmtId="4" fontId="19" fillId="0" borderId="0" xfId="0" applyNumberFormat="1" applyFont="1" applyBorder="1"/>
    <xf numFmtId="4" fontId="14" fillId="0" borderId="0" xfId="0" applyNumberFormat="1" applyFont="1" applyBorder="1"/>
    <xf numFmtId="0" fontId="7" fillId="3" borderId="9" xfId="0" applyFont="1" applyFill="1" applyBorder="1" applyAlignment="1">
      <alignment vertical="center" wrapText="1"/>
    </xf>
    <xf numFmtId="4" fontId="14" fillId="0" borderId="0" xfId="0" applyNumberFormat="1" applyFont="1"/>
    <xf numFmtId="164" fontId="21" fillId="0" borderId="0" xfId="1" applyFont="1"/>
    <xf numFmtId="4" fontId="6" fillId="0" borderId="0" xfId="0" applyNumberFormat="1" applyFont="1"/>
    <xf numFmtId="4" fontId="7" fillId="5" borderId="7" xfId="0" applyNumberFormat="1" applyFont="1" applyFill="1" applyBorder="1" applyAlignment="1">
      <alignment horizontal="center" wrapText="1"/>
    </xf>
    <xf numFmtId="4" fontId="6" fillId="3" borderId="9" xfId="1" applyNumberFormat="1" applyFont="1" applyFill="1" applyBorder="1" applyAlignment="1">
      <alignment horizontal="center" vertical="center" wrapText="1"/>
    </xf>
    <xf numFmtId="4" fontId="7" fillId="3" borderId="2" xfId="1" applyNumberFormat="1" applyFont="1" applyFill="1" applyBorder="1" applyAlignment="1">
      <alignment horizontal="center" vertical="center" wrapText="1"/>
    </xf>
    <xf numFmtId="4" fontId="6" fillId="3" borderId="2" xfId="1" applyNumberFormat="1" applyFont="1" applyFill="1" applyBorder="1" applyAlignment="1">
      <alignment horizontal="center" vertical="center" wrapText="1"/>
    </xf>
    <xf numFmtId="4" fontId="7" fillId="7" borderId="2" xfId="0" applyNumberFormat="1" applyFont="1" applyFill="1" applyBorder="1" applyAlignment="1">
      <alignment horizontal="center" vertical="center" wrapText="1"/>
    </xf>
    <xf numFmtId="4" fontId="6" fillId="0" borderId="3" xfId="1" applyNumberFormat="1" applyFont="1" applyFill="1" applyBorder="1" applyAlignment="1">
      <alignment horizontal="center" vertical="center" wrapText="1"/>
    </xf>
    <xf numFmtId="4" fontId="6" fillId="3" borderId="7" xfId="1" applyNumberFormat="1" applyFont="1" applyFill="1" applyBorder="1" applyAlignment="1">
      <alignment horizontal="center" vertical="center" wrapText="1"/>
    </xf>
    <xf numFmtId="4" fontId="7" fillId="3" borderId="7" xfId="1" applyNumberFormat="1" applyFont="1" applyFill="1" applyBorder="1" applyAlignment="1">
      <alignment horizontal="center" vertical="center" wrapText="1"/>
    </xf>
    <xf numFmtId="4" fontId="7" fillId="6" borderId="3"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4" fontId="6" fillId="3" borderId="3" xfId="1" applyNumberFormat="1"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21" fillId="0" borderId="0" xfId="0" applyNumberFormat="1" applyFont="1" applyBorder="1"/>
    <xf numFmtId="4" fontId="13" fillId="0" borderId="0" xfId="0" applyNumberFormat="1" applyFont="1" applyBorder="1"/>
    <xf numFmtId="0" fontId="7" fillId="5" borderId="14" xfId="0" applyFont="1" applyFill="1" applyBorder="1" applyAlignment="1">
      <alignment horizontal="center" wrapText="1"/>
    </xf>
    <xf numFmtId="0" fontId="7" fillId="5" borderId="16" xfId="0" applyFont="1" applyFill="1" applyBorder="1" applyAlignment="1">
      <alignment horizontal="center" wrapText="1"/>
    </xf>
    <xf numFmtId="0" fontId="6" fillId="0" borderId="17" xfId="0" applyNumberFormat="1" applyFont="1" applyFill="1" applyBorder="1" applyAlignment="1">
      <alignment horizontal="center" vertical="center" wrapText="1"/>
    </xf>
    <xf numFmtId="4" fontId="6" fillId="0" borderId="18" xfId="7" applyNumberFormat="1" applyFont="1" applyFill="1" applyBorder="1" applyAlignment="1">
      <alignment horizontal="center" vertical="center" wrapText="1"/>
    </xf>
    <xf numFmtId="0" fontId="7" fillId="6" borderId="19" xfId="0" applyFont="1" applyFill="1" applyBorder="1" applyAlignment="1">
      <alignment horizontal="center" vertical="center" wrapText="1"/>
    </xf>
    <xf numFmtId="4" fontId="7" fillId="6" borderId="10" xfId="1"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7" fillId="7" borderId="19" xfId="0" applyFont="1" applyFill="1" applyBorder="1" applyAlignment="1">
      <alignment horizontal="center" vertical="center" wrapText="1"/>
    </xf>
    <xf numFmtId="4" fontId="7" fillId="7" borderId="10" xfId="1" applyNumberFormat="1" applyFont="1" applyFill="1" applyBorder="1" applyAlignment="1">
      <alignment horizontal="center" vertical="center" wrapText="1"/>
    </xf>
    <xf numFmtId="4" fontId="7" fillId="5" borderId="16" xfId="1" applyNumberFormat="1" applyFont="1" applyFill="1" applyBorder="1" applyAlignment="1">
      <alignment horizontal="center" vertical="center" wrapText="1"/>
    </xf>
    <xf numFmtId="0" fontId="6" fillId="3" borderId="19"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4" fontId="7" fillId="5" borderId="10" xfId="0" applyNumberFormat="1" applyFont="1" applyFill="1" applyBorder="1" applyAlignment="1">
      <alignment horizontal="center" wrapText="1"/>
    </xf>
    <xf numFmtId="164" fontId="7" fillId="6" borderId="19" xfId="1" applyFont="1" applyFill="1" applyBorder="1" applyAlignment="1">
      <alignment horizontal="center" vertical="center" wrapText="1"/>
    </xf>
    <xf numFmtId="4" fontId="7" fillId="5" borderId="18" xfId="0" applyNumberFormat="1" applyFont="1" applyFill="1" applyBorder="1" applyAlignment="1">
      <alignment horizontal="center" wrapText="1"/>
    </xf>
    <xf numFmtId="164" fontId="7" fillId="6" borderId="19" xfId="1" applyFont="1" applyFill="1" applyBorder="1" applyAlignment="1">
      <alignment vertical="center" wrapText="1"/>
    </xf>
    <xf numFmtId="0" fontId="15" fillId="4" borderId="15" xfId="0" applyFont="1" applyFill="1" applyBorder="1"/>
    <xf numFmtId="0" fontId="16" fillId="0" borderId="0" xfId="0" applyNumberFormat="1" applyFont="1" applyFill="1" applyBorder="1" applyAlignment="1">
      <alignment horizontal="center" vertical="center" wrapText="1"/>
    </xf>
    <xf numFmtId="0" fontId="7" fillId="6" borderId="7"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0" fillId="0" borderId="0" xfId="0" applyFont="1" applyAlignment="1">
      <alignment horizontal="left"/>
    </xf>
    <xf numFmtId="14" fontId="6" fillId="0" borderId="3" xfId="0" applyNumberFormat="1" applyFont="1" applyBorder="1" applyAlignment="1">
      <alignment horizontal="center" vertical="center" wrapText="1"/>
    </xf>
    <xf numFmtId="14" fontId="6" fillId="3"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5" borderId="2" xfId="0" applyFont="1" applyFill="1" applyBorder="1" applyAlignment="1">
      <alignment horizontal="center" wrapText="1"/>
    </xf>
    <xf numFmtId="0" fontId="7" fillId="5" borderId="19" xfId="0" applyFont="1" applyFill="1" applyBorder="1" applyAlignment="1">
      <alignment horizontal="center" wrapText="1"/>
    </xf>
    <xf numFmtId="0" fontId="6" fillId="3" borderId="2" xfId="0" applyFont="1" applyFill="1" applyBorder="1" applyAlignment="1">
      <alignment horizontal="center" vertical="center" wrapText="1"/>
    </xf>
    <xf numFmtId="4" fontId="6" fillId="0" borderId="5" xfId="1" applyNumberFormat="1" applyFont="1" applyFill="1" applyBorder="1" applyAlignment="1">
      <alignment horizontal="center" vertical="center" wrapText="1"/>
    </xf>
    <xf numFmtId="164" fontId="7" fillId="6" borderId="3" xfId="1" applyFont="1" applyFill="1" applyBorder="1" applyAlignment="1">
      <alignment horizontal="center" vertical="center" wrapText="1"/>
    </xf>
    <xf numFmtId="164" fontId="22" fillId="0" borderId="0" xfId="0" applyNumberFormat="1" applyFont="1"/>
    <xf numFmtId="0" fontId="6" fillId="0" borderId="3" xfId="0" applyNumberFormat="1" applyFont="1" applyFill="1" applyBorder="1" applyAlignment="1">
      <alignment horizontal="left" vertical="top" wrapText="1"/>
    </xf>
    <xf numFmtId="0" fontId="7" fillId="6" borderId="2" xfId="0" applyFont="1" applyFill="1" applyBorder="1" applyAlignment="1">
      <alignment horizontal="left" vertical="top" wrapText="1"/>
    </xf>
    <xf numFmtId="0" fontId="6" fillId="3" borderId="3" xfId="0" applyNumberFormat="1" applyFont="1" applyFill="1" applyBorder="1" applyAlignment="1">
      <alignment horizontal="left" vertical="top" wrapText="1"/>
    </xf>
    <xf numFmtId="0" fontId="7" fillId="7" borderId="2" xfId="0" applyFont="1" applyFill="1" applyBorder="1" applyAlignment="1">
      <alignment horizontal="left" vertical="top" wrapText="1"/>
    </xf>
    <xf numFmtId="0" fontId="7" fillId="5" borderId="7"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4" fontId="3" fillId="0" borderId="2" xfId="0" applyNumberFormat="1" applyFont="1" applyBorder="1" applyAlignment="1">
      <alignment horizontal="center"/>
    </xf>
    <xf numFmtId="0" fontId="7" fillId="6" borderId="7"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3" borderId="2" xfId="0" applyNumberFormat="1" applyFont="1" applyFill="1" applyBorder="1" applyAlignment="1">
      <alignment horizontal="left" vertical="top" wrapText="1"/>
    </xf>
    <xf numFmtId="0" fontId="6" fillId="0" borderId="3" xfId="0" applyFont="1" applyBorder="1" applyAlignment="1">
      <alignment horizontal="left" vertical="top" wrapText="1"/>
    </xf>
    <xf numFmtId="0" fontId="25" fillId="3" borderId="2" xfId="0" applyFont="1" applyFill="1" applyBorder="1" applyAlignment="1">
      <alignment horizontal="left" vertical="top" wrapText="1"/>
    </xf>
    <xf numFmtId="164" fontId="7" fillId="6" borderId="2" xfId="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0" fontId="7" fillId="3" borderId="2" xfId="0" applyFont="1" applyFill="1" applyBorder="1" applyAlignment="1">
      <alignment horizontal="left" vertical="top" wrapText="1"/>
    </xf>
    <xf numFmtId="0" fontId="28" fillId="0" borderId="2" xfId="0" applyFont="1" applyBorder="1" applyAlignment="1">
      <alignment horizontal="left" vertical="top" wrapText="1"/>
    </xf>
    <xf numFmtId="0" fontId="29" fillId="0" borderId="0" xfId="0" applyFont="1" applyBorder="1" applyAlignment="1">
      <alignment horizontal="left" vertical="top" wrapText="1"/>
    </xf>
    <xf numFmtId="0" fontId="30" fillId="0" borderId="0" xfId="0" applyFont="1" applyBorder="1" applyAlignment="1">
      <alignment horizontal="left" vertical="top"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 xfId="0" applyFont="1" applyFill="1" applyBorder="1" applyAlignment="1">
      <alignment horizontal="left" vertical="top" wrapText="1"/>
    </xf>
    <xf numFmtId="0" fontId="28" fillId="0" borderId="2" xfId="0" applyNumberFormat="1" applyFont="1" applyFill="1" applyBorder="1" applyAlignment="1">
      <alignment horizontal="left" vertical="top" wrapText="1"/>
    </xf>
    <xf numFmtId="164" fontId="25" fillId="6" borderId="2" xfId="1" applyFont="1" applyFill="1" applyBorder="1" applyAlignment="1">
      <alignment horizontal="left" vertical="top" wrapText="1"/>
    </xf>
    <xf numFmtId="0" fontId="25" fillId="7" borderId="2" xfId="0" applyFont="1" applyFill="1" applyBorder="1" applyAlignment="1">
      <alignment horizontal="left" vertical="top" wrapText="1"/>
    </xf>
    <xf numFmtId="0" fontId="25" fillId="5" borderId="2" xfId="0" applyFont="1" applyFill="1" applyBorder="1" applyAlignment="1">
      <alignment horizontal="left" vertical="top" wrapText="1"/>
    </xf>
    <xf numFmtId="0" fontId="28" fillId="0" borderId="3" xfId="0" applyNumberFormat="1" applyFont="1" applyFill="1" applyBorder="1" applyAlignment="1">
      <alignment horizontal="left" vertical="top" wrapText="1"/>
    </xf>
    <xf numFmtId="0" fontId="6" fillId="0" borderId="7" xfId="0" applyFont="1" applyBorder="1" applyAlignment="1">
      <alignment vertical="center" wrapText="1"/>
    </xf>
    <xf numFmtId="4" fontId="6" fillId="0" borderId="20" xfId="1" applyNumberFormat="1" applyFont="1" applyFill="1" applyBorder="1" applyAlignment="1">
      <alignment horizontal="center" vertical="center" wrapText="1"/>
    </xf>
    <xf numFmtId="4" fontId="6" fillId="3" borderId="3" xfId="0" applyNumberFormat="1" applyFont="1" applyFill="1" applyBorder="1" applyAlignment="1">
      <alignment horizontal="left" vertical="top" wrapText="1"/>
    </xf>
    <xf numFmtId="4" fontId="15" fillId="0" borderId="3" xfId="0" applyNumberFormat="1" applyFont="1" applyBorder="1" applyAlignment="1">
      <alignment horizontal="center"/>
    </xf>
    <xf numFmtId="4" fontId="15" fillId="0" borderId="18" xfId="0" applyNumberFormat="1" applyFont="1" applyBorder="1" applyAlignment="1">
      <alignment horizontal="center"/>
    </xf>
    <xf numFmtId="0" fontId="15" fillId="4" borderId="8" xfId="0" applyFont="1" applyFill="1" applyBorder="1" applyAlignment="1">
      <alignment horizontal="left" vertical="top"/>
    </xf>
    <xf numFmtId="164" fontId="0" fillId="0" borderId="0" xfId="0" applyNumberFormat="1" applyFont="1"/>
    <xf numFmtId="4" fontId="6"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6" fillId="3" borderId="17" xfId="0" applyNumberFormat="1" applyFont="1" applyFill="1" applyBorder="1" applyAlignment="1">
      <alignment horizontal="center" vertical="center" wrapText="1"/>
    </xf>
    <xf numFmtId="0" fontId="28" fillId="3" borderId="2" xfId="0" applyNumberFormat="1" applyFont="1" applyFill="1" applyBorder="1" applyAlignment="1">
      <alignment horizontal="left" vertical="top" wrapText="1"/>
    </xf>
    <xf numFmtId="14" fontId="6" fillId="3" borderId="2" xfId="0" applyNumberFormat="1"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7" xfId="0" applyFont="1" applyFill="1" applyBorder="1" applyAlignment="1">
      <alignment horizontal="center" wrapText="1"/>
    </xf>
    <xf numFmtId="0" fontId="6" fillId="3" borderId="9" xfId="0" applyFont="1" applyFill="1" applyBorder="1" applyAlignment="1">
      <alignment horizontal="center" vertical="center" wrapText="1"/>
    </xf>
    <xf numFmtId="0" fontId="6" fillId="3" borderId="21" xfId="0" applyFont="1" applyFill="1" applyBorder="1" applyAlignment="1">
      <alignment horizontal="center" vertical="center" wrapText="1"/>
    </xf>
    <xf numFmtId="14" fontId="6" fillId="3" borderId="9" xfId="0" applyNumberFormat="1" applyFont="1" applyFill="1" applyBorder="1" applyAlignment="1">
      <alignment horizontal="center" vertical="center" wrapText="1"/>
    </xf>
    <xf numFmtId="164" fontId="3" fillId="0" borderId="0" xfId="0" applyNumberFormat="1" applyFont="1"/>
    <xf numFmtId="164" fontId="21" fillId="0" borderId="0" xfId="0" applyNumberFormat="1" applyFont="1" applyBorder="1"/>
    <xf numFmtId="164" fontId="13" fillId="0" borderId="0" xfId="0" applyNumberFormat="1" applyFont="1"/>
    <xf numFmtId="4" fontId="21" fillId="0" borderId="0" xfId="0" applyNumberFormat="1" applyFont="1"/>
    <xf numFmtId="4" fontId="6" fillId="0" borderId="0" xfId="7" applyNumberFormat="1" applyFont="1" applyFill="1" applyBorder="1" applyAlignment="1">
      <alignment horizontal="center" vertical="center" wrapText="1"/>
    </xf>
    <xf numFmtId="164" fontId="31" fillId="0" borderId="0" xfId="1" applyFont="1"/>
    <xf numFmtId="165" fontId="31" fillId="0" borderId="0" xfId="1" applyNumberFormat="1" applyFont="1"/>
    <xf numFmtId="0" fontId="7" fillId="5" borderId="9" xfId="0" applyFont="1" applyFill="1" applyBorder="1" applyAlignment="1">
      <alignment horizontal="center" wrapText="1"/>
    </xf>
    <xf numFmtId="0" fontId="7" fillId="5" borderId="9" xfId="0" applyFont="1" applyFill="1" applyBorder="1" applyAlignment="1">
      <alignment horizontal="left" vertical="top" wrapText="1"/>
    </xf>
    <xf numFmtId="164" fontId="7" fillId="6" borderId="17" xfId="1" applyFont="1" applyFill="1" applyBorder="1" applyAlignment="1">
      <alignment vertical="center" wrapText="1"/>
    </xf>
    <xf numFmtId="164" fontId="7" fillId="6" borderId="3" xfId="1" applyFont="1" applyFill="1" applyBorder="1" applyAlignment="1">
      <alignment vertical="center" wrapText="1"/>
    </xf>
    <xf numFmtId="0" fontId="7" fillId="3" borderId="2" xfId="0" applyFont="1" applyFill="1" applyBorder="1" applyAlignment="1">
      <alignment horizontal="center" wrapText="1"/>
    </xf>
    <xf numFmtId="4" fontId="6" fillId="0" borderId="2" xfId="0" applyNumberFormat="1"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NumberFormat="1" applyFont="1" applyFill="1" applyBorder="1" applyAlignment="1">
      <alignment horizontal="left" vertical="top" wrapText="1"/>
    </xf>
    <xf numFmtId="164" fontId="20" fillId="0" borderId="0" xfId="1" applyNumberFormat="1" applyFont="1"/>
    <xf numFmtId="4" fontId="6" fillId="0" borderId="2" xfId="7" applyNumberFormat="1" applyFont="1" applyFill="1" applyBorder="1" applyAlignment="1">
      <alignment horizontal="center" vertical="center" wrapText="1"/>
    </xf>
    <xf numFmtId="4" fontId="6" fillId="3" borderId="3" xfId="7" applyNumberFormat="1" applyFont="1" applyFill="1" applyBorder="1" applyAlignment="1">
      <alignment horizontal="center" vertical="center" wrapText="1"/>
    </xf>
    <xf numFmtId="4" fontId="6" fillId="3" borderId="18" xfId="7" applyNumberFormat="1" applyFont="1" applyFill="1" applyBorder="1" applyAlignment="1">
      <alignment horizontal="center" vertical="center" wrapText="1"/>
    </xf>
    <xf numFmtId="4" fontId="6" fillId="3" borderId="2" xfId="7"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3" borderId="14" xfId="0" applyNumberFormat="1" applyFont="1" applyFill="1" applyBorder="1" applyAlignment="1">
      <alignment horizontal="center" vertical="center" wrapText="1"/>
    </xf>
    <xf numFmtId="165" fontId="3" fillId="0" borderId="0" xfId="0" applyNumberFormat="1" applyFont="1"/>
    <xf numFmtId="4" fontId="3" fillId="0" borderId="0" xfId="0" applyNumberFormat="1" applyFont="1"/>
    <xf numFmtId="0" fontId="3" fillId="3" borderId="0" xfId="0" applyFont="1" applyFill="1"/>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 fontId="6" fillId="6" borderId="3" xfId="1"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64" fontId="7" fillId="7" borderId="2" xfId="0" applyNumberFormat="1" applyFont="1" applyFill="1" applyBorder="1" applyAlignment="1">
      <alignment horizontal="center" wrapText="1"/>
    </xf>
    <xf numFmtId="164" fontId="21" fillId="0" borderId="0" xfId="1" applyFont="1" applyBorder="1"/>
    <xf numFmtId="0" fontId="7" fillId="3" borderId="9" xfId="0"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9" fontId="6" fillId="0" borderId="7" xfId="0" applyNumberFormat="1" applyFont="1" applyFill="1" applyBorder="1" applyAlignment="1">
      <alignment horizontal="center" vertical="center" wrapText="1"/>
    </xf>
    <xf numFmtId="4" fontId="6" fillId="0" borderId="7" xfId="7"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2" fillId="0" borderId="0" xfId="0" applyFont="1"/>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6" fillId="0" borderId="1" xfId="7" applyNumberFormat="1" applyFont="1" applyFill="1" applyBorder="1" applyAlignment="1">
      <alignment horizontal="center" vertical="center" wrapText="1"/>
    </xf>
    <xf numFmtId="3" fontId="6" fillId="0" borderId="13" xfId="7" applyNumberFormat="1" applyFont="1" applyFill="1" applyBorder="1" applyAlignment="1">
      <alignment horizontal="center" vertical="center" wrapText="1"/>
    </xf>
    <xf numFmtId="3" fontId="6" fillId="0" borderId="2" xfId="7" applyNumberFormat="1" applyFont="1" applyFill="1" applyBorder="1" applyAlignment="1">
      <alignment horizontal="center" vertical="center" wrapText="1"/>
    </xf>
    <xf numFmtId="3" fontId="6" fillId="0" borderId="4" xfId="7" applyNumberFormat="1" applyFont="1" applyFill="1" applyBorder="1" applyAlignment="1">
      <alignment horizontal="center" vertical="center" wrapText="1"/>
    </xf>
    <xf numFmtId="3" fontId="6" fillId="0" borderId="10" xfId="7" applyNumberFormat="1" applyFont="1" applyFill="1" applyBorder="1" applyAlignment="1">
      <alignment horizontal="center" vertical="center" wrapText="1"/>
    </xf>
    <xf numFmtId="3" fontId="6" fillId="0" borderId="11" xfId="7"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4" fontId="6" fillId="3" borderId="8" xfId="0" applyNumberFormat="1" applyFont="1" applyFill="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externalLink" Target="externalLinks/externalLink2.xml"/><Relationship Id="rId9" Type="http://schemas.openxmlformats.org/officeDocument/2006/relationships/usernames" Target="revisions/userNam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semnate'!$P$147:$V$191</c:f>
              <c:multiLvlStrCache>
                <c:ptCount val="45"/>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208,277,151.41</c:v>
                  </c:pt>
                  <c:pt idx="41">
                    <c:v>94,437,310.45</c:v>
                  </c:pt>
                  <c:pt idx="42">
                    <c:v>35,273,614.76</c:v>
                  </c:pt>
                  <c:pt idx="43">
                    <c:v>129,710,925.21</c:v>
                  </c:pt>
                  <c:pt idx="44">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15,800.00</c:v>
                  </c:pt>
                  <c:pt idx="41">
                    <c:v>0.00</c:v>
                  </c:pt>
                  <c:pt idx="42">
                    <c:v>0.00</c:v>
                  </c:pt>
                  <c:pt idx="43">
                    <c:v>0.00</c:v>
                  </c:pt>
                  <c:pt idx="44">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3,999,072.76</c:v>
                  </c:pt>
                  <c:pt idx="41">
                    <c:v>14,868,403.45</c:v>
                  </c:pt>
                  <c:pt idx="42">
                    <c:v>5,843,883.30</c:v>
                  </c:pt>
                  <c:pt idx="43">
                    <c:v>7,998,145.52</c:v>
                  </c:pt>
                  <c:pt idx="44">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2,414,585.28</c:v>
                  </c:pt>
                  <c:pt idx="41">
                    <c:v>1,591,378.14</c:v>
                  </c:pt>
                  <c:pt idx="42">
                    <c:v>588,594.55</c:v>
                  </c:pt>
                  <c:pt idx="43">
                    <c:v>2,179,972.69</c:v>
                  </c:pt>
                  <c:pt idx="44">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28,758,619.98</c:v>
                  </c:pt>
                  <c:pt idx="41">
                    <c:v>10,343,957.91</c:v>
                  </c:pt>
                  <c:pt idx="42">
                    <c:v>3,825,865.09</c:v>
                  </c:pt>
                  <c:pt idx="43">
                    <c:v>14,169,823.00</c:v>
                  </c:pt>
                  <c:pt idx="44">
                    <c:v>42,928,442.98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176,648,163.14</c:v>
                  </c:pt>
                  <c:pt idx="41">
                    <c:v>67,633,570.95</c:v>
                  </c:pt>
                  <c:pt idx="42">
                    <c:v>25,015,271.82</c:v>
                  </c:pt>
                  <c:pt idx="43">
                    <c:v>92,648,842.77</c:v>
                  </c:pt>
                  <c:pt idx="44">
                    <c:v>269,297,005.91</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207,821,368.40</c:v>
                  </c:pt>
                  <c:pt idx="41">
                    <c:v>79,568,907.00</c:v>
                  </c:pt>
                  <c:pt idx="42">
                    <c:v>29,429,731.46</c:v>
                  </c:pt>
                  <c:pt idx="43">
                    <c:v>108,998,638.46</c:v>
                  </c:pt>
                  <c:pt idx="44">
                    <c:v>316,820,006.86</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semnate'!$P$147:$V$191</c:f>
              <c:multiLvlStrCache>
                <c:ptCount val="45"/>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208,277,151.41</c:v>
                  </c:pt>
                  <c:pt idx="41">
                    <c:v>94,437,310.45</c:v>
                  </c:pt>
                  <c:pt idx="42">
                    <c:v>35,273,614.76</c:v>
                  </c:pt>
                  <c:pt idx="43">
                    <c:v>129,710,925.21</c:v>
                  </c:pt>
                  <c:pt idx="44">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15,800.00</c:v>
                  </c:pt>
                  <c:pt idx="41">
                    <c:v>0.00</c:v>
                  </c:pt>
                  <c:pt idx="42">
                    <c:v>0.00</c:v>
                  </c:pt>
                  <c:pt idx="43">
                    <c:v>0.00</c:v>
                  </c:pt>
                  <c:pt idx="44">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3,999,072.76</c:v>
                  </c:pt>
                  <c:pt idx="41">
                    <c:v>14,868,403.45</c:v>
                  </c:pt>
                  <c:pt idx="42">
                    <c:v>5,843,883.30</c:v>
                  </c:pt>
                  <c:pt idx="43">
                    <c:v>7,998,145.52</c:v>
                  </c:pt>
                  <c:pt idx="44">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2,414,585.28</c:v>
                  </c:pt>
                  <c:pt idx="41">
                    <c:v>1,591,378.14</c:v>
                  </c:pt>
                  <c:pt idx="42">
                    <c:v>588,594.55</c:v>
                  </c:pt>
                  <c:pt idx="43">
                    <c:v>2,179,972.69</c:v>
                  </c:pt>
                  <c:pt idx="44">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28,758,619.98</c:v>
                  </c:pt>
                  <c:pt idx="41">
                    <c:v>10,343,957.91</c:v>
                  </c:pt>
                  <c:pt idx="42">
                    <c:v>3,825,865.09</c:v>
                  </c:pt>
                  <c:pt idx="43">
                    <c:v>14,169,823.00</c:v>
                  </c:pt>
                  <c:pt idx="44">
                    <c:v>42,928,442.98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176,648,163.14</c:v>
                  </c:pt>
                  <c:pt idx="41">
                    <c:v>67,633,570.95</c:v>
                  </c:pt>
                  <c:pt idx="42">
                    <c:v>25,015,271.82</c:v>
                  </c:pt>
                  <c:pt idx="43">
                    <c:v>92,648,842.77</c:v>
                  </c:pt>
                  <c:pt idx="44">
                    <c:v>269,297,005.91</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207,821,368.40</c:v>
                  </c:pt>
                  <c:pt idx="41">
                    <c:v>79,568,907.00</c:v>
                  </c:pt>
                  <c:pt idx="42">
                    <c:v>29,429,731.46</c:v>
                  </c:pt>
                  <c:pt idx="43">
                    <c:v>108,998,638.46</c:v>
                  </c:pt>
                  <c:pt idx="44">
                    <c:v>316,820,006.86</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semnate'!$P$147:$V$191</c:f>
              <c:multiLvlStrCache>
                <c:ptCount val="45"/>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208,277,151.41</c:v>
                  </c:pt>
                  <c:pt idx="41">
                    <c:v>94,437,310.45</c:v>
                  </c:pt>
                  <c:pt idx="42">
                    <c:v>35,273,614.76</c:v>
                  </c:pt>
                  <c:pt idx="43">
                    <c:v>129,710,925.21</c:v>
                  </c:pt>
                  <c:pt idx="44">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15,800.00</c:v>
                  </c:pt>
                  <c:pt idx="41">
                    <c:v>0.00</c:v>
                  </c:pt>
                  <c:pt idx="42">
                    <c:v>0.00</c:v>
                  </c:pt>
                  <c:pt idx="43">
                    <c:v>0.00</c:v>
                  </c:pt>
                  <c:pt idx="44">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3,999,072.76</c:v>
                  </c:pt>
                  <c:pt idx="41">
                    <c:v>14,868,403.45</c:v>
                  </c:pt>
                  <c:pt idx="42">
                    <c:v>5,843,883.30</c:v>
                  </c:pt>
                  <c:pt idx="43">
                    <c:v>7,998,145.52</c:v>
                  </c:pt>
                  <c:pt idx="44">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2,414,585.28</c:v>
                  </c:pt>
                  <c:pt idx="41">
                    <c:v>1,591,378.14</c:v>
                  </c:pt>
                  <c:pt idx="42">
                    <c:v>588,594.55</c:v>
                  </c:pt>
                  <c:pt idx="43">
                    <c:v>2,179,972.69</c:v>
                  </c:pt>
                  <c:pt idx="44">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28,758,619.98</c:v>
                  </c:pt>
                  <c:pt idx="41">
                    <c:v>10,343,957.91</c:v>
                  </c:pt>
                  <c:pt idx="42">
                    <c:v>3,825,865.09</c:v>
                  </c:pt>
                  <c:pt idx="43">
                    <c:v>14,169,823.00</c:v>
                  </c:pt>
                  <c:pt idx="44">
                    <c:v>42,928,442.98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176,648,163.14</c:v>
                  </c:pt>
                  <c:pt idx="41">
                    <c:v>67,633,570.95</c:v>
                  </c:pt>
                  <c:pt idx="42">
                    <c:v>25,015,271.82</c:v>
                  </c:pt>
                  <c:pt idx="43">
                    <c:v>92,648,842.77</c:v>
                  </c:pt>
                  <c:pt idx="44">
                    <c:v>269,297,005.91</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207,821,368.40</c:v>
                  </c:pt>
                  <c:pt idx="41">
                    <c:v>79,568,907.00</c:v>
                  </c:pt>
                  <c:pt idx="42">
                    <c:v>29,429,731.46</c:v>
                  </c:pt>
                  <c:pt idx="43">
                    <c:v>108,998,638.46</c:v>
                  </c:pt>
                  <c:pt idx="44">
                    <c:v>316,820,006.86</c:v>
                  </c:pt>
                </c:lvl>
              </c:multiLvlStrCache>
            </c:multiLvlStrRef>
          </c:cat>
          <c:val>
            <c:numRef>
              <c:f>'Contracte semnate'!$X$147:$X$191</c:f>
              <c:numCache>
                <c:formatCode>#,##0.00</c:formatCode>
                <c:ptCount val="45"/>
                <c:pt idx="0">
                  <c:v>536815.48</c:v>
                </c:pt>
                <c:pt idx="1">
                  <c:v>691804.04</c:v>
                </c:pt>
                <c:pt idx="2">
                  <c:v>426906.82</c:v>
                </c:pt>
                <c:pt idx="3">
                  <c:v>821305.17</c:v>
                </c:pt>
                <c:pt idx="4">
                  <c:v>692817.1100000001</c:v>
                </c:pt>
                <c:pt idx="5">
                  <c:v>181228.13</c:v>
                </c:pt>
                <c:pt idx="6">
                  <c:v>586999.85</c:v>
                </c:pt>
                <c:pt idx="7">
                  <c:v>228807.25</c:v>
                </c:pt>
                <c:pt idx="8">
                  <c:v>867366.45999999985</c:v>
                </c:pt>
                <c:pt idx="9">
                  <c:v>1600769.4300000002</c:v>
                </c:pt>
                <c:pt idx="10">
                  <c:v>848201.18</c:v>
                </c:pt>
                <c:pt idx="11">
                  <c:v>136588.85</c:v>
                </c:pt>
                <c:pt idx="12">
                  <c:v>1673462.6799999997</c:v>
                </c:pt>
                <c:pt idx="13">
                  <c:v>755781.57</c:v>
                </c:pt>
                <c:pt idx="14">
                  <c:v>380230.57999999996</c:v>
                </c:pt>
                <c:pt idx="15">
                  <c:v>119164.05</c:v>
                </c:pt>
                <c:pt idx="16">
                  <c:v>331880.35000000003</c:v>
                </c:pt>
                <c:pt idx="17">
                  <c:v>133413.32</c:v>
                </c:pt>
                <c:pt idx="18">
                  <c:v>155090.29999999999</c:v>
                </c:pt>
                <c:pt idx="19">
                  <c:v>323844.47000000003</c:v>
                </c:pt>
                <c:pt idx="20">
                  <c:v>578100.02</c:v>
                </c:pt>
                <c:pt idx="21">
                  <c:v>123882.02</c:v>
                </c:pt>
                <c:pt idx="22">
                  <c:v>641314.53999999992</c:v>
                </c:pt>
                <c:pt idx="23">
                  <c:v>213308.33</c:v>
                </c:pt>
                <c:pt idx="24">
                  <c:v>269970.37</c:v>
                </c:pt>
                <c:pt idx="25">
                  <c:v>110692.69</c:v>
                </c:pt>
                <c:pt idx="26">
                  <c:v>827964.22</c:v>
                </c:pt>
                <c:pt idx="27">
                  <c:v>223554.45</c:v>
                </c:pt>
                <c:pt idx="28">
                  <c:v>54895.4</c:v>
                </c:pt>
                <c:pt idx="29">
                  <c:v>237481.93</c:v>
                </c:pt>
                <c:pt idx="30">
                  <c:v>927189.78</c:v>
                </c:pt>
                <c:pt idx="31">
                  <c:v>49401.15</c:v>
                </c:pt>
                <c:pt idx="32">
                  <c:v>56200.3</c:v>
                </c:pt>
                <c:pt idx="33">
                  <c:v>0</c:v>
                </c:pt>
                <c:pt idx="34">
                  <c:v>0</c:v>
                </c:pt>
                <c:pt idx="35">
                  <c:v>0</c:v>
                </c:pt>
                <c:pt idx="36">
                  <c:v>0</c:v>
                </c:pt>
                <c:pt idx="40">
                  <c:v>15806432.289999999</c:v>
                </c:pt>
                <c:pt idx="41">
                  <c:v>0</c:v>
                </c:pt>
                <c:pt idx="42">
                  <c:v>5060872.93</c:v>
                </c:pt>
                <c:pt idx="43">
                  <c:v>5060872.93</c:v>
                </c:pt>
                <c:pt idx="44">
                  <c:v>20867305.219999999</c:v>
                </c:pt>
              </c:numCache>
            </c:numRef>
          </c:val>
        </c:ser>
        <c:ser>
          <c:idx val="3"/>
          <c:order val="3"/>
          <c:invertIfNegative val="0"/>
          <c:cat>
            <c:multiLvlStrRef>
              <c:f>'Contracte semnate'!$P$147:$V$191</c:f>
              <c:multiLvlStrCache>
                <c:ptCount val="45"/>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208,277,151.41</c:v>
                  </c:pt>
                  <c:pt idx="41">
                    <c:v>94,437,310.45</c:v>
                  </c:pt>
                  <c:pt idx="42">
                    <c:v>35,273,614.76</c:v>
                  </c:pt>
                  <c:pt idx="43">
                    <c:v>129,710,925.21</c:v>
                  </c:pt>
                  <c:pt idx="44">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15,800.00</c:v>
                  </c:pt>
                  <c:pt idx="41">
                    <c:v>0.00</c:v>
                  </c:pt>
                  <c:pt idx="42">
                    <c:v>0.00</c:v>
                  </c:pt>
                  <c:pt idx="43">
                    <c:v>0.00</c:v>
                  </c:pt>
                  <c:pt idx="44">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3,999,072.76</c:v>
                  </c:pt>
                  <c:pt idx="41">
                    <c:v>14,868,403.45</c:v>
                  </c:pt>
                  <c:pt idx="42">
                    <c:v>5,843,883.30</c:v>
                  </c:pt>
                  <c:pt idx="43">
                    <c:v>7,998,145.52</c:v>
                  </c:pt>
                  <c:pt idx="44">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2,414,585.28</c:v>
                  </c:pt>
                  <c:pt idx="41">
                    <c:v>1,591,378.14</c:v>
                  </c:pt>
                  <c:pt idx="42">
                    <c:v>588,594.55</c:v>
                  </c:pt>
                  <c:pt idx="43">
                    <c:v>2,179,972.69</c:v>
                  </c:pt>
                  <c:pt idx="44">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28,758,619.98</c:v>
                  </c:pt>
                  <c:pt idx="41">
                    <c:v>10,343,957.91</c:v>
                  </c:pt>
                  <c:pt idx="42">
                    <c:v>3,825,865.09</c:v>
                  </c:pt>
                  <c:pt idx="43">
                    <c:v>14,169,823.00</c:v>
                  </c:pt>
                  <c:pt idx="44">
                    <c:v>42,928,442.98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176,648,163.14</c:v>
                  </c:pt>
                  <c:pt idx="41">
                    <c:v>67,633,570.95</c:v>
                  </c:pt>
                  <c:pt idx="42">
                    <c:v>25,015,271.82</c:v>
                  </c:pt>
                  <c:pt idx="43">
                    <c:v>92,648,842.77</c:v>
                  </c:pt>
                  <c:pt idx="44">
                    <c:v>269,297,005.91</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207,821,368.40</c:v>
                  </c:pt>
                  <c:pt idx="41">
                    <c:v>79,568,907.00</c:v>
                  </c:pt>
                  <c:pt idx="42">
                    <c:v>29,429,731.46</c:v>
                  </c:pt>
                  <c:pt idx="43">
                    <c:v>108,998,638.46</c:v>
                  </c:pt>
                  <c:pt idx="44">
                    <c:v>316,820,006.86</c:v>
                  </c:pt>
                </c:lvl>
              </c:multiLvlStrCache>
            </c:multiLvlStrRef>
          </c:cat>
          <c:val>
            <c:numRef>
              <c:f>'Contracte semnate'!$Y$147:$Y$191</c:f>
              <c:numCache>
                <c:formatCode>#,##0.00</c:formatCode>
                <c:ptCount val="45"/>
                <c:pt idx="0">
                  <c:v>94732.13</c:v>
                </c:pt>
                <c:pt idx="1">
                  <c:v>122083.06999999999</c:v>
                </c:pt>
                <c:pt idx="2">
                  <c:v>75336.499999999985</c:v>
                </c:pt>
                <c:pt idx="3">
                  <c:v>144936.19</c:v>
                </c:pt>
                <c:pt idx="4">
                  <c:v>122261.84999999998</c:v>
                </c:pt>
                <c:pt idx="5">
                  <c:v>31981.43</c:v>
                </c:pt>
                <c:pt idx="6">
                  <c:v>103588.18999999999</c:v>
                </c:pt>
                <c:pt idx="7">
                  <c:v>40377.75</c:v>
                </c:pt>
                <c:pt idx="8">
                  <c:v>153064.67000000001</c:v>
                </c:pt>
                <c:pt idx="9">
                  <c:v>282488.72000000003</c:v>
                </c:pt>
                <c:pt idx="10">
                  <c:v>149682.58000000002</c:v>
                </c:pt>
                <c:pt idx="11">
                  <c:v>24103.91</c:v>
                </c:pt>
                <c:pt idx="12">
                  <c:v>295316.95</c:v>
                </c:pt>
                <c:pt idx="13">
                  <c:v>133373.22</c:v>
                </c:pt>
                <c:pt idx="14">
                  <c:v>67099.5</c:v>
                </c:pt>
                <c:pt idx="15">
                  <c:v>21028.95</c:v>
                </c:pt>
                <c:pt idx="16">
                  <c:v>58567.12999999999</c:v>
                </c:pt>
                <c:pt idx="17">
                  <c:v>23543.53</c:v>
                </c:pt>
                <c:pt idx="18">
                  <c:v>27368.879999999997</c:v>
                </c:pt>
                <c:pt idx="19">
                  <c:v>57149.02</c:v>
                </c:pt>
                <c:pt idx="20">
                  <c:v>102017.65</c:v>
                </c:pt>
                <c:pt idx="21">
                  <c:v>21861.53</c:v>
                </c:pt>
                <c:pt idx="22">
                  <c:v>113173.17000000001</c:v>
                </c:pt>
                <c:pt idx="23">
                  <c:v>37642.660000000003</c:v>
                </c:pt>
                <c:pt idx="24">
                  <c:v>47641.83</c:v>
                </c:pt>
                <c:pt idx="25">
                  <c:v>19534.009999999998</c:v>
                </c:pt>
                <c:pt idx="26">
                  <c:v>146111.34000000003</c:v>
                </c:pt>
                <c:pt idx="27">
                  <c:v>39450.78</c:v>
                </c:pt>
                <c:pt idx="28">
                  <c:v>9687.43</c:v>
                </c:pt>
                <c:pt idx="29">
                  <c:v>41908.57</c:v>
                </c:pt>
                <c:pt idx="30">
                  <c:v>163621.72999999998</c:v>
                </c:pt>
                <c:pt idx="31">
                  <c:v>8717.85</c:v>
                </c:pt>
                <c:pt idx="32">
                  <c:v>9917.7000000000007</c:v>
                </c:pt>
                <c:pt idx="33">
                  <c:v>0</c:v>
                </c:pt>
                <c:pt idx="34">
                  <c:v>0</c:v>
                </c:pt>
                <c:pt idx="35">
                  <c:v>0</c:v>
                </c:pt>
                <c:pt idx="36">
                  <c:v>0</c:v>
                </c:pt>
                <c:pt idx="40">
                  <c:v>2789370.4199999995</c:v>
                </c:pt>
                <c:pt idx="41">
                  <c:v>0</c:v>
                </c:pt>
                <c:pt idx="42">
                  <c:v>774015.86</c:v>
                </c:pt>
                <c:pt idx="43">
                  <c:v>774015.86</c:v>
                </c:pt>
                <c:pt idx="44">
                  <c:v>3563386.2799999993</c:v>
                </c:pt>
              </c:numCache>
            </c:numRef>
          </c:val>
        </c:ser>
        <c:ser>
          <c:idx val="4"/>
          <c:order val="4"/>
          <c:invertIfNegative val="0"/>
          <c:cat>
            <c:multiLvlStrRef>
              <c:f>'Contracte semnate'!$P$147:$V$191</c:f>
              <c:multiLvlStrCache>
                <c:ptCount val="45"/>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9,281,999.30</c:v>
                  </c:pt>
                  <c:pt idx="34">
                    <c:v>5,372,423.75</c:v>
                  </c:pt>
                  <c:pt idx="35">
                    <c:v>19,335,112.53</c:v>
                  </c:pt>
                  <c:pt idx="36">
                    <c:v>11,715,707.69</c:v>
                  </c:pt>
                  <c:pt idx="37">
                    <c:v>2,854,829.64</c:v>
                  </c:pt>
                  <c:pt idx="38">
                    <c:v>5,155,230.52</c:v>
                  </c:pt>
                  <c:pt idx="39">
                    <c:v>3,559,089.75</c:v>
                  </c:pt>
                  <c:pt idx="40">
                    <c:v>208,277,151.41</c:v>
                  </c:pt>
                  <c:pt idx="41">
                    <c:v>94,437,310.45</c:v>
                  </c:pt>
                  <c:pt idx="42">
                    <c:v>35,273,614.76</c:v>
                  </c:pt>
                  <c:pt idx="43">
                    <c:v>129,710,925.21</c:v>
                  </c:pt>
                  <c:pt idx="44">
                    <c:v>337,988,076.62</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0.00</c:v>
                  </c:pt>
                  <c:pt idx="34">
                    <c:v>0.00</c:v>
                  </c:pt>
                  <c:pt idx="35">
                    <c:v>0.00</c:v>
                  </c:pt>
                  <c:pt idx="36">
                    <c:v>0.00</c:v>
                  </c:pt>
                  <c:pt idx="37">
                    <c:v>0.00</c:v>
                  </c:pt>
                  <c:pt idx="38">
                    <c:v>0.00</c:v>
                  </c:pt>
                  <c:pt idx="39">
                    <c:v>0.00</c:v>
                  </c:pt>
                  <c:pt idx="40">
                    <c:v>15,800.00</c:v>
                  </c:pt>
                  <c:pt idx="41">
                    <c:v>0.00</c:v>
                  </c:pt>
                  <c:pt idx="42">
                    <c:v>0.00</c:v>
                  </c:pt>
                  <c:pt idx="43">
                    <c:v>0.00</c:v>
                  </c:pt>
                  <c:pt idx="44">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0.00</c:v>
                  </c:pt>
                  <c:pt idx="34">
                    <c:v>0.00</c:v>
                  </c:pt>
                  <c:pt idx="35">
                    <c:v>0.00</c:v>
                  </c:pt>
                  <c:pt idx="36">
                    <c:v>0.00</c:v>
                  </c:pt>
                  <c:pt idx="37">
                    <c:v>400,697.18</c:v>
                  </c:pt>
                  <c:pt idx="38">
                    <c:v>58,793.52</c:v>
                  </c:pt>
                  <c:pt idx="39">
                    <c:v>0.00</c:v>
                  </c:pt>
                  <c:pt idx="40">
                    <c:v>3,999,072.76</c:v>
                  </c:pt>
                  <c:pt idx="41">
                    <c:v>14,868,403.45</c:v>
                  </c:pt>
                  <c:pt idx="42">
                    <c:v>5,843,883.30</c:v>
                  </c:pt>
                  <c:pt idx="43">
                    <c:v>7,998,145.52</c:v>
                  </c:pt>
                  <c:pt idx="44">
                    <c:v>11,997,218.28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2,414,585.28</c:v>
                  </c:pt>
                  <c:pt idx="41">
                    <c:v>1,591,378.14</c:v>
                  </c:pt>
                  <c:pt idx="42">
                    <c:v>588,594.55</c:v>
                  </c:pt>
                  <c:pt idx="43">
                    <c:v>2,179,972.69</c:v>
                  </c:pt>
                  <c:pt idx="44">
                    <c:v>4,594,557.97</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28,758,619.98</c:v>
                  </c:pt>
                  <c:pt idx="41">
                    <c:v>10,343,957.91</c:v>
                  </c:pt>
                  <c:pt idx="42">
                    <c:v>3,825,865.09</c:v>
                  </c:pt>
                  <c:pt idx="43">
                    <c:v>14,169,823.00</c:v>
                  </c:pt>
                  <c:pt idx="44">
                    <c:v>42,928,442.98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176,648,163.14</c:v>
                  </c:pt>
                  <c:pt idx="41">
                    <c:v>67,633,570.95</c:v>
                  </c:pt>
                  <c:pt idx="42">
                    <c:v>25,015,271.82</c:v>
                  </c:pt>
                  <c:pt idx="43">
                    <c:v>92,648,842.77</c:v>
                  </c:pt>
                  <c:pt idx="44">
                    <c:v>269,297,005.91</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207,821,368.40</c:v>
                  </c:pt>
                  <c:pt idx="41">
                    <c:v>79,568,907.00</c:v>
                  </c:pt>
                  <c:pt idx="42">
                    <c:v>29,429,731.46</c:v>
                  </c:pt>
                  <c:pt idx="43">
                    <c:v>108,998,638.46</c:v>
                  </c:pt>
                  <c:pt idx="44">
                    <c:v>316,820,006.86</c:v>
                  </c:pt>
                </c:lvl>
              </c:multiLvlStrCache>
            </c:multiLvlStrRef>
          </c:cat>
          <c:val>
            <c:numRef>
              <c:f>'Contracte semnate'!$Z$147:$Z$191</c:f>
              <c:numCache>
                <c:formatCode>General</c:formatCode>
                <c:ptCount val="45"/>
                <c:pt idx="44" formatCode="#,##0.00">
                  <c:v>19267930.520000003</c:v>
                </c:pt>
              </c:numCache>
            </c:numRef>
          </c:val>
        </c:ser>
        <c:dLbls>
          <c:showLegendKey val="0"/>
          <c:showVal val="0"/>
          <c:showCatName val="0"/>
          <c:showSerName val="0"/>
          <c:showPercent val="0"/>
          <c:showBubbleSize val="0"/>
        </c:dLbls>
        <c:gapWidth val="150"/>
        <c:axId val="491900320"/>
        <c:axId val="491902280"/>
      </c:barChart>
      <c:catAx>
        <c:axId val="491900320"/>
        <c:scaling>
          <c:orientation val="minMax"/>
        </c:scaling>
        <c:delete val="0"/>
        <c:axPos val="b"/>
        <c:numFmt formatCode="General" sourceLinked="0"/>
        <c:majorTickMark val="out"/>
        <c:minorTickMark val="none"/>
        <c:tickLblPos val="nextTo"/>
        <c:crossAx val="491902280"/>
        <c:crosses val="autoZero"/>
        <c:auto val="1"/>
        <c:lblAlgn val="ctr"/>
        <c:lblOffset val="100"/>
        <c:noMultiLvlLbl val="0"/>
      </c:catAx>
      <c:valAx>
        <c:axId val="491902280"/>
        <c:scaling>
          <c:orientation val="minMax"/>
        </c:scaling>
        <c:delete val="0"/>
        <c:axPos val="l"/>
        <c:majorGridlines/>
        <c:numFmt formatCode="General" sourceLinked="1"/>
        <c:majorTickMark val="out"/>
        <c:minorTickMark val="none"/>
        <c:tickLblPos val="nextTo"/>
        <c:crossAx val="49190032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725EF28E-60EE-46EE-B573-259EDC3E5BC7}" scale="89" zoomToFit="1">
      <pageMargins left="0.7" right="0.7" top="0.75" bottom="0.75" header="0.3" footer="0.3"/>
    </customSheetView>
    <customSheetView guid="{9561527D-DE4A-425F-97FF-24FD99A7F5B5}" scale="89" zoomToFit="1">
      <pageMargins left="0.7" right="0.7" top="0.75" bottom="0.75" header="0.3" footer="0.3"/>
    </customSheetView>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ownloads/raportari%20bilunare/28.02.2018/Anexa%203%20-%20Lista%20contracte%20semnate%20la%20%2028.02.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s>
    <sheetDataSet>
      <sheetData sheetId="0" refreshError="1"/>
      <sheetData sheetId="1">
        <row r="61">
          <cell r="D61" t="str">
            <v>Fazarea proiectului Sistem de management integrat al deșeurilor în județul Brăila</v>
          </cell>
        </row>
        <row r="62">
          <cell r="D62" t="str">
            <v>Fazarea proiectului Sistem de management integrat al deseurilor în județul Alba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 val="Chart2"/>
      <sheetName val="Contracte semnate"/>
      <sheetName val="Proiecte aprobate tr"/>
      <sheetName val="c"/>
    </sheetNames>
    <sheetDataSet>
      <sheetData sheetId="0">
        <row r="45">
          <cell r="B45" t="str">
            <v>AP 6, OS 6.2. Monitorizarea consumului energie pentru consumatori industriali</v>
          </cell>
        </row>
      </sheetData>
      <sheetData sheetId="1" refreshError="1"/>
      <sheetData sheetId="2" refreshError="1"/>
      <sheetData sheetId="3" refreshError="1"/>
      <sheetData sheetId="4" refreshError="1"/>
    </sheetDataSet>
  </externalBook>
</externalLink>
</file>

<file path=xl/revisions/_rels/revisionHeaders.xml.rels><?xml version="1.0" encoding="UTF-8" standalone="yes"?>
<Relationships xmlns="http://schemas.openxmlformats.org/package/2006/relationships"><Relationship Id="rId616" Type="http://schemas.openxmlformats.org/officeDocument/2006/relationships/revisionLog" Target="revisionLog1.xml"/><Relationship Id="rId615" Type="http://schemas.openxmlformats.org/officeDocument/2006/relationships/revisionLog" Target="revisionLog4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7966908-B085-4702-BBF4-99B4196317A5}" diskRevisions="1" revisionId="4265" version="2">
  <header guid="{489C65A0-350D-4D2F-890B-C4C667F7F6AF}" dateTime="2018-05-08T12:42:24" maxSheetId="3" userName="Mirela Cosovan" r:id="rId615">
    <sheetIdMap count="2">
      <sheetId val="1"/>
      <sheetId val="2"/>
    </sheetIdMap>
  </header>
  <header guid="{F7966908-B085-4702-BBF4-99B4196317A5}" dateTime="2018-09-11T09:13:40" maxSheetId="3" userName="Malina Frateanu" r:id="rId61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725EF28E_60EE_46EE_B573_259EDC3E5BC7_.wvu.FilterData" hidden="1" oldHidden="1">
    <formula>'Contracte semnate'!$F$9:$P$214</formula>
  </rdn>
  <rcv guid="{725EF28E-60EE-46EE-B573-259EDC3E5BC7}"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561527D-DE4A-425F-97FF-24FD99A7F5B5}" action="delete"/>
  <rdn rId="0" localSheetId="2" customView="1" name="Z_9561527D_DE4A_425F_97FF_24FD99A7F5B5_.wvu.FilterData" hidden="1" oldHidden="1">
    <formula>'Contracte semnate'!$F$9:$P$214</formula>
    <oldFormula>'Contracte semnate'!$F$9:$P$214</oldFormula>
  </rdn>
  <rcv guid="{9561527D-DE4A-425F-97FF-24FD99A7F5B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232"/>
  <sheetViews>
    <sheetView tabSelected="1" zoomScale="80" zoomScaleNormal="80" workbookViewId="0">
      <pane xSplit="1" ySplit="12" topLeftCell="J14" activePane="bottomRight" state="frozen"/>
      <selection pane="topRight" activeCell="B1" sqref="B1"/>
      <selection pane="bottomLeft" activeCell="A13" sqref="A13"/>
      <selection pane="bottomRight" activeCell="X9" sqref="X9:Y9"/>
    </sheetView>
  </sheetViews>
  <sheetFormatPr defaultColWidth="9.140625" defaultRowHeight="15" x14ac:dyDescent="0.25"/>
  <cols>
    <col min="1" max="1" width="4.85546875" style="2" customWidth="1"/>
    <col min="2" max="2" width="8" style="8" customWidth="1"/>
    <col min="3" max="3" width="33.7109375" style="2" customWidth="1"/>
    <col min="4" max="4" width="56.7109375" style="2" customWidth="1"/>
    <col min="5" max="5" width="12.42578125" style="8" customWidth="1"/>
    <col min="6" max="6" width="17.7109375" style="2" customWidth="1"/>
    <col min="7" max="7" width="71.5703125" style="8" customWidth="1"/>
    <col min="8" max="8" width="29.7109375" style="8" customWidth="1"/>
    <col min="9" max="9" width="16.7109375" style="8" customWidth="1"/>
    <col min="10" max="10" width="12.28515625" style="8" customWidth="1"/>
    <col min="11" max="12" width="15.7109375" style="8" customWidth="1"/>
    <col min="13" max="14" width="16.7109375" style="8" customWidth="1"/>
    <col min="15" max="15" width="21.140625" style="8" customWidth="1"/>
    <col min="16" max="16" width="23.140625" style="8" customWidth="1"/>
    <col min="17" max="17" width="24.5703125" style="2" customWidth="1"/>
    <col min="18" max="18" width="22.28515625" style="2" customWidth="1"/>
    <col min="19" max="19" width="24.85546875" style="2" customWidth="1"/>
    <col min="20" max="20" width="20.42578125" style="2" customWidth="1"/>
    <col min="21" max="21" width="20.85546875" style="2" customWidth="1"/>
    <col min="22" max="22" width="21.42578125" style="2" customWidth="1"/>
    <col min="23" max="23" width="18.28515625" style="8" customWidth="1"/>
    <col min="24" max="24" width="22.42578125" style="9" customWidth="1"/>
    <col min="25" max="25" width="19.140625" style="2" bestFit="1" customWidth="1"/>
    <col min="26" max="26" width="23.28515625" style="2" customWidth="1"/>
    <col min="27" max="27" width="30.7109375" style="2" customWidth="1"/>
    <col min="28" max="28" width="25.140625" style="2" customWidth="1"/>
    <col min="29" max="29" width="23.140625" style="2" customWidth="1"/>
    <col min="30" max="16384" width="9.140625" style="2"/>
  </cols>
  <sheetData>
    <row r="2" spans="1:28" x14ac:dyDescent="0.25">
      <c r="B2" s="210" t="s">
        <v>768</v>
      </c>
      <c r="C2" s="8"/>
      <c r="D2" s="8"/>
      <c r="F2" s="8"/>
      <c r="Q2" s="8"/>
      <c r="R2" s="8"/>
      <c r="S2" s="8"/>
      <c r="T2" s="8"/>
      <c r="U2" s="8"/>
      <c r="V2" s="8"/>
    </row>
    <row r="3" spans="1:28" x14ac:dyDescent="0.25">
      <c r="B3" s="8" t="s">
        <v>766</v>
      </c>
      <c r="C3" s="8"/>
      <c r="D3" s="95"/>
      <c r="F3" s="8"/>
      <c r="Q3" s="8"/>
      <c r="R3" s="8"/>
      <c r="S3" s="8"/>
      <c r="T3" s="8"/>
      <c r="U3" s="8"/>
      <c r="V3" s="8"/>
    </row>
    <row r="4" spans="1:28" ht="15.75" customHeight="1" x14ac:dyDescent="0.25">
      <c r="A4" s="3"/>
      <c r="C4" s="8"/>
      <c r="D4" s="8"/>
      <c r="F4" s="8"/>
      <c r="Q4" s="8"/>
      <c r="R4" s="8"/>
      <c r="S4" s="8"/>
      <c r="T4" s="8"/>
      <c r="U4" s="8"/>
      <c r="V4" s="8"/>
    </row>
    <row r="5" spans="1:28" ht="47.25" customHeight="1" x14ac:dyDescent="0.25">
      <c r="A5" s="3"/>
      <c r="B5" s="19"/>
      <c r="C5" s="13"/>
      <c r="E5" s="19"/>
      <c r="F5" s="19"/>
      <c r="G5" s="18" t="s">
        <v>767</v>
      </c>
      <c r="H5" s="19"/>
      <c r="I5" s="19"/>
      <c r="J5" s="19"/>
      <c r="K5" s="19"/>
      <c r="L5" s="19"/>
      <c r="M5" s="19"/>
      <c r="N5" s="19"/>
      <c r="O5" s="19"/>
      <c r="Q5" s="13"/>
      <c r="R5" s="12"/>
      <c r="S5" s="26"/>
      <c r="T5" s="19"/>
      <c r="U5" s="19"/>
      <c r="V5" s="19"/>
      <c r="W5" s="89"/>
      <c r="Y5" s="9"/>
      <c r="Z5" s="9"/>
    </row>
    <row r="6" spans="1:28" ht="15.75" customHeight="1" x14ac:dyDescent="0.25">
      <c r="A6" s="3"/>
      <c r="B6" s="19"/>
      <c r="C6" s="18"/>
      <c r="D6" s="19"/>
      <c r="E6" s="19"/>
      <c r="F6" s="19"/>
      <c r="G6" s="19"/>
      <c r="H6" s="19"/>
      <c r="I6" s="19"/>
      <c r="J6" s="19"/>
      <c r="K6" s="19"/>
      <c r="L6" s="19"/>
      <c r="M6" s="19"/>
      <c r="N6" s="19"/>
      <c r="O6" s="19"/>
      <c r="P6" s="26"/>
      <c r="Q6" s="138"/>
      <c r="R6" s="138"/>
      <c r="S6" s="138"/>
      <c r="T6" s="8"/>
      <c r="U6" s="19"/>
      <c r="V6" s="19"/>
      <c r="W6" s="9"/>
      <c r="X6" s="21"/>
      <c r="Y6" s="21"/>
      <c r="Z6" s="21"/>
    </row>
    <row r="7" spans="1:28" ht="15.75" customHeight="1" x14ac:dyDescent="0.25">
      <c r="A7" s="3"/>
      <c r="B7" s="19"/>
      <c r="C7" s="19"/>
      <c r="D7" s="19"/>
      <c r="E7" s="19"/>
      <c r="F7" s="19"/>
      <c r="G7" s="19"/>
      <c r="H7" s="19"/>
      <c r="I7" s="19"/>
      <c r="J7" s="19"/>
      <c r="K7" s="19"/>
      <c r="L7" s="19"/>
      <c r="M7" s="19"/>
      <c r="N7" s="19"/>
      <c r="O7" s="19"/>
      <c r="P7" s="26"/>
      <c r="Q7" s="19"/>
      <c r="R7" s="1"/>
      <c r="S7" s="19"/>
      <c r="T7" s="19"/>
      <c r="U7" s="19"/>
      <c r="V7" s="19"/>
      <c r="W7" s="19"/>
      <c r="X7" s="105"/>
      <c r="Y7" s="105"/>
      <c r="Z7" s="105"/>
      <c r="AA7" s="1"/>
      <c r="AB7" s="1"/>
    </row>
    <row r="8" spans="1:28" ht="15.75" thickBot="1" x14ac:dyDescent="0.3">
      <c r="A8" s="3"/>
      <c r="B8" s="4"/>
      <c r="C8" s="27" t="s">
        <v>765</v>
      </c>
      <c r="D8" s="19"/>
      <c r="E8" s="19"/>
      <c r="F8" s="19"/>
      <c r="G8" s="19"/>
      <c r="H8" s="19"/>
      <c r="I8" s="19"/>
      <c r="J8" s="19"/>
      <c r="K8" s="19"/>
      <c r="L8" s="19"/>
      <c r="M8" s="19"/>
      <c r="N8" s="19"/>
      <c r="O8" s="19"/>
      <c r="P8" s="19"/>
      <c r="Q8" s="19"/>
      <c r="R8" s="19"/>
      <c r="S8" s="19"/>
      <c r="T8" s="19"/>
      <c r="U8" s="19"/>
      <c r="V8" s="19" t="s">
        <v>222</v>
      </c>
      <c r="W8" s="39"/>
      <c r="X8" s="105"/>
      <c r="Y8" s="105"/>
      <c r="Z8" s="105"/>
      <c r="AA8" s="1"/>
      <c r="AB8" s="1"/>
    </row>
    <row r="9" spans="1:28" ht="26.25" customHeight="1" x14ac:dyDescent="0.25">
      <c r="B9" s="238" t="s">
        <v>49</v>
      </c>
      <c r="C9" s="220" t="s">
        <v>769</v>
      </c>
      <c r="D9" s="220" t="s">
        <v>770</v>
      </c>
      <c r="E9" s="228" t="s">
        <v>771</v>
      </c>
      <c r="F9" s="220" t="s">
        <v>772</v>
      </c>
      <c r="G9" s="231" t="s">
        <v>773</v>
      </c>
      <c r="H9" s="231" t="s">
        <v>774</v>
      </c>
      <c r="I9" s="231" t="s">
        <v>775</v>
      </c>
      <c r="J9" s="228" t="s">
        <v>776</v>
      </c>
      <c r="K9" s="228" t="s">
        <v>777</v>
      </c>
      <c r="L9" s="231" t="s">
        <v>778</v>
      </c>
      <c r="M9" s="231" t="s">
        <v>779</v>
      </c>
      <c r="N9" s="228" t="s">
        <v>780</v>
      </c>
      <c r="O9" s="231" t="s">
        <v>781</v>
      </c>
      <c r="P9" s="228" t="s">
        <v>782</v>
      </c>
      <c r="Q9" s="237" t="s">
        <v>783</v>
      </c>
      <c r="R9" s="237"/>
      <c r="S9" s="237"/>
      <c r="T9" s="20"/>
      <c r="U9" s="234" t="s">
        <v>789</v>
      </c>
      <c r="V9" s="223" t="s">
        <v>790</v>
      </c>
      <c r="W9" s="250" t="s">
        <v>791</v>
      </c>
      <c r="X9" s="244" t="s">
        <v>793</v>
      </c>
      <c r="Y9" s="245"/>
      <c r="Z9" s="105"/>
      <c r="AA9" s="1"/>
      <c r="AB9" s="1"/>
    </row>
    <row r="10" spans="1:28" ht="24.75" customHeight="1" x14ac:dyDescent="0.25">
      <c r="B10" s="239"/>
      <c r="C10" s="221"/>
      <c r="D10" s="221"/>
      <c r="E10" s="229"/>
      <c r="F10" s="221"/>
      <c r="G10" s="232"/>
      <c r="H10" s="232"/>
      <c r="I10" s="232"/>
      <c r="J10" s="229"/>
      <c r="K10" s="229"/>
      <c r="L10" s="232"/>
      <c r="M10" s="232"/>
      <c r="N10" s="229"/>
      <c r="O10" s="232"/>
      <c r="P10" s="229"/>
      <c r="Q10" s="226" t="s">
        <v>784</v>
      </c>
      <c r="R10" s="226"/>
      <c r="S10" s="226" t="s">
        <v>787</v>
      </c>
      <c r="T10" s="226" t="s">
        <v>788</v>
      </c>
      <c r="U10" s="235"/>
      <c r="V10" s="224"/>
      <c r="W10" s="251"/>
      <c r="X10" s="246" t="s">
        <v>785</v>
      </c>
      <c r="Y10" s="248" t="s">
        <v>792</v>
      </c>
      <c r="Z10" s="105"/>
      <c r="AA10" s="1"/>
      <c r="AB10" s="1"/>
    </row>
    <row r="11" spans="1:28" ht="39" thickBot="1" x14ac:dyDescent="0.3">
      <c r="B11" s="240"/>
      <c r="C11" s="222"/>
      <c r="D11" s="222"/>
      <c r="E11" s="230"/>
      <c r="F11" s="222"/>
      <c r="G11" s="233"/>
      <c r="H11" s="233"/>
      <c r="I11" s="233"/>
      <c r="J11" s="230"/>
      <c r="K11" s="230"/>
      <c r="L11" s="233"/>
      <c r="M11" s="233"/>
      <c r="N11" s="230"/>
      <c r="O11" s="233"/>
      <c r="P11" s="230"/>
      <c r="Q11" s="178" t="s">
        <v>785</v>
      </c>
      <c r="R11" s="178" t="s">
        <v>786</v>
      </c>
      <c r="S11" s="227"/>
      <c r="T11" s="227"/>
      <c r="U11" s="236"/>
      <c r="V11" s="225"/>
      <c r="W11" s="252"/>
      <c r="X11" s="247"/>
      <c r="Y11" s="249"/>
      <c r="Z11" s="105"/>
      <c r="AA11" s="1"/>
      <c r="AB11" s="1"/>
    </row>
    <row r="12" spans="1:28" s="8" customFormat="1" x14ac:dyDescent="0.25">
      <c r="B12" s="71"/>
      <c r="C12" s="29" t="s">
        <v>152</v>
      </c>
      <c r="D12" s="29"/>
      <c r="E12" s="29"/>
      <c r="F12" s="29"/>
      <c r="G12" s="29"/>
      <c r="H12" s="29"/>
      <c r="I12" s="29"/>
      <c r="J12" s="29"/>
      <c r="K12" s="29"/>
      <c r="L12" s="29"/>
      <c r="M12" s="29"/>
      <c r="N12" s="29"/>
      <c r="O12" s="29"/>
      <c r="P12" s="29"/>
      <c r="Q12" s="29"/>
      <c r="R12" s="29"/>
      <c r="S12" s="29"/>
      <c r="T12" s="29"/>
      <c r="U12" s="29"/>
      <c r="V12" s="29"/>
      <c r="W12" s="29"/>
      <c r="X12" s="29"/>
      <c r="Y12" s="72"/>
      <c r="Z12" s="105"/>
      <c r="AA12" s="1"/>
      <c r="AB12" s="1"/>
    </row>
    <row r="13" spans="1:28" s="8" customFormat="1" ht="47.25" customHeight="1" x14ac:dyDescent="0.25">
      <c r="B13" s="73">
        <v>1</v>
      </c>
      <c r="C13" s="241" t="s">
        <v>153</v>
      </c>
      <c r="D13" s="7" t="s">
        <v>609</v>
      </c>
      <c r="E13" s="37">
        <v>110647</v>
      </c>
      <c r="F13" s="176" t="s">
        <v>150</v>
      </c>
      <c r="G13" s="106" t="s">
        <v>294</v>
      </c>
      <c r="H13" s="98" t="s">
        <v>295</v>
      </c>
      <c r="I13" s="98">
        <v>43822</v>
      </c>
      <c r="J13" s="93">
        <v>0.75</v>
      </c>
      <c r="K13" s="10" t="s">
        <v>482</v>
      </c>
      <c r="L13" s="10" t="s">
        <v>483</v>
      </c>
      <c r="M13" s="10"/>
      <c r="N13" s="10" t="s">
        <v>250</v>
      </c>
      <c r="O13" s="10" t="s">
        <v>598</v>
      </c>
      <c r="P13" s="62">
        <f>+Q13+R13+S13</f>
        <v>54301526.629999995</v>
      </c>
      <c r="Q13" s="62">
        <v>40726144.969999999</v>
      </c>
      <c r="R13" s="62">
        <v>0</v>
      </c>
      <c r="S13" s="62">
        <v>13575381.66</v>
      </c>
      <c r="T13" s="62">
        <v>27375968.289999999</v>
      </c>
      <c r="U13" s="62">
        <v>0</v>
      </c>
      <c r="V13" s="62">
        <f>+Q13+R13+S13+T13+U13</f>
        <v>81677494.919999987</v>
      </c>
      <c r="W13" s="62" t="s">
        <v>253</v>
      </c>
      <c r="X13" s="41">
        <v>0</v>
      </c>
      <c r="Y13" s="74">
        <v>0</v>
      </c>
      <c r="Z13" s="1"/>
      <c r="AA13" s="1"/>
      <c r="AB13" s="1"/>
    </row>
    <row r="14" spans="1:28" s="8" customFormat="1" ht="133.5" customHeight="1" x14ac:dyDescent="0.25">
      <c r="B14" s="73">
        <f>+B13+1</f>
        <v>2</v>
      </c>
      <c r="C14" s="243"/>
      <c r="D14" s="7" t="s">
        <v>610</v>
      </c>
      <c r="E14" s="7">
        <v>110562</v>
      </c>
      <c r="F14" s="10" t="s">
        <v>150</v>
      </c>
      <c r="G14" s="106" t="s">
        <v>277</v>
      </c>
      <c r="H14" s="98">
        <v>41640</v>
      </c>
      <c r="I14" s="98">
        <v>44256</v>
      </c>
      <c r="J14" s="93">
        <v>0.75</v>
      </c>
      <c r="K14" s="10" t="s">
        <v>482</v>
      </c>
      <c r="L14" s="10" t="s">
        <v>483</v>
      </c>
      <c r="M14" s="10" t="s">
        <v>275</v>
      </c>
      <c r="N14" s="10" t="s">
        <v>250</v>
      </c>
      <c r="O14" s="10" t="s">
        <v>598</v>
      </c>
      <c r="P14" s="62">
        <f t="shared" ref="P14:P95" si="0">+Q14+R14+S14</f>
        <v>1988825344.78</v>
      </c>
      <c r="Q14" s="62">
        <v>1491619008.5799999</v>
      </c>
      <c r="R14" s="62">
        <v>0</v>
      </c>
      <c r="S14" s="62">
        <v>497206336.19999999</v>
      </c>
      <c r="T14" s="67">
        <v>500207574.24000001</v>
      </c>
      <c r="U14" s="67">
        <v>0</v>
      </c>
      <c r="V14" s="62">
        <f>+Q14+R14+S14+T14+U14</f>
        <v>2489032919.02</v>
      </c>
      <c r="W14" s="62" t="s">
        <v>253</v>
      </c>
      <c r="X14" s="41">
        <v>248540250.30000001</v>
      </c>
      <c r="Y14" s="41">
        <v>82846750.109999999</v>
      </c>
      <c r="Z14" s="1"/>
      <c r="AA14" s="1"/>
      <c r="AB14" s="1"/>
    </row>
    <row r="15" spans="1:28" s="8" customFormat="1" ht="260.25" customHeight="1" x14ac:dyDescent="0.25">
      <c r="B15" s="141">
        <v>3</v>
      </c>
      <c r="C15" s="171" t="str">
        <f>$C$13</f>
        <v>Axa Prioritară 1:  Imbunatatirea mobilitatii prin dezvoltarea retelei TEN-T si a Metroului. Obiectivul specific. 1.1 Cresterea mobilității pe rețeaua rutieră TENT
centrală</v>
      </c>
      <c r="D15" s="7" t="s">
        <v>640</v>
      </c>
      <c r="E15" s="7">
        <v>115748</v>
      </c>
      <c r="F15" s="10" t="s">
        <v>150</v>
      </c>
      <c r="G15" s="108" t="s">
        <v>661</v>
      </c>
      <c r="H15" s="98" t="s">
        <v>641</v>
      </c>
      <c r="I15" s="98">
        <v>43769</v>
      </c>
      <c r="J15" s="93">
        <v>0.75</v>
      </c>
      <c r="K15" s="10" t="s">
        <v>484</v>
      </c>
      <c r="L15" s="10" t="s">
        <v>501</v>
      </c>
      <c r="M15" s="10"/>
      <c r="N15" s="10" t="s">
        <v>250</v>
      </c>
      <c r="O15" s="10" t="s">
        <v>598</v>
      </c>
      <c r="P15" s="62">
        <f t="shared" si="0"/>
        <v>1513061739.95</v>
      </c>
      <c r="Q15" s="62">
        <v>1134796304.96</v>
      </c>
      <c r="R15" s="62">
        <v>0</v>
      </c>
      <c r="S15" s="62">
        <v>378265434.99000001</v>
      </c>
      <c r="T15" s="62">
        <v>313866437.10000002</v>
      </c>
      <c r="U15" s="62">
        <v>0</v>
      </c>
      <c r="V15" s="62">
        <f>+Q15+R15+S15+T15+U15</f>
        <v>1826928177.0500002</v>
      </c>
      <c r="W15" s="62" t="s">
        <v>253</v>
      </c>
      <c r="X15" s="41">
        <v>431855581.33999997</v>
      </c>
      <c r="Y15" s="41">
        <v>143951860.44</v>
      </c>
      <c r="Z15" s="1"/>
      <c r="AA15" s="1"/>
      <c r="AB15" s="1"/>
    </row>
    <row r="16" spans="1:28" s="8" customFormat="1" ht="21" customHeight="1" x14ac:dyDescent="0.25">
      <c r="B16" s="75"/>
      <c r="C16" s="30" t="s">
        <v>156</v>
      </c>
      <c r="D16" s="30"/>
      <c r="E16" s="30"/>
      <c r="F16" s="30"/>
      <c r="G16" s="107"/>
      <c r="H16" s="30"/>
      <c r="I16" s="30"/>
      <c r="J16" s="30"/>
      <c r="K16" s="30"/>
      <c r="L16" s="30"/>
      <c r="M16" s="30"/>
      <c r="N16" s="30"/>
      <c r="O16" s="30"/>
      <c r="P16" s="43">
        <f t="shared" si="0"/>
        <v>3556188611.3600001</v>
      </c>
      <c r="Q16" s="43">
        <f>SUM(Q13:Q15)</f>
        <v>2667141458.5100002</v>
      </c>
      <c r="R16" s="43">
        <f t="shared" ref="R16:Y16" si="1">SUM(R13:R15)</f>
        <v>0</v>
      </c>
      <c r="S16" s="43">
        <f t="shared" si="1"/>
        <v>889047152.85000002</v>
      </c>
      <c r="T16" s="43">
        <f t="shared" si="1"/>
        <v>841449979.63000011</v>
      </c>
      <c r="U16" s="43">
        <f t="shared" si="1"/>
        <v>0</v>
      </c>
      <c r="V16" s="43">
        <f t="shared" si="1"/>
        <v>4397638590.9899998</v>
      </c>
      <c r="W16" s="43"/>
      <c r="X16" s="43">
        <f t="shared" si="1"/>
        <v>680395831.63999999</v>
      </c>
      <c r="Y16" s="43">
        <f t="shared" si="1"/>
        <v>226798610.55000001</v>
      </c>
      <c r="Z16" s="149"/>
      <c r="AA16" s="149"/>
      <c r="AB16" s="1"/>
    </row>
    <row r="17" spans="2:29" s="8" customFormat="1" ht="75.75" customHeight="1" x14ac:dyDescent="0.25">
      <c r="B17" s="73">
        <v>4</v>
      </c>
      <c r="C17" s="241" t="s">
        <v>155</v>
      </c>
      <c r="D17" s="7" t="s">
        <v>611</v>
      </c>
      <c r="E17" s="7">
        <v>110706</v>
      </c>
      <c r="F17" s="176" t="s">
        <v>158</v>
      </c>
      <c r="G17" s="106" t="s">
        <v>612</v>
      </c>
      <c r="H17" s="98" t="s">
        <v>296</v>
      </c>
      <c r="I17" s="98">
        <v>43889</v>
      </c>
      <c r="J17" s="93">
        <v>0.75</v>
      </c>
      <c r="K17" s="10" t="s">
        <v>484</v>
      </c>
      <c r="L17" s="10" t="s">
        <v>485</v>
      </c>
      <c r="M17" s="10"/>
      <c r="N17" s="10" t="s">
        <v>250</v>
      </c>
      <c r="O17" s="10" t="s">
        <v>598</v>
      </c>
      <c r="P17" s="62">
        <f t="shared" si="0"/>
        <v>1192273010.04</v>
      </c>
      <c r="Q17" s="62">
        <v>894204757.52999997</v>
      </c>
      <c r="R17" s="62">
        <v>0</v>
      </c>
      <c r="S17" s="62">
        <v>298068252.50999999</v>
      </c>
      <c r="T17" s="62">
        <v>356994233.46999997</v>
      </c>
      <c r="U17" s="62">
        <v>34850302.060000002</v>
      </c>
      <c r="V17" s="62">
        <f>+Q17+R17+S17+T17+U17</f>
        <v>1584117545.5699999</v>
      </c>
      <c r="W17" s="62" t="s">
        <v>253</v>
      </c>
      <c r="X17" s="41">
        <v>344203643.14999998</v>
      </c>
      <c r="Y17" s="41">
        <v>114734547.67999999</v>
      </c>
      <c r="Z17" s="1"/>
      <c r="AA17" s="1"/>
      <c r="AB17" s="184">
        <f>+AB16*D7</f>
        <v>0</v>
      </c>
      <c r="AC17" s="50"/>
    </row>
    <row r="18" spans="2:29" s="8" customFormat="1" ht="81.75" customHeight="1" x14ac:dyDescent="0.25">
      <c r="B18" s="73">
        <f>+B17+1</f>
        <v>5</v>
      </c>
      <c r="C18" s="242"/>
      <c r="D18" s="7" t="s">
        <v>613</v>
      </c>
      <c r="E18" s="37">
        <v>111298</v>
      </c>
      <c r="F18" s="176" t="s">
        <v>158</v>
      </c>
      <c r="G18" s="106" t="s">
        <v>278</v>
      </c>
      <c r="H18" s="98">
        <v>41726</v>
      </c>
      <c r="I18" s="98">
        <v>43896</v>
      </c>
      <c r="J18" s="93">
        <v>0.75</v>
      </c>
      <c r="K18" s="10" t="s">
        <v>484</v>
      </c>
      <c r="L18" s="10" t="s">
        <v>485</v>
      </c>
      <c r="M18" s="10" t="s">
        <v>276</v>
      </c>
      <c r="N18" s="10" t="s">
        <v>250</v>
      </c>
      <c r="O18" s="10" t="s">
        <v>598</v>
      </c>
      <c r="P18" s="62">
        <f t="shared" si="0"/>
        <v>1149169978.74</v>
      </c>
      <c r="Q18" s="62">
        <v>861877484.05999994</v>
      </c>
      <c r="R18" s="62">
        <v>0</v>
      </c>
      <c r="S18" s="62">
        <v>287292494.68000001</v>
      </c>
      <c r="T18" s="62">
        <v>617094753.24000001</v>
      </c>
      <c r="U18" s="62">
        <v>35907858.469999999</v>
      </c>
      <c r="V18" s="62">
        <f>+Q18+R18+S18+T18+U18</f>
        <v>1802172590.45</v>
      </c>
      <c r="W18" s="62" t="s">
        <v>253</v>
      </c>
      <c r="X18" s="41">
        <v>381507463.61000001</v>
      </c>
      <c r="Y18" s="41">
        <v>127169154.53</v>
      </c>
      <c r="Z18" s="1"/>
      <c r="AA18" s="1"/>
      <c r="AB18" s="1"/>
    </row>
    <row r="19" spans="2:29" s="8" customFormat="1" ht="225.75" customHeight="1" x14ac:dyDescent="0.25">
      <c r="B19" s="73">
        <f t="shared" ref="B19:B20" si="2">+B18+1</f>
        <v>6</v>
      </c>
      <c r="C19" s="170"/>
      <c r="D19" s="102" t="s">
        <v>567</v>
      </c>
      <c r="E19" s="37">
        <v>110923</v>
      </c>
      <c r="F19" s="176" t="s">
        <v>158</v>
      </c>
      <c r="G19" s="108" t="s">
        <v>596</v>
      </c>
      <c r="H19" s="181" t="s">
        <v>578</v>
      </c>
      <c r="I19" s="98">
        <v>44698</v>
      </c>
      <c r="J19" s="93">
        <v>0.75</v>
      </c>
      <c r="K19" s="10" t="s">
        <v>495</v>
      </c>
      <c r="L19" s="10" t="s">
        <v>760</v>
      </c>
      <c r="M19" s="10"/>
      <c r="N19" s="10" t="s">
        <v>250</v>
      </c>
      <c r="O19" s="10" t="s">
        <v>598</v>
      </c>
      <c r="P19" s="62">
        <f>+Q19+R19+S19</f>
        <v>60160980.530000001</v>
      </c>
      <c r="Q19" s="60">
        <v>45120735.399999999</v>
      </c>
      <c r="R19" s="58">
        <v>0</v>
      </c>
      <c r="S19" s="58">
        <v>15040245.130000001</v>
      </c>
      <c r="T19" s="58">
        <v>14735766.529999999</v>
      </c>
      <c r="U19" s="58">
        <v>0</v>
      </c>
      <c r="V19" s="62">
        <f>+Q19+R19+S19+T19+U19</f>
        <v>74896747.060000002</v>
      </c>
      <c r="W19" s="62" t="s">
        <v>253</v>
      </c>
      <c r="X19" s="41">
        <v>23416091</v>
      </c>
      <c r="Y19" s="41">
        <v>7805363.6600000001</v>
      </c>
      <c r="Z19" s="1"/>
      <c r="AA19" s="1"/>
      <c r="AB19" s="1"/>
    </row>
    <row r="20" spans="2:29" s="8" customFormat="1" ht="118.5" customHeight="1" x14ac:dyDescent="0.25">
      <c r="B20" s="73">
        <f t="shared" si="2"/>
        <v>7</v>
      </c>
      <c r="C20" s="170"/>
      <c r="D20" s="102" t="s">
        <v>571</v>
      </c>
      <c r="E20" s="37">
        <v>117677</v>
      </c>
      <c r="F20" s="176" t="s">
        <v>158</v>
      </c>
      <c r="G20" s="108" t="s">
        <v>597</v>
      </c>
      <c r="H20" s="181" t="s">
        <v>579</v>
      </c>
      <c r="I20" s="98">
        <v>44986</v>
      </c>
      <c r="J20" s="93">
        <v>0.75</v>
      </c>
      <c r="K20" s="10" t="s">
        <v>482</v>
      </c>
      <c r="L20" s="10" t="s">
        <v>497</v>
      </c>
      <c r="M20" s="10"/>
      <c r="N20" s="10" t="s">
        <v>250</v>
      </c>
      <c r="O20" s="10" t="s">
        <v>598</v>
      </c>
      <c r="P20" s="67">
        <f>+Q20+R20+S20</f>
        <v>8011453703.6499996</v>
      </c>
      <c r="Q20" s="62">
        <v>6008590277.7399998</v>
      </c>
      <c r="R20" s="58">
        <v>0</v>
      </c>
      <c r="S20" s="58">
        <v>2002863425.9100001</v>
      </c>
      <c r="T20" s="58">
        <v>1515313447.51</v>
      </c>
      <c r="U20" s="58">
        <v>0</v>
      </c>
      <c r="V20" s="62">
        <f>+Q20+R20+S20+T20+U20</f>
        <v>9526767151.1599998</v>
      </c>
      <c r="W20" s="62" t="s">
        <v>253</v>
      </c>
      <c r="X20" s="41">
        <v>760220418.40999997</v>
      </c>
      <c r="Y20" s="41">
        <v>253406806.13999999</v>
      </c>
      <c r="Z20" s="1"/>
      <c r="AA20" s="1"/>
      <c r="AB20" s="1"/>
    </row>
    <row r="21" spans="2:29" s="8" customFormat="1" ht="25.5" customHeight="1" x14ac:dyDescent="0.25">
      <c r="B21" s="75"/>
      <c r="C21" s="30" t="s">
        <v>157</v>
      </c>
      <c r="D21" s="30"/>
      <c r="E21" s="30"/>
      <c r="F21" s="30"/>
      <c r="G21" s="107"/>
      <c r="H21" s="30"/>
      <c r="I21" s="30"/>
      <c r="J21" s="30"/>
      <c r="K21" s="30"/>
      <c r="L21" s="30"/>
      <c r="M21" s="30"/>
      <c r="N21" s="30"/>
      <c r="O21" s="30"/>
      <c r="P21" s="43">
        <f t="shared" si="0"/>
        <v>10413057672.959999</v>
      </c>
      <c r="Q21" s="43">
        <f>SUM(Q17:Q20)</f>
        <v>7809793254.7299995</v>
      </c>
      <c r="R21" s="43">
        <f t="shared" ref="R21:Y21" si="3">SUM(R17:R20)</f>
        <v>0</v>
      </c>
      <c r="S21" s="43">
        <f t="shared" si="3"/>
        <v>2603264418.23</v>
      </c>
      <c r="T21" s="43">
        <f t="shared" si="3"/>
        <v>2504138200.75</v>
      </c>
      <c r="U21" s="43">
        <f t="shared" si="3"/>
        <v>70758160.530000001</v>
      </c>
      <c r="V21" s="43">
        <f t="shared" si="3"/>
        <v>12987954034.24</v>
      </c>
      <c r="W21" s="43"/>
      <c r="X21" s="43">
        <f t="shared" si="3"/>
        <v>1509347616.1700001</v>
      </c>
      <c r="Y21" s="43">
        <f t="shared" si="3"/>
        <v>503115872.00999999</v>
      </c>
      <c r="Z21" s="149"/>
      <c r="AA21" s="149"/>
      <c r="AB21" s="1"/>
    </row>
    <row r="22" spans="2:29" s="8" customFormat="1" ht="39" customHeight="1" x14ac:dyDescent="0.25">
      <c r="B22" s="77">
        <v>8</v>
      </c>
      <c r="C22" s="241" t="s">
        <v>161</v>
      </c>
      <c r="D22" s="7" t="s">
        <v>614</v>
      </c>
      <c r="E22" s="7">
        <v>111325</v>
      </c>
      <c r="F22" s="176" t="s">
        <v>162</v>
      </c>
      <c r="G22" s="106" t="s">
        <v>297</v>
      </c>
      <c r="H22" s="10" t="s">
        <v>298</v>
      </c>
      <c r="I22" s="98">
        <v>44992</v>
      </c>
      <c r="J22" s="93">
        <v>0.75</v>
      </c>
      <c r="K22" s="10" t="s">
        <v>486</v>
      </c>
      <c r="L22" s="92" t="s">
        <v>487</v>
      </c>
      <c r="M22" s="10"/>
      <c r="N22" s="10" t="s">
        <v>250</v>
      </c>
      <c r="O22" s="10" t="s">
        <v>598</v>
      </c>
      <c r="P22" s="62">
        <f t="shared" si="0"/>
        <v>200965212</v>
      </c>
      <c r="Q22" s="62">
        <v>150723909</v>
      </c>
      <c r="R22" s="62">
        <v>0</v>
      </c>
      <c r="S22" s="62">
        <v>50241303</v>
      </c>
      <c r="T22" s="62">
        <v>117320081.61</v>
      </c>
      <c r="U22" s="62">
        <v>0</v>
      </c>
      <c r="V22" s="62">
        <f>+Q22+R22+S22+T22+U22</f>
        <v>318285293.61000001</v>
      </c>
      <c r="W22" s="62" t="s">
        <v>253</v>
      </c>
      <c r="X22" s="41">
        <v>74422930.140000001</v>
      </c>
      <c r="Y22" s="41">
        <v>24807643.379999999</v>
      </c>
      <c r="Z22" s="1"/>
      <c r="AA22" s="1"/>
      <c r="AB22" s="1"/>
    </row>
    <row r="23" spans="2:29" s="8" customFormat="1" ht="52.5" customHeight="1" x14ac:dyDescent="0.25">
      <c r="B23" s="77">
        <f>+B22+1</f>
        <v>9</v>
      </c>
      <c r="C23" s="242"/>
      <c r="D23" s="7" t="s">
        <v>615</v>
      </c>
      <c r="E23" s="7">
        <v>111687</v>
      </c>
      <c r="F23" s="176" t="s">
        <v>162</v>
      </c>
      <c r="G23" s="106" t="s">
        <v>399</v>
      </c>
      <c r="H23" s="10" t="s">
        <v>392</v>
      </c>
      <c r="I23" s="10" t="s">
        <v>393</v>
      </c>
      <c r="J23" s="93">
        <v>0.75</v>
      </c>
      <c r="K23" s="10" t="s">
        <v>486</v>
      </c>
      <c r="L23" s="92" t="s">
        <v>487</v>
      </c>
      <c r="M23" s="10"/>
      <c r="N23" s="10" t="s">
        <v>250</v>
      </c>
      <c r="O23" s="10" t="s">
        <v>598</v>
      </c>
      <c r="P23" s="62">
        <f t="shared" si="0"/>
        <v>1479894883</v>
      </c>
      <c r="Q23" s="62">
        <v>1109921162.25</v>
      </c>
      <c r="R23" s="62">
        <v>0</v>
      </c>
      <c r="S23" s="62">
        <v>369973720.75</v>
      </c>
      <c r="T23" s="62">
        <v>333417885</v>
      </c>
      <c r="U23" s="62">
        <v>0</v>
      </c>
      <c r="V23" s="62">
        <f>+Q23+R23+S23+T23+U23</f>
        <v>1813312768</v>
      </c>
      <c r="W23" s="62" t="s">
        <v>253</v>
      </c>
      <c r="X23" s="41">
        <v>396245167.69999993</v>
      </c>
      <c r="Y23" s="41">
        <v>132081722.54999998</v>
      </c>
      <c r="Z23" s="1"/>
      <c r="AA23" s="1"/>
      <c r="AB23" s="1"/>
    </row>
    <row r="24" spans="2:29" s="8" customFormat="1" ht="77.25" customHeight="1" x14ac:dyDescent="0.25">
      <c r="B24" s="77">
        <f>+B23+1</f>
        <v>10</v>
      </c>
      <c r="C24" s="243"/>
      <c r="D24" s="102" t="s">
        <v>604</v>
      </c>
      <c r="E24" s="37">
        <v>111879</v>
      </c>
      <c r="F24" s="176" t="s">
        <v>162</v>
      </c>
      <c r="G24" s="106" t="s">
        <v>394</v>
      </c>
      <c r="H24" s="10" t="s">
        <v>395</v>
      </c>
      <c r="I24" s="10" t="s">
        <v>396</v>
      </c>
      <c r="J24" s="93">
        <v>0.75</v>
      </c>
      <c r="K24" s="10" t="s">
        <v>488</v>
      </c>
      <c r="L24" s="10" t="s">
        <v>487</v>
      </c>
      <c r="M24" s="10"/>
      <c r="N24" s="10" t="s">
        <v>250</v>
      </c>
      <c r="O24" s="10" t="s">
        <v>598</v>
      </c>
      <c r="P24" s="62">
        <f t="shared" si="0"/>
        <v>18876637</v>
      </c>
      <c r="Q24" s="62">
        <v>14157477.75</v>
      </c>
      <c r="R24" s="62">
        <v>0</v>
      </c>
      <c r="S24" s="62">
        <v>4719159.25</v>
      </c>
      <c r="T24" s="62">
        <v>3628901.82</v>
      </c>
      <c r="U24" s="62">
        <v>0</v>
      </c>
      <c r="V24" s="62">
        <f>+Q24+R24+S24+T24+U24</f>
        <v>22505538.82</v>
      </c>
      <c r="W24" s="62" t="s">
        <v>253</v>
      </c>
      <c r="X24" s="41">
        <v>98506830.400000006</v>
      </c>
      <c r="Y24" s="41">
        <v>32835610.129999999</v>
      </c>
      <c r="Z24" s="1"/>
      <c r="AA24" s="1"/>
      <c r="AB24" s="1"/>
    </row>
    <row r="25" spans="2:29" s="8" customFormat="1" ht="67.5" customHeight="1" x14ac:dyDescent="0.25">
      <c r="B25" s="81">
        <f>+B24+1</f>
        <v>11</v>
      </c>
      <c r="C25" s="171"/>
      <c r="D25" s="102" t="s">
        <v>642</v>
      </c>
      <c r="E25" s="7">
        <v>118443</v>
      </c>
      <c r="F25" s="6" t="s">
        <v>162</v>
      </c>
      <c r="G25" s="108" t="s">
        <v>662</v>
      </c>
      <c r="H25" s="92" t="s">
        <v>664</v>
      </c>
      <c r="I25" s="92" t="s">
        <v>663</v>
      </c>
      <c r="J25" s="93">
        <v>0.75</v>
      </c>
      <c r="K25" s="10" t="s">
        <v>488</v>
      </c>
      <c r="L25" s="10" t="s">
        <v>487</v>
      </c>
      <c r="M25" s="10"/>
      <c r="N25" s="10" t="s">
        <v>250</v>
      </c>
      <c r="O25" s="10" t="s">
        <v>598</v>
      </c>
      <c r="P25" s="62">
        <f t="shared" si="0"/>
        <v>144651272.41</v>
      </c>
      <c r="Q25" s="62">
        <v>108488454.31</v>
      </c>
      <c r="R25" s="62">
        <v>0</v>
      </c>
      <c r="S25" s="62">
        <v>36162818.100000001</v>
      </c>
      <c r="T25" s="62">
        <v>30409115.370000001</v>
      </c>
      <c r="U25" s="62">
        <v>6720925.5899999999</v>
      </c>
      <c r="V25" s="62">
        <f>+Q25+R25+S25+T25+U25</f>
        <v>181781313.37</v>
      </c>
      <c r="W25" s="62" t="s">
        <v>253</v>
      </c>
      <c r="X25" s="41">
        <v>12258323.640000001</v>
      </c>
      <c r="Y25" s="41">
        <v>4086107.88</v>
      </c>
      <c r="Z25" s="1"/>
      <c r="AA25" s="1"/>
      <c r="AB25" s="1"/>
    </row>
    <row r="26" spans="2:29" s="8" customFormat="1" ht="25.5" customHeight="1" x14ac:dyDescent="0.25">
      <c r="B26" s="75"/>
      <c r="C26" s="30" t="s">
        <v>160</v>
      </c>
      <c r="D26" s="30"/>
      <c r="E26" s="30"/>
      <c r="F26" s="30"/>
      <c r="G26" s="107"/>
      <c r="H26" s="30"/>
      <c r="I26" s="30"/>
      <c r="J26" s="30"/>
      <c r="K26" s="30"/>
      <c r="L26" s="30"/>
      <c r="M26" s="30"/>
      <c r="N26" s="30"/>
      <c r="O26" s="30"/>
      <c r="P26" s="43">
        <f t="shared" si="0"/>
        <v>1844388004.4099998</v>
      </c>
      <c r="Q26" s="43">
        <f>SUM(Q22:Q25)</f>
        <v>1383291003.3099999</v>
      </c>
      <c r="R26" s="43">
        <f t="shared" ref="R26:V26" si="4">SUM(R22:R25)</f>
        <v>0</v>
      </c>
      <c r="S26" s="43">
        <f t="shared" si="4"/>
        <v>461097001.10000002</v>
      </c>
      <c r="T26" s="43">
        <f t="shared" si="4"/>
        <v>484775983.80000001</v>
      </c>
      <c r="U26" s="43">
        <f t="shared" si="4"/>
        <v>6720925.5899999999</v>
      </c>
      <c r="V26" s="43">
        <f t="shared" si="4"/>
        <v>2335884913.8000002</v>
      </c>
      <c r="W26" s="43"/>
      <c r="X26" s="43">
        <f>SUM(X22:X25)</f>
        <v>581433251.87999988</v>
      </c>
      <c r="Y26" s="43">
        <f>SUM(Y22:Y25)</f>
        <v>193811083.93999997</v>
      </c>
      <c r="Z26" s="149"/>
      <c r="AA26" s="149"/>
      <c r="AB26" s="1"/>
    </row>
    <row r="27" spans="2:29" s="8" customFormat="1" ht="25.5" customHeight="1" x14ac:dyDescent="0.25">
      <c r="B27" s="78"/>
      <c r="C27" s="32" t="s">
        <v>154</v>
      </c>
      <c r="D27" s="32"/>
      <c r="E27" s="32"/>
      <c r="F27" s="32"/>
      <c r="G27" s="109"/>
      <c r="H27" s="32"/>
      <c r="I27" s="32"/>
      <c r="J27" s="32"/>
      <c r="K27" s="32"/>
      <c r="L27" s="32"/>
      <c r="M27" s="32"/>
      <c r="N27" s="32"/>
      <c r="O27" s="32"/>
      <c r="P27" s="44">
        <f t="shared" si="0"/>
        <v>15813634288.73</v>
      </c>
      <c r="Q27" s="44">
        <f>+Q26+Q21+Q16</f>
        <v>11860225716.549999</v>
      </c>
      <c r="R27" s="44">
        <f t="shared" ref="R27:V27" si="5">+R26+R21+R16</f>
        <v>0</v>
      </c>
      <c r="S27" s="44">
        <f t="shared" si="5"/>
        <v>3953408572.1799998</v>
      </c>
      <c r="T27" s="44">
        <f t="shared" si="5"/>
        <v>3830364164.1800003</v>
      </c>
      <c r="U27" s="44">
        <f t="shared" si="5"/>
        <v>77479086.120000005</v>
      </c>
      <c r="V27" s="44">
        <f t="shared" si="5"/>
        <v>19721477539.029999</v>
      </c>
      <c r="W27" s="44"/>
      <c r="X27" s="44">
        <f>+X26+X21+X16</f>
        <v>2771176699.6900001</v>
      </c>
      <c r="Y27" s="79">
        <f>+Y26+Y21+Y16</f>
        <v>923725566.5</v>
      </c>
      <c r="Z27" s="149"/>
      <c r="AA27" s="149"/>
      <c r="AB27" s="1"/>
    </row>
    <row r="28" spans="2:29" s="8" customFormat="1" x14ac:dyDescent="0.25">
      <c r="B28" s="71"/>
      <c r="C28" s="29" t="s">
        <v>53</v>
      </c>
      <c r="D28" s="29"/>
      <c r="E28" s="29"/>
      <c r="F28" s="29"/>
      <c r="G28" s="110"/>
      <c r="H28" s="100"/>
      <c r="I28" s="100"/>
      <c r="J28" s="100"/>
      <c r="K28" s="100"/>
      <c r="L28" s="100"/>
      <c r="M28" s="100"/>
      <c r="N28" s="100"/>
      <c r="O28" s="100"/>
      <c r="P28" s="48"/>
      <c r="Q28" s="45"/>
      <c r="R28" s="46"/>
      <c r="S28" s="46"/>
      <c r="T28" s="46"/>
      <c r="U28" s="46"/>
      <c r="V28" s="45"/>
      <c r="W28" s="45"/>
      <c r="X28" s="45"/>
      <c r="Y28" s="80"/>
      <c r="Z28" s="1"/>
      <c r="AA28" s="1"/>
      <c r="AB28" s="1"/>
    </row>
    <row r="29" spans="2:29" s="8" customFormat="1" ht="126" customHeight="1" x14ac:dyDescent="0.25">
      <c r="B29" s="77">
        <v>12</v>
      </c>
      <c r="C29" s="241" t="s">
        <v>149</v>
      </c>
      <c r="D29" s="7" t="s">
        <v>616</v>
      </c>
      <c r="E29" s="7">
        <v>111438</v>
      </c>
      <c r="F29" s="14" t="s">
        <v>150</v>
      </c>
      <c r="G29" s="111" t="s">
        <v>400</v>
      </c>
      <c r="H29" s="10" t="s">
        <v>397</v>
      </c>
      <c r="I29" s="10" t="s">
        <v>398</v>
      </c>
      <c r="J29" s="93">
        <v>0.75</v>
      </c>
      <c r="K29" s="176" t="s">
        <v>489</v>
      </c>
      <c r="L29" s="174" t="s">
        <v>490</v>
      </c>
      <c r="M29" s="174"/>
      <c r="N29" s="10" t="s">
        <v>250</v>
      </c>
      <c r="O29" s="176" t="s">
        <v>599</v>
      </c>
      <c r="P29" s="67">
        <f t="shared" si="0"/>
        <v>15398953.59</v>
      </c>
      <c r="Q29" s="63">
        <v>11549215.192</v>
      </c>
      <c r="R29" s="58">
        <v>0</v>
      </c>
      <c r="S29" s="58">
        <v>3849738.398</v>
      </c>
      <c r="T29" s="58">
        <v>3004487.59</v>
      </c>
      <c r="U29" s="58">
        <v>0</v>
      </c>
      <c r="V29" s="67">
        <f t="shared" ref="V29:V38" si="6">+Q29+R29+S29+T29+U29</f>
        <v>18403441.18</v>
      </c>
      <c r="W29" s="62" t="s">
        <v>253</v>
      </c>
      <c r="X29" s="166">
        <f>8541186.44+1230014.75+34632+130610.87+4500</f>
        <v>9940944.0599999987</v>
      </c>
      <c r="Y29" s="166">
        <f>2847062.13+410004.92+55080.96+1500</f>
        <v>3313648.01</v>
      </c>
      <c r="Z29" s="1"/>
      <c r="AA29" s="1"/>
      <c r="AB29" s="1"/>
    </row>
    <row r="30" spans="2:29" s="8" customFormat="1" ht="69" customHeight="1" x14ac:dyDescent="0.25">
      <c r="B30" s="77">
        <f>+B29+1</f>
        <v>13</v>
      </c>
      <c r="C30" s="242"/>
      <c r="D30" s="7" t="s">
        <v>617</v>
      </c>
      <c r="E30" s="7">
        <v>111085</v>
      </c>
      <c r="F30" s="14" t="s">
        <v>150</v>
      </c>
      <c r="G30" s="106" t="s">
        <v>279</v>
      </c>
      <c r="H30" s="98">
        <v>41640</v>
      </c>
      <c r="I30" s="98">
        <v>43646</v>
      </c>
      <c r="J30" s="93">
        <v>0.75</v>
      </c>
      <c r="K30" s="176" t="s">
        <v>491</v>
      </c>
      <c r="L30" s="176" t="s">
        <v>492</v>
      </c>
      <c r="M30" s="176"/>
      <c r="N30" s="10" t="s">
        <v>250</v>
      </c>
      <c r="O30" s="174" t="s">
        <v>599</v>
      </c>
      <c r="P30" s="62">
        <f t="shared" si="0"/>
        <v>338395407.75999999</v>
      </c>
      <c r="Q30" s="60">
        <v>253796555.81999999</v>
      </c>
      <c r="R30" s="60">
        <v>0</v>
      </c>
      <c r="S30" s="60">
        <v>84598851.939999998</v>
      </c>
      <c r="T30" s="60">
        <v>64299880.890000001</v>
      </c>
      <c r="U30" s="60">
        <v>0</v>
      </c>
      <c r="V30" s="62">
        <f t="shared" si="6"/>
        <v>402695288.64999998</v>
      </c>
      <c r="W30" s="62" t="s">
        <v>253</v>
      </c>
      <c r="X30" s="41">
        <v>233192.18</v>
      </c>
      <c r="Y30" s="41">
        <v>77730.73</v>
      </c>
      <c r="Z30" s="1"/>
      <c r="AA30" s="1"/>
      <c r="AB30" s="1"/>
    </row>
    <row r="31" spans="2:29" s="8" customFormat="1" ht="82.5" customHeight="1" x14ac:dyDescent="0.25">
      <c r="B31" s="77">
        <f t="shared" ref="B31:B38" si="7">+B30+1</f>
        <v>14</v>
      </c>
      <c r="C31" s="242"/>
      <c r="D31" s="7" t="s">
        <v>618</v>
      </c>
      <c r="E31" s="37">
        <v>110638</v>
      </c>
      <c r="F31" s="14" t="s">
        <v>150</v>
      </c>
      <c r="G31" s="106" t="s">
        <v>403</v>
      </c>
      <c r="H31" s="10" t="s">
        <v>401</v>
      </c>
      <c r="I31" s="10" t="s">
        <v>269</v>
      </c>
      <c r="J31" s="93">
        <v>0.75</v>
      </c>
      <c r="K31" s="176" t="s">
        <v>493</v>
      </c>
      <c r="L31" s="174" t="s">
        <v>291</v>
      </c>
      <c r="M31" s="174"/>
      <c r="N31" s="10" t="s">
        <v>250</v>
      </c>
      <c r="O31" s="14" t="s">
        <v>599</v>
      </c>
      <c r="P31" s="67">
        <v>81643009.719999999</v>
      </c>
      <c r="Q31" s="60">
        <v>61232257.289999999</v>
      </c>
      <c r="R31" s="60">
        <v>0</v>
      </c>
      <c r="S31" s="60">
        <v>20410752.43</v>
      </c>
      <c r="T31" s="60">
        <v>26250658.07</v>
      </c>
      <c r="U31" s="60">
        <v>0</v>
      </c>
      <c r="V31" s="67">
        <f t="shared" si="6"/>
        <v>107893667.78999999</v>
      </c>
      <c r="W31" s="62" t="s">
        <v>253</v>
      </c>
      <c r="X31" s="41">
        <v>24152905.859999999</v>
      </c>
      <c r="Y31" s="41">
        <v>8050968.6200000001</v>
      </c>
      <c r="Z31" s="1"/>
      <c r="AA31" s="1"/>
      <c r="AB31" s="1"/>
    </row>
    <row r="32" spans="2:29" s="8" customFormat="1" ht="65.25" customHeight="1" x14ac:dyDescent="0.25">
      <c r="B32" s="77">
        <f t="shared" si="7"/>
        <v>15</v>
      </c>
      <c r="C32" s="242"/>
      <c r="D32" s="7" t="s">
        <v>619</v>
      </c>
      <c r="E32" s="37">
        <v>111081</v>
      </c>
      <c r="F32" s="14" t="s">
        <v>150</v>
      </c>
      <c r="G32" s="106" t="s">
        <v>299</v>
      </c>
      <c r="H32" s="10" t="s">
        <v>300</v>
      </c>
      <c r="I32" s="98">
        <v>43585</v>
      </c>
      <c r="J32" s="93">
        <v>0.75</v>
      </c>
      <c r="K32" s="176" t="s">
        <v>484</v>
      </c>
      <c r="L32" s="176" t="s">
        <v>494</v>
      </c>
      <c r="M32" s="176"/>
      <c r="N32" s="10" t="s">
        <v>250</v>
      </c>
      <c r="O32" s="14" t="s">
        <v>599</v>
      </c>
      <c r="P32" s="62">
        <f t="shared" si="0"/>
        <v>75580236.530000001</v>
      </c>
      <c r="Q32" s="60">
        <v>56685177.399999999</v>
      </c>
      <c r="R32" s="58">
        <v>0</v>
      </c>
      <c r="S32" s="58">
        <v>18895059.129999999</v>
      </c>
      <c r="T32" s="58">
        <v>16567620.41</v>
      </c>
      <c r="U32" s="60">
        <v>0</v>
      </c>
      <c r="V32" s="62">
        <f t="shared" si="6"/>
        <v>92147856.939999998</v>
      </c>
      <c r="W32" s="62" t="s">
        <v>253</v>
      </c>
      <c r="X32" s="41">
        <v>35391299.200000003</v>
      </c>
      <c r="Y32" s="41">
        <v>11797099.73</v>
      </c>
      <c r="Z32" s="1"/>
      <c r="AA32" s="1"/>
      <c r="AB32" s="1"/>
    </row>
    <row r="33" spans="2:28" s="8" customFormat="1" ht="52.5" customHeight="1" x14ac:dyDescent="0.25">
      <c r="B33" s="77">
        <f t="shared" si="7"/>
        <v>16</v>
      </c>
      <c r="C33" s="242"/>
      <c r="D33" s="7" t="s">
        <v>620</v>
      </c>
      <c r="E33" s="7">
        <v>111428</v>
      </c>
      <c r="F33" s="14" t="s">
        <v>150</v>
      </c>
      <c r="G33" s="106" t="s">
        <v>280</v>
      </c>
      <c r="H33" s="98">
        <v>42370</v>
      </c>
      <c r="I33" s="98">
        <v>43424</v>
      </c>
      <c r="J33" s="93">
        <v>0.75</v>
      </c>
      <c r="K33" s="176" t="s">
        <v>495</v>
      </c>
      <c r="L33" s="176" t="s">
        <v>492</v>
      </c>
      <c r="M33" s="176" t="s">
        <v>282</v>
      </c>
      <c r="N33" s="10" t="s">
        <v>250</v>
      </c>
      <c r="O33" s="14" t="s">
        <v>599</v>
      </c>
      <c r="P33" s="67">
        <v>21315070.870000001</v>
      </c>
      <c r="Q33" s="60">
        <v>15986303.152000001</v>
      </c>
      <c r="R33" s="58">
        <v>0</v>
      </c>
      <c r="S33" s="58">
        <v>5328767.7180000003</v>
      </c>
      <c r="T33" s="60">
        <v>4213141.43</v>
      </c>
      <c r="U33" s="58">
        <v>0</v>
      </c>
      <c r="V33" s="67">
        <f t="shared" si="6"/>
        <v>25528212.300000001</v>
      </c>
      <c r="W33" s="62" t="s">
        <v>253</v>
      </c>
      <c r="X33" s="166">
        <v>13197294.779999999</v>
      </c>
      <c r="Y33" s="166">
        <v>4399098.25</v>
      </c>
      <c r="Z33" s="1"/>
      <c r="AA33" s="1"/>
      <c r="AB33" s="1"/>
    </row>
    <row r="34" spans="2:28" s="8" customFormat="1" ht="88.5" customHeight="1" x14ac:dyDescent="0.25">
      <c r="B34" s="77">
        <f t="shared" si="7"/>
        <v>17</v>
      </c>
      <c r="C34" s="242"/>
      <c r="D34" s="7" t="s">
        <v>621</v>
      </c>
      <c r="E34" s="37">
        <v>110661</v>
      </c>
      <c r="F34" s="176" t="s">
        <v>150</v>
      </c>
      <c r="G34" s="106" t="s">
        <v>402</v>
      </c>
      <c r="H34" s="10" t="s">
        <v>412</v>
      </c>
      <c r="I34" s="10" t="s">
        <v>273</v>
      </c>
      <c r="J34" s="93">
        <v>0.75</v>
      </c>
      <c r="K34" s="176" t="s">
        <v>496</v>
      </c>
      <c r="L34" s="176" t="s">
        <v>497</v>
      </c>
      <c r="M34" s="176"/>
      <c r="N34" s="10" t="s">
        <v>250</v>
      </c>
      <c r="O34" s="14" t="s">
        <v>599</v>
      </c>
      <c r="P34" s="67">
        <v>96002964.769999996</v>
      </c>
      <c r="Q34" s="60">
        <v>72002223.577999994</v>
      </c>
      <c r="R34" s="58">
        <v>0</v>
      </c>
      <c r="S34" s="58">
        <v>24000741.192000002</v>
      </c>
      <c r="T34" s="58">
        <v>22667777.140000001</v>
      </c>
      <c r="U34" s="58">
        <v>0</v>
      </c>
      <c r="V34" s="67">
        <f t="shared" si="6"/>
        <v>118670741.91</v>
      </c>
      <c r="W34" s="62" t="s">
        <v>253</v>
      </c>
      <c r="X34" s="41">
        <v>31891185.059999999</v>
      </c>
      <c r="Y34" s="41">
        <v>10630394.959999999</v>
      </c>
      <c r="Z34" s="1"/>
      <c r="AA34" s="1"/>
      <c r="AB34" s="1"/>
    </row>
    <row r="35" spans="2:28" s="8" customFormat="1" ht="64.5" customHeight="1" x14ac:dyDescent="0.25">
      <c r="B35" s="77">
        <f t="shared" si="7"/>
        <v>18</v>
      </c>
      <c r="C35" s="242"/>
      <c r="D35" s="7" t="s">
        <v>191</v>
      </c>
      <c r="E35" s="37">
        <v>110595</v>
      </c>
      <c r="F35" s="176" t="s">
        <v>150</v>
      </c>
      <c r="G35" s="106" t="s">
        <v>405</v>
      </c>
      <c r="H35" s="10" t="s">
        <v>413</v>
      </c>
      <c r="I35" s="10" t="s">
        <v>404</v>
      </c>
      <c r="J35" s="93">
        <v>0.75</v>
      </c>
      <c r="K35" s="10" t="s">
        <v>495</v>
      </c>
      <c r="L35" s="10" t="s">
        <v>498</v>
      </c>
      <c r="M35" s="10"/>
      <c r="N35" s="10" t="s">
        <v>250</v>
      </c>
      <c r="O35" s="14" t="s">
        <v>599</v>
      </c>
      <c r="P35" s="62">
        <f t="shared" si="0"/>
        <v>28715378.460000001</v>
      </c>
      <c r="Q35" s="60">
        <v>21536533.84</v>
      </c>
      <c r="R35" s="58">
        <v>0</v>
      </c>
      <c r="S35" s="58">
        <v>7178844.6200000001</v>
      </c>
      <c r="T35" s="58">
        <v>5645133.0599999996</v>
      </c>
      <c r="U35" s="58">
        <v>0</v>
      </c>
      <c r="V35" s="62">
        <f t="shared" si="6"/>
        <v>34360511.520000003</v>
      </c>
      <c r="W35" s="62" t="s">
        <v>253</v>
      </c>
      <c r="X35" s="41">
        <v>11230690.439999999</v>
      </c>
      <c r="Y35" s="41">
        <v>3743563.4699999997</v>
      </c>
      <c r="Z35" s="1"/>
      <c r="AA35" s="1"/>
      <c r="AB35" s="1"/>
    </row>
    <row r="36" spans="2:28" s="8" customFormat="1" ht="45.75" customHeight="1" x14ac:dyDescent="0.25">
      <c r="B36" s="77">
        <f t="shared" si="7"/>
        <v>19</v>
      </c>
      <c r="C36" s="242"/>
      <c r="D36" s="7" t="s">
        <v>192</v>
      </c>
      <c r="E36" s="37">
        <v>111429</v>
      </c>
      <c r="F36" s="176" t="s">
        <v>150</v>
      </c>
      <c r="G36" s="106" t="s">
        <v>286</v>
      </c>
      <c r="H36" s="98">
        <v>41640</v>
      </c>
      <c r="I36" s="98">
        <v>44075</v>
      </c>
      <c r="J36" s="93">
        <v>0.75</v>
      </c>
      <c r="K36" s="10" t="s">
        <v>493</v>
      </c>
      <c r="L36" s="10" t="s">
        <v>287</v>
      </c>
      <c r="M36" s="10" t="s">
        <v>288</v>
      </c>
      <c r="N36" s="10" t="s">
        <v>250</v>
      </c>
      <c r="O36" s="14" t="s">
        <v>599</v>
      </c>
      <c r="P36" s="62">
        <f t="shared" si="0"/>
        <v>155669643.09999999</v>
      </c>
      <c r="Q36" s="60">
        <v>116752232.31999999</v>
      </c>
      <c r="R36" s="58">
        <v>0</v>
      </c>
      <c r="S36" s="58">
        <v>38917410.780000001</v>
      </c>
      <c r="T36" s="58">
        <v>29095567.399999999</v>
      </c>
      <c r="U36" s="58">
        <v>0</v>
      </c>
      <c r="V36" s="62">
        <f t="shared" si="6"/>
        <v>184765210.5</v>
      </c>
      <c r="W36" s="62" t="s">
        <v>253</v>
      </c>
      <c r="X36" s="41">
        <v>20697389.079999998</v>
      </c>
      <c r="Y36" s="41">
        <v>6899129.6899999995</v>
      </c>
      <c r="Z36" s="1"/>
      <c r="AA36" s="1"/>
      <c r="AB36" s="1"/>
    </row>
    <row r="37" spans="2:28" s="8" customFormat="1" ht="113.25" customHeight="1" x14ac:dyDescent="0.25">
      <c r="B37" s="77">
        <f t="shared" si="7"/>
        <v>20</v>
      </c>
      <c r="C37" s="243"/>
      <c r="D37" s="7" t="s">
        <v>228</v>
      </c>
      <c r="E37" s="37">
        <v>111951</v>
      </c>
      <c r="F37" s="176" t="s">
        <v>150</v>
      </c>
      <c r="G37" s="106" t="s">
        <v>406</v>
      </c>
      <c r="H37" s="181" t="s">
        <v>407</v>
      </c>
      <c r="I37" s="10" t="s">
        <v>254</v>
      </c>
      <c r="J37" s="93">
        <v>0.75</v>
      </c>
      <c r="K37" s="10" t="s">
        <v>488</v>
      </c>
      <c r="L37" s="10" t="s">
        <v>487</v>
      </c>
      <c r="M37" s="10"/>
      <c r="N37" s="10" t="s">
        <v>250</v>
      </c>
      <c r="O37" s="14" t="s">
        <v>599</v>
      </c>
      <c r="P37" s="62">
        <f t="shared" si="0"/>
        <v>76041683.069999993</v>
      </c>
      <c r="Q37" s="60">
        <v>57031262.299999997</v>
      </c>
      <c r="R37" s="58">
        <v>0</v>
      </c>
      <c r="S37" s="58">
        <v>19010420.77</v>
      </c>
      <c r="T37" s="58">
        <v>25590596.670000002</v>
      </c>
      <c r="U37" s="58">
        <v>0</v>
      </c>
      <c r="V37" s="62">
        <f t="shared" si="6"/>
        <v>101632279.73999999</v>
      </c>
      <c r="W37" s="62" t="s">
        <v>253</v>
      </c>
      <c r="X37" s="41">
        <v>17913577.57</v>
      </c>
      <c r="Y37" s="41">
        <v>5971192.5199999996</v>
      </c>
      <c r="Z37" s="1"/>
      <c r="AA37" s="1"/>
      <c r="AB37" s="1"/>
    </row>
    <row r="38" spans="2:28" s="8" customFormat="1" ht="117.75" customHeight="1" x14ac:dyDescent="0.25">
      <c r="B38" s="77">
        <f t="shared" si="7"/>
        <v>21</v>
      </c>
      <c r="C38" s="171"/>
      <c r="D38" s="7" t="s">
        <v>570</v>
      </c>
      <c r="E38" s="37">
        <v>118317</v>
      </c>
      <c r="F38" s="176" t="s">
        <v>150</v>
      </c>
      <c r="G38" s="108" t="s">
        <v>595</v>
      </c>
      <c r="H38" s="181" t="s">
        <v>579</v>
      </c>
      <c r="I38" s="98">
        <v>44926</v>
      </c>
      <c r="J38" s="93">
        <v>0.75</v>
      </c>
      <c r="K38" s="10" t="s">
        <v>484</v>
      </c>
      <c r="L38" s="10"/>
      <c r="M38" s="10"/>
      <c r="N38" s="10" t="s">
        <v>250</v>
      </c>
      <c r="O38" s="14" t="s">
        <v>599</v>
      </c>
      <c r="P38" s="62">
        <v>1615566156.99</v>
      </c>
      <c r="Q38" s="62">
        <v>1211674617.7420001</v>
      </c>
      <c r="R38" s="58">
        <v>0</v>
      </c>
      <c r="S38" s="58">
        <v>403891539.24800003</v>
      </c>
      <c r="T38" s="58">
        <v>328219891.29000002</v>
      </c>
      <c r="U38" s="58">
        <v>0</v>
      </c>
      <c r="V38" s="62">
        <f t="shared" si="6"/>
        <v>1943786048.2800002</v>
      </c>
      <c r="W38" s="62" t="s">
        <v>253</v>
      </c>
      <c r="X38" s="166">
        <v>466128141.04000002</v>
      </c>
      <c r="Y38" s="166">
        <v>155376047.00999999</v>
      </c>
      <c r="Z38" s="1"/>
      <c r="AA38" s="1"/>
      <c r="AB38" s="1"/>
    </row>
    <row r="39" spans="2:28" s="8" customFormat="1" ht="20.25" customHeight="1" x14ac:dyDescent="0.25">
      <c r="B39" s="75"/>
      <c r="C39" s="30" t="s">
        <v>151</v>
      </c>
      <c r="D39" s="30"/>
      <c r="E39" s="30"/>
      <c r="F39" s="30"/>
      <c r="G39" s="107"/>
      <c r="H39" s="30"/>
      <c r="I39" s="30"/>
      <c r="J39" s="30"/>
      <c r="K39" s="30"/>
      <c r="L39" s="30"/>
      <c r="M39" s="30"/>
      <c r="N39" s="30"/>
      <c r="O39" s="30"/>
      <c r="P39" s="191">
        <f t="shared" si="0"/>
        <v>2504328504.8600001</v>
      </c>
      <c r="Q39" s="191">
        <f t="shared" ref="Q39:V39" si="8">SUM(Q29:Q38)</f>
        <v>1878246378.6340001</v>
      </c>
      <c r="R39" s="191">
        <f t="shared" si="8"/>
        <v>0</v>
      </c>
      <c r="S39" s="191">
        <f t="shared" si="8"/>
        <v>626082126.22600007</v>
      </c>
      <c r="T39" s="191">
        <f t="shared" si="8"/>
        <v>525554753.95000005</v>
      </c>
      <c r="U39" s="191">
        <f t="shared" si="8"/>
        <v>0</v>
      </c>
      <c r="V39" s="43">
        <f t="shared" si="8"/>
        <v>3029883258.8099999</v>
      </c>
      <c r="W39" s="43"/>
      <c r="X39" s="43">
        <f>SUM(X29:X38)</f>
        <v>630776619.26999998</v>
      </c>
      <c r="Y39" s="76">
        <f>SUM(Y29:Y38)</f>
        <v>210258872.98999998</v>
      </c>
      <c r="Z39" s="1"/>
      <c r="AA39" s="1"/>
      <c r="AB39" s="1"/>
    </row>
    <row r="40" spans="2:28" s="8" customFormat="1" ht="72.75" customHeight="1" x14ac:dyDescent="0.25">
      <c r="B40" s="77">
        <v>22</v>
      </c>
      <c r="C40" s="53" t="s">
        <v>189</v>
      </c>
      <c r="D40" s="7" t="s">
        <v>190</v>
      </c>
      <c r="E40" s="37">
        <v>112112</v>
      </c>
      <c r="F40" s="176" t="s">
        <v>150</v>
      </c>
      <c r="G40" s="106" t="s">
        <v>302</v>
      </c>
      <c r="H40" s="10" t="s">
        <v>301</v>
      </c>
      <c r="I40" s="98">
        <v>44196</v>
      </c>
      <c r="J40" s="93">
        <v>0.75</v>
      </c>
      <c r="K40" s="10" t="s">
        <v>489</v>
      </c>
      <c r="L40" s="10" t="s">
        <v>490</v>
      </c>
      <c r="M40" s="10"/>
      <c r="N40" s="10" t="s">
        <v>250</v>
      </c>
      <c r="O40" s="10" t="s">
        <v>599</v>
      </c>
      <c r="P40" s="62">
        <f t="shared" si="0"/>
        <v>457585516.93000001</v>
      </c>
      <c r="Q40" s="60">
        <v>343189137.69999999</v>
      </c>
      <c r="R40" s="63">
        <v>0</v>
      </c>
      <c r="S40" s="58">
        <v>114396379.23</v>
      </c>
      <c r="T40" s="58">
        <v>133314902.65000001</v>
      </c>
      <c r="U40" s="59">
        <v>0</v>
      </c>
      <c r="V40" s="58">
        <f>Q40+R40+S40+T40+U40</f>
        <v>590900419.58000004</v>
      </c>
      <c r="W40" s="63" t="s">
        <v>253</v>
      </c>
      <c r="X40" s="41">
        <v>97215917.450000003</v>
      </c>
      <c r="Y40" s="41">
        <v>32405305.820000004</v>
      </c>
      <c r="Z40" s="1"/>
      <c r="AA40" s="1"/>
      <c r="AB40" s="1"/>
    </row>
    <row r="41" spans="2:28" s="8" customFormat="1" ht="72.75" customHeight="1" x14ac:dyDescent="0.25">
      <c r="B41" s="81">
        <f>+B40+1</f>
        <v>23</v>
      </c>
      <c r="C41" s="242"/>
      <c r="D41" s="7" t="s">
        <v>229</v>
      </c>
      <c r="E41" s="37">
        <v>115371</v>
      </c>
      <c r="F41" s="176" t="s">
        <v>150</v>
      </c>
      <c r="G41" s="106" t="s">
        <v>408</v>
      </c>
      <c r="H41" s="181" t="s">
        <v>414</v>
      </c>
      <c r="I41" s="10" t="s">
        <v>269</v>
      </c>
      <c r="J41" s="93">
        <v>0.75</v>
      </c>
      <c r="K41" s="10" t="s">
        <v>489</v>
      </c>
      <c r="L41" s="10" t="s">
        <v>490</v>
      </c>
      <c r="M41" s="10"/>
      <c r="N41" s="10" t="s">
        <v>250</v>
      </c>
      <c r="O41" s="10" t="s">
        <v>599</v>
      </c>
      <c r="P41" s="62">
        <f>+Q41+R41+S41</f>
        <v>25837211.740000002</v>
      </c>
      <c r="Q41" s="60">
        <v>19377908.800000001</v>
      </c>
      <c r="R41" s="112"/>
      <c r="S41" s="60">
        <v>6459302.9400000004</v>
      </c>
      <c r="T41" s="58">
        <v>6029398.9800000004</v>
      </c>
      <c r="U41" s="59">
        <v>0</v>
      </c>
      <c r="V41" s="58">
        <f>Q41+R41+S41+T41+U41</f>
        <v>31866610.720000003</v>
      </c>
      <c r="W41" s="60" t="s">
        <v>253</v>
      </c>
      <c r="X41" s="42">
        <v>714.38</v>
      </c>
      <c r="Y41" s="82">
        <v>238.12</v>
      </c>
      <c r="Z41" s="1"/>
      <c r="AA41" s="1"/>
      <c r="AB41" s="1"/>
    </row>
    <row r="42" spans="2:28" s="8" customFormat="1" ht="72.75" customHeight="1" x14ac:dyDescent="0.25">
      <c r="B42" s="81">
        <f>+B41+1</f>
        <v>24</v>
      </c>
      <c r="C42" s="242"/>
      <c r="D42" s="7" t="s">
        <v>231</v>
      </c>
      <c r="E42" s="37">
        <v>111193</v>
      </c>
      <c r="F42" s="176" t="s">
        <v>289</v>
      </c>
      <c r="G42" s="106" t="s">
        <v>283</v>
      </c>
      <c r="H42" s="98">
        <v>41640</v>
      </c>
      <c r="I42" s="98">
        <v>43039</v>
      </c>
      <c r="J42" s="93">
        <v>0.75</v>
      </c>
      <c r="K42" s="10" t="s">
        <v>489</v>
      </c>
      <c r="L42" s="10" t="s">
        <v>284</v>
      </c>
      <c r="M42" s="10" t="s">
        <v>285</v>
      </c>
      <c r="N42" s="10" t="s">
        <v>250</v>
      </c>
      <c r="O42" s="10" t="s">
        <v>599</v>
      </c>
      <c r="P42" s="62">
        <f>+Q42+R42+S42</f>
        <v>17586412.829999998</v>
      </c>
      <c r="Q42" s="58">
        <v>13189809.619999999</v>
      </c>
      <c r="R42" s="58">
        <v>0</v>
      </c>
      <c r="S42" s="58">
        <v>4396603.21</v>
      </c>
      <c r="T42" s="58">
        <v>3383632.54</v>
      </c>
      <c r="U42" s="59">
        <v>0</v>
      </c>
      <c r="V42" s="58">
        <f>Q42+R42+S42+T42+U42</f>
        <v>20970045.369999997</v>
      </c>
      <c r="W42" s="66" t="s">
        <v>253</v>
      </c>
      <c r="X42" s="42">
        <v>14548.83</v>
      </c>
      <c r="Y42" s="82">
        <v>4849.6099999999997</v>
      </c>
      <c r="Z42" s="1"/>
      <c r="AA42" s="1"/>
      <c r="AB42" s="1"/>
    </row>
    <row r="43" spans="2:28" s="8" customFormat="1" ht="20.25" customHeight="1" x14ac:dyDescent="0.25">
      <c r="B43" s="75"/>
      <c r="C43" s="30" t="s">
        <v>188</v>
      </c>
      <c r="D43" s="30"/>
      <c r="E43" s="30"/>
      <c r="F43" s="30"/>
      <c r="G43" s="107"/>
      <c r="H43" s="30"/>
      <c r="I43" s="30"/>
      <c r="J43" s="30"/>
      <c r="K43" s="30"/>
      <c r="L43" s="30"/>
      <c r="M43" s="30"/>
      <c r="N43" s="30"/>
      <c r="O43" s="30"/>
      <c r="P43" s="43">
        <f t="shared" si="0"/>
        <v>501009141.5</v>
      </c>
      <c r="Q43" s="43">
        <f>SUM(Q40:Q42)</f>
        <v>375756856.12</v>
      </c>
      <c r="R43" s="43">
        <f t="shared" ref="R43:Y43" si="9">SUM(R40:R42)</f>
        <v>0</v>
      </c>
      <c r="S43" s="43">
        <f t="shared" si="9"/>
        <v>125252285.38</v>
      </c>
      <c r="T43" s="43">
        <f t="shared" si="9"/>
        <v>142727934.16999999</v>
      </c>
      <c r="U43" s="43">
        <f t="shared" si="9"/>
        <v>0</v>
      </c>
      <c r="V43" s="43">
        <f t="shared" si="9"/>
        <v>643737075.67000008</v>
      </c>
      <c r="W43" s="43"/>
      <c r="X43" s="43">
        <f t="shared" si="9"/>
        <v>97231180.659999996</v>
      </c>
      <c r="Y43" s="76">
        <f t="shared" si="9"/>
        <v>32410393.550000004</v>
      </c>
      <c r="Z43" s="1"/>
      <c r="AA43" s="1"/>
      <c r="AB43" s="1"/>
    </row>
    <row r="44" spans="2:28" s="8" customFormat="1" ht="93.75" customHeight="1" x14ac:dyDescent="0.25">
      <c r="B44" s="77">
        <f>+B42+1</f>
        <v>25</v>
      </c>
      <c r="C44" s="169" t="s">
        <v>51</v>
      </c>
      <c r="D44" s="7" t="s">
        <v>52</v>
      </c>
      <c r="E44" s="37">
        <v>103839</v>
      </c>
      <c r="F44" s="176" t="s">
        <v>96</v>
      </c>
      <c r="G44" s="106" t="s">
        <v>290</v>
      </c>
      <c r="H44" s="98">
        <v>42370</v>
      </c>
      <c r="I44" s="98">
        <v>43450</v>
      </c>
      <c r="J44" s="93">
        <v>0.75</v>
      </c>
      <c r="K44" s="10" t="s">
        <v>493</v>
      </c>
      <c r="L44" s="10" t="s">
        <v>291</v>
      </c>
      <c r="M44" s="10" t="s">
        <v>292</v>
      </c>
      <c r="N44" s="10" t="s">
        <v>250</v>
      </c>
      <c r="O44" s="10" t="s">
        <v>599</v>
      </c>
      <c r="P44" s="62">
        <f t="shared" si="0"/>
        <v>23047539</v>
      </c>
      <c r="Q44" s="60">
        <v>17285654</v>
      </c>
      <c r="R44" s="60">
        <v>5300934</v>
      </c>
      <c r="S44" s="60">
        <v>460951</v>
      </c>
      <c r="T44" s="60">
        <v>4990554</v>
      </c>
      <c r="U44" s="60">
        <v>2770249</v>
      </c>
      <c r="V44" s="60">
        <f>Q44+R44+S44+T44+U44</f>
        <v>30808342</v>
      </c>
      <c r="W44" s="62" t="s">
        <v>253</v>
      </c>
      <c r="X44" s="41">
        <v>14973421.139999999</v>
      </c>
      <c r="Y44" s="74">
        <v>4591849.1500000004</v>
      </c>
      <c r="Z44" s="1"/>
      <c r="AA44" s="1"/>
      <c r="AB44" s="1"/>
    </row>
    <row r="45" spans="2:28" s="8" customFormat="1" ht="18.75" customHeight="1" x14ac:dyDescent="0.25">
      <c r="B45" s="75"/>
      <c r="C45" s="30" t="s">
        <v>54</v>
      </c>
      <c r="D45" s="30"/>
      <c r="E45" s="30"/>
      <c r="F45" s="30"/>
      <c r="G45" s="107"/>
      <c r="H45" s="30"/>
      <c r="I45" s="30"/>
      <c r="J45" s="30"/>
      <c r="K45" s="30"/>
      <c r="L45" s="30"/>
      <c r="M45" s="30"/>
      <c r="N45" s="30"/>
      <c r="O45" s="30"/>
      <c r="P45" s="43">
        <f t="shared" si="0"/>
        <v>23047539</v>
      </c>
      <c r="Q45" s="43">
        <f t="shared" ref="Q45:V45" si="10">+Q44</f>
        <v>17285654</v>
      </c>
      <c r="R45" s="43">
        <f t="shared" si="10"/>
        <v>5300934</v>
      </c>
      <c r="S45" s="43">
        <f>+S44</f>
        <v>460951</v>
      </c>
      <c r="T45" s="43">
        <f t="shared" si="10"/>
        <v>4990554</v>
      </c>
      <c r="U45" s="43">
        <f t="shared" si="10"/>
        <v>2770249</v>
      </c>
      <c r="V45" s="43">
        <f t="shared" si="10"/>
        <v>30808342</v>
      </c>
      <c r="W45" s="43"/>
      <c r="X45" s="43">
        <f>X44</f>
        <v>14973421.139999999</v>
      </c>
      <c r="Y45" s="76">
        <f>Y44</f>
        <v>4591849.1500000004</v>
      </c>
      <c r="Z45" s="1"/>
      <c r="AA45" s="1"/>
      <c r="AB45" s="1"/>
    </row>
    <row r="46" spans="2:28" s="8" customFormat="1" ht="80.25" customHeight="1" x14ac:dyDescent="0.25">
      <c r="B46" s="83">
        <f>+B44+1</f>
        <v>26</v>
      </c>
      <c r="C46" s="241" t="s">
        <v>224</v>
      </c>
      <c r="D46" s="7" t="s">
        <v>223</v>
      </c>
      <c r="E46" s="190">
        <v>115216</v>
      </c>
      <c r="F46" s="24" t="s">
        <v>158</v>
      </c>
      <c r="G46" s="106" t="s">
        <v>293</v>
      </c>
      <c r="H46" s="98">
        <v>41730</v>
      </c>
      <c r="I46" s="98">
        <v>43765</v>
      </c>
      <c r="J46" s="93">
        <v>0.75</v>
      </c>
      <c r="K46" s="6" t="s">
        <v>493</v>
      </c>
      <c r="L46" s="6" t="s">
        <v>291</v>
      </c>
      <c r="M46" s="6"/>
      <c r="N46" s="10" t="s">
        <v>250</v>
      </c>
      <c r="O46" s="6" t="s">
        <v>599</v>
      </c>
      <c r="P46" s="60">
        <f>+Q46+R46+S46</f>
        <v>37305115.730000004</v>
      </c>
      <c r="Q46" s="60">
        <v>27978836.800000001</v>
      </c>
      <c r="R46" s="60">
        <v>0</v>
      </c>
      <c r="S46" s="59">
        <v>9326278.9299999997</v>
      </c>
      <c r="T46" s="59">
        <v>12160232.26</v>
      </c>
      <c r="U46" s="64">
        <v>0</v>
      </c>
      <c r="V46" s="60">
        <f>Q46+R46+S46+T46+U46</f>
        <v>49465347.990000002</v>
      </c>
      <c r="W46" s="62" t="s">
        <v>253</v>
      </c>
      <c r="X46" s="41">
        <v>14657834.4</v>
      </c>
      <c r="Y46" s="74">
        <v>4885944.8</v>
      </c>
      <c r="Z46" s="1"/>
      <c r="AA46" s="1"/>
      <c r="AB46" s="1"/>
    </row>
    <row r="47" spans="2:28" s="8" customFormat="1" ht="96" customHeight="1" x14ac:dyDescent="0.25">
      <c r="B47" s="83">
        <f>+B46+1</f>
        <v>27</v>
      </c>
      <c r="C47" s="243"/>
      <c r="D47" s="7" t="s">
        <v>225</v>
      </c>
      <c r="E47" s="190">
        <v>114831</v>
      </c>
      <c r="F47" s="176" t="s">
        <v>226</v>
      </c>
      <c r="G47" s="108" t="s">
        <v>303</v>
      </c>
      <c r="H47" s="10" t="s">
        <v>594</v>
      </c>
      <c r="I47" s="98">
        <v>43641</v>
      </c>
      <c r="J47" s="93">
        <v>0.75</v>
      </c>
      <c r="K47" s="10" t="s">
        <v>482</v>
      </c>
      <c r="L47" s="10" t="s">
        <v>483</v>
      </c>
      <c r="M47" s="10"/>
      <c r="N47" s="10" t="s">
        <v>250</v>
      </c>
      <c r="O47" s="6" t="s">
        <v>599</v>
      </c>
      <c r="P47" s="60">
        <f>+Q47+R47+S47</f>
        <v>27430904.640000001</v>
      </c>
      <c r="Q47" s="60">
        <v>20573178.48</v>
      </c>
      <c r="R47" s="60">
        <v>0</v>
      </c>
      <c r="S47" s="60">
        <v>6857726.1600000001</v>
      </c>
      <c r="T47" s="59">
        <v>6740673.0899999999</v>
      </c>
      <c r="U47" s="59">
        <v>8925496.4700000007</v>
      </c>
      <c r="V47" s="60">
        <f>Q47+R47+S47+T47+U47</f>
        <v>43097074.200000003</v>
      </c>
      <c r="W47" s="62" t="s">
        <v>253</v>
      </c>
      <c r="X47" s="41">
        <f>811807.81+10398391.42+51504.02+55984.97</f>
        <v>11317688.220000001</v>
      </c>
      <c r="Y47" s="41">
        <f>3736733.08+17168.01+18661.65</f>
        <v>3772562.7399999998</v>
      </c>
      <c r="Z47" s="1"/>
      <c r="AA47" s="1"/>
      <c r="AB47" s="1"/>
    </row>
    <row r="48" spans="2:28" s="8" customFormat="1" ht="96" customHeight="1" x14ac:dyDescent="0.25">
      <c r="B48" s="83">
        <f>+B47+1</f>
        <v>28</v>
      </c>
      <c r="C48" s="170" t="s">
        <v>224</v>
      </c>
      <c r="D48" s="7" t="s">
        <v>688</v>
      </c>
      <c r="E48" s="37">
        <v>117138</v>
      </c>
      <c r="F48" s="176" t="s">
        <v>150</v>
      </c>
      <c r="G48" s="163"/>
      <c r="H48" s="10" t="s">
        <v>691</v>
      </c>
      <c r="I48" s="94">
        <v>43100</v>
      </c>
      <c r="J48" s="93">
        <v>0.75</v>
      </c>
      <c r="K48" s="174" t="s">
        <v>488</v>
      </c>
      <c r="L48" s="174" t="s">
        <v>689</v>
      </c>
      <c r="M48" s="174"/>
      <c r="N48" s="10" t="s">
        <v>250</v>
      </c>
      <c r="O48" s="6" t="s">
        <v>690</v>
      </c>
      <c r="P48" s="60">
        <f>+Q48+R48+S48</f>
        <v>626270.69999999995</v>
      </c>
      <c r="Q48" s="60">
        <v>469703.02</v>
      </c>
      <c r="R48" s="60">
        <v>0</v>
      </c>
      <c r="S48" s="60">
        <v>156567.67999999999</v>
      </c>
      <c r="T48" s="59">
        <v>123450.3</v>
      </c>
      <c r="U48" s="59">
        <v>0</v>
      </c>
      <c r="V48" s="60">
        <f>Q48+R48+S48+T48+U48</f>
        <v>749721</v>
      </c>
      <c r="W48" s="62" t="s">
        <v>253</v>
      </c>
      <c r="X48" s="41">
        <v>0</v>
      </c>
      <c r="Y48" s="41">
        <v>0</v>
      </c>
      <c r="Z48" s="1"/>
      <c r="AA48" s="1"/>
      <c r="AB48" s="1"/>
    </row>
    <row r="49" spans="2:29" s="8" customFormat="1" ht="18.75" customHeight="1" x14ac:dyDescent="0.25">
      <c r="B49" s="75"/>
      <c r="C49" s="40" t="s">
        <v>694</v>
      </c>
      <c r="D49" s="30"/>
      <c r="E49" s="30"/>
      <c r="F49" s="40"/>
      <c r="G49" s="113"/>
      <c r="H49" s="90"/>
      <c r="I49" s="90"/>
      <c r="J49" s="90"/>
      <c r="K49" s="90"/>
      <c r="L49" s="90"/>
      <c r="M49" s="90"/>
      <c r="N49" s="90"/>
      <c r="O49" s="90"/>
      <c r="P49" s="65">
        <f>SUM(P46:P48)</f>
        <v>65362291.070000008</v>
      </c>
      <c r="Q49" s="43">
        <f>SUM(Q46:Q48)</f>
        <v>49021718.300000004</v>
      </c>
      <c r="R49" s="43">
        <f t="shared" ref="R49:V49" si="11">SUM(R46:R48)</f>
        <v>0</v>
      </c>
      <c r="S49" s="43">
        <f t="shared" si="11"/>
        <v>16340572.77</v>
      </c>
      <c r="T49" s="43">
        <f t="shared" si="11"/>
        <v>19024355.650000002</v>
      </c>
      <c r="U49" s="43">
        <f t="shared" si="11"/>
        <v>8925496.4700000007</v>
      </c>
      <c r="V49" s="43">
        <f t="shared" si="11"/>
        <v>93312143.189999998</v>
      </c>
      <c r="W49" s="43"/>
      <c r="X49" s="43">
        <f t="shared" ref="X49" si="12">SUM(X46:X47)</f>
        <v>25975522.620000001</v>
      </c>
      <c r="Y49" s="76">
        <f>SUM(Y46:Y47)</f>
        <v>8658507.5399999991</v>
      </c>
      <c r="Z49" s="1"/>
      <c r="AA49" s="1"/>
      <c r="AB49" s="1"/>
    </row>
    <row r="50" spans="2:29" s="8" customFormat="1" ht="75.75" customHeight="1" x14ac:dyDescent="0.25">
      <c r="B50" s="77">
        <v>29</v>
      </c>
      <c r="C50" s="241" t="s">
        <v>180</v>
      </c>
      <c r="D50" s="7" t="s">
        <v>173</v>
      </c>
      <c r="E50" s="7">
        <v>114060</v>
      </c>
      <c r="F50" s="24" t="s">
        <v>158</v>
      </c>
      <c r="G50" s="106" t="s">
        <v>307</v>
      </c>
      <c r="H50" s="10" t="s">
        <v>308</v>
      </c>
      <c r="I50" s="96">
        <v>43755</v>
      </c>
      <c r="J50" s="93">
        <v>0.75</v>
      </c>
      <c r="K50" s="6" t="s">
        <v>499</v>
      </c>
      <c r="L50" s="6" t="s">
        <v>500</v>
      </c>
      <c r="M50" s="6"/>
      <c r="N50" s="10" t="s">
        <v>250</v>
      </c>
      <c r="O50" s="6" t="s">
        <v>599</v>
      </c>
      <c r="P50" s="62">
        <f t="shared" si="0"/>
        <v>30680172.490000002</v>
      </c>
      <c r="Q50" s="62">
        <v>23010129.370000001</v>
      </c>
      <c r="R50" s="59">
        <v>0</v>
      </c>
      <c r="S50" s="59">
        <v>7670043.1200000001</v>
      </c>
      <c r="T50" s="59">
        <v>7081987.3700000001</v>
      </c>
      <c r="U50" s="59">
        <v>806047.22</v>
      </c>
      <c r="V50" s="60">
        <f>Q50+R50+S50+T50+U50</f>
        <v>38568207.079999998</v>
      </c>
      <c r="W50" s="67" t="s">
        <v>253</v>
      </c>
      <c r="X50" s="41">
        <v>10848688.620000001</v>
      </c>
      <c r="Y50" s="41">
        <v>3616229.53</v>
      </c>
      <c r="Z50" s="1"/>
      <c r="AA50" s="1"/>
      <c r="AB50" s="1"/>
    </row>
    <row r="51" spans="2:29" s="8" customFormat="1" ht="80.25" customHeight="1" x14ac:dyDescent="0.25">
      <c r="B51" s="77">
        <f>+B50+1</f>
        <v>30</v>
      </c>
      <c r="C51" s="242"/>
      <c r="D51" s="7" t="s">
        <v>174</v>
      </c>
      <c r="E51" s="7">
        <v>110707</v>
      </c>
      <c r="F51" s="24" t="s">
        <v>158</v>
      </c>
      <c r="G51" s="106" t="s">
        <v>409</v>
      </c>
      <c r="H51" s="181" t="s">
        <v>410</v>
      </c>
      <c r="I51" s="10" t="s">
        <v>411</v>
      </c>
      <c r="J51" s="93">
        <v>0.75</v>
      </c>
      <c r="K51" s="6" t="s">
        <v>484</v>
      </c>
      <c r="L51" s="6" t="s">
        <v>494</v>
      </c>
      <c r="M51" s="6"/>
      <c r="N51" s="10" t="s">
        <v>250</v>
      </c>
      <c r="O51" s="6" t="s">
        <v>599</v>
      </c>
      <c r="P51" s="62">
        <f t="shared" si="0"/>
        <v>9681480.5099999998</v>
      </c>
      <c r="Q51" s="62">
        <v>7261110.3799999999</v>
      </c>
      <c r="R51" s="59">
        <v>0</v>
      </c>
      <c r="S51" s="59">
        <v>2420370.13</v>
      </c>
      <c r="T51" s="59">
        <v>2295786.6300000004</v>
      </c>
      <c r="U51" s="59">
        <v>52563.839999999997</v>
      </c>
      <c r="V51" s="60">
        <f>Q51+R51+S51+T51+U51</f>
        <v>12029830.98</v>
      </c>
      <c r="W51" s="67" t="s">
        <v>253</v>
      </c>
      <c r="X51" s="41">
        <v>6395263.8200000003</v>
      </c>
      <c r="Y51" s="41">
        <v>2131754.6</v>
      </c>
      <c r="Z51" s="1"/>
      <c r="AA51" s="1"/>
      <c r="AB51" s="1"/>
    </row>
    <row r="52" spans="2:29" s="8" customFormat="1" ht="57.75" customHeight="1" x14ac:dyDescent="0.25">
      <c r="B52" s="77">
        <f t="shared" ref="B52:B54" si="13">+B51+1</f>
        <v>31</v>
      </c>
      <c r="C52" s="242"/>
      <c r="D52" s="7" t="s">
        <v>175</v>
      </c>
      <c r="E52" s="7">
        <v>111698</v>
      </c>
      <c r="F52" s="24" t="s">
        <v>158</v>
      </c>
      <c r="G52" s="106" t="s">
        <v>701</v>
      </c>
      <c r="H52" s="10"/>
      <c r="I52" s="10"/>
      <c r="J52" s="93">
        <v>0.75</v>
      </c>
      <c r="K52" s="6" t="s">
        <v>482</v>
      </c>
      <c r="L52" s="6" t="s">
        <v>483</v>
      </c>
      <c r="M52" s="6"/>
      <c r="N52" s="10" t="s">
        <v>250</v>
      </c>
      <c r="O52" s="6" t="s">
        <v>599</v>
      </c>
      <c r="P52" s="62">
        <f t="shared" si="0"/>
        <v>11633074.890000001</v>
      </c>
      <c r="Q52" s="62">
        <v>8724806.1699999999</v>
      </c>
      <c r="R52" s="59">
        <v>0</v>
      </c>
      <c r="S52" s="59">
        <v>2908268.72</v>
      </c>
      <c r="T52" s="59">
        <v>3303425.77</v>
      </c>
      <c r="U52" s="59">
        <v>690097.66</v>
      </c>
      <c r="V52" s="60">
        <f>Q52+R52+S52+T52+U52</f>
        <v>15626598.32</v>
      </c>
      <c r="W52" s="67" t="s">
        <v>253</v>
      </c>
      <c r="X52" s="41">
        <v>6193130.2999999998</v>
      </c>
      <c r="Y52" s="41">
        <v>2064376.76</v>
      </c>
      <c r="Z52" s="1"/>
      <c r="AA52" s="1"/>
      <c r="AB52" s="1"/>
    </row>
    <row r="53" spans="2:29" s="8" customFormat="1" ht="98.25" customHeight="1" x14ac:dyDescent="0.25">
      <c r="B53" s="77">
        <f t="shared" si="13"/>
        <v>32</v>
      </c>
      <c r="C53" s="242"/>
      <c r="D53" s="7" t="s">
        <v>304</v>
      </c>
      <c r="E53" s="7">
        <v>114059</v>
      </c>
      <c r="F53" s="24" t="s">
        <v>158</v>
      </c>
      <c r="G53" s="106" t="s">
        <v>305</v>
      </c>
      <c r="H53" s="98" t="s">
        <v>306</v>
      </c>
      <c r="I53" s="98">
        <v>43566</v>
      </c>
      <c r="J53" s="93">
        <v>0.75</v>
      </c>
      <c r="K53" s="6" t="s">
        <v>484</v>
      </c>
      <c r="L53" s="6" t="s">
        <v>501</v>
      </c>
      <c r="M53" s="6"/>
      <c r="N53" s="10" t="s">
        <v>250</v>
      </c>
      <c r="O53" s="6" t="s">
        <v>599</v>
      </c>
      <c r="P53" s="62">
        <f t="shared" si="0"/>
        <v>15726960.359999999</v>
      </c>
      <c r="Q53" s="62">
        <v>11795220.27</v>
      </c>
      <c r="R53" s="59">
        <v>0</v>
      </c>
      <c r="S53" s="59">
        <v>3931740.09</v>
      </c>
      <c r="T53" s="59">
        <v>5539858.2999999998</v>
      </c>
      <c r="U53" s="59">
        <v>2310613.17</v>
      </c>
      <c r="V53" s="60">
        <f>Q53+R53+S53+T53+U53</f>
        <v>23577431.829999998</v>
      </c>
      <c r="W53" s="67" t="s">
        <v>253</v>
      </c>
      <c r="X53" s="41">
        <v>5379178.04</v>
      </c>
      <c r="Y53" s="74">
        <v>1793059.35</v>
      </c>
      <c r="Z53" s="1"/>
      <c r="AA53" s="1"/>
      <c r="AB53" s="1"/>
    </row>
    <row r="54" spans="2:29" s="8" customFormat="1" ht="60.75" customHeight="1" x14ac:dyDescent="0.25">
      <c r="B54" s="77">
        <f t="shared" si="13"/>
        <v>33</v>
      </c>
      <c r="C54" s="243"/>
      <c r="D54" s="7" t="s">
        <v>622</v>
      </c>
      <c r="E54" s="7">
        <v>114234</v>
      </c>
      <c r="F54" s="24" t="s">
        <v>158</v>
      </c>
      <c r="G54" s="106" t="s">
        <v>310</v>
      </c>
      <c r="H54" s="10" t="s">
        <v>309</v>
      </c>
      <c r="I54" s="98">
        <v>43524</v>
      </c>
      <c r="J54" s="93">
        <v>0.75</v>
      </c>
      <c r="K54" s="6" t="s">
        <v>488</v>
      </c>
      <c r="L54" s="6" t="s">
        <v>487</v>
      </c>
      <c r="M54" s="6"/>
      <c r="N54" s="10" t="s">
        <v>250</v>
      </c>
      <c r="O54" s="6" t="s">
        <v>599</v>
      </c>
      <c r="P54" s="62">
        <f t="shared" si="0"/>
        <v>31153623.049999997</v>
      </c>
      <c r="Q54" s="60">
        <v>23365217.287999999</v>
      </c>
      <c r="R54" s="60">
        <v>0</v>
      </c>
      <c r="S54" s="60">
        <v>7788405.7620000001</v>
      </c>
      <c r="T54" s="60">
        <v>10704801.33</v>
      </c>
      <c r="U54" s="60">
        <v>1237334.58</v>
      </c>
      <c r="V54" s="60">
        <f>Q54+R54+S54+T54+U54</f>
        <v>43095758.959999993</v>
      </c>
      <c r="W54" s="67" t="s">
        <v>253</v>
      </c>
      <c r="X54" s="41">
        <v>4287542.41</v>
      </c>
      <c r="Y54" s="74">
        <v>1429180.79</v>
      </c>
      <c r="Z54" s="1"/>
      <c r="AA54" s="1"/>
      <c r="AB54" s="1"/>
    </row>
    <row r="55" spans="2:29" s="8" customFormat="1" ht="24.75" customHeight="1" x14ac:dyDescent="0.25">
      <c r="B55" s="75"/>
      <c r="C55" s="30" t="s">
        <v>179</v>
      </c>
      <c r="D55" s="30"/>
      <c r="E55" s="30"/>
      <c r="F55" s="30"/>
      <c r="G55" s="107"/>
      <c r="H55" s="30"/>
      <c r="I55" s="30"/>
      <c r="J55" s="30"/>
      <c r="K55" s="30"/>
      <c r="L55" s="30"/>
      <c r="M55" s="30"/>
      <c r="N55" s="30"/>
      <c r="O55" s="30"/>
      <c r="P55" s="43">
        <f t="shared" si="0"/>
        <v>98875311.300000012</v>
      </c>
      <c r="Q55" s="43">
        <f t="shared" ref="Q55:V55" si="14">SUM(Q50:Q54)</f>
        <v>74156483.478</v>
      </c>
      <c r="R55" s="43">
        <f t="shared" si="14"/>
        <v>0</v>
      </c>
      <c r="S55" s="43">
        <f t="shared" si="14"/>
        <v>24718827.822000004</v>
      </c>
      <c r="T55" s="43">
        <f t="shared" si="14"/>
        <v>28925859.399999999</v>
      </c>
      <c r="U55" s="43">
        <f t="shared" si="14"/>
        <v>5096656.47</v>
      </c>
      <c r="V55" s="43">
        <f t="shared" si="14"/>
        <v>132897827.17</v>
      </c>
      <c r="W55" s="43"/>
      <c r="X55" s="43">
        <f>SUM(X50:X54)</f>
        <v>33103803.190000001</v>
      </c>
      <c r="Y55" s="76">
        <f>SUM(Y50:Y54)</f>
        <v>11034601.030000001</v>
      </c>
      <c r="Z55" s="1"/>
      <c r="AA55" s="1"/>
      <c r="AB55" s="1"/>
    </row>
    <row r="56" spans="2:29" s="8" customFormat="1" ht="18.75" customHeight="1" x14ac:dyDescent="0.25">
      <c r="B56" s="78"/>
      <c r="C56" s="32" t="s">
        <v>71</v>
      </c>
      <c r="D56" s="32"/>
      <c r="E56" s="32"/>
      <c r="F56" s="32"/>
      <c r="G56" s="109"/>
      <c r="H56" s="32"/>
      <c r="I56" s="32"/>
      <c r="J56" s="32"/>
      <c r="K56" s="32"/>
      <c r="L56" s="32"/>
      <c r="M56" s="32"/>
      <c r="N56" s="32"/>
      <c r="O56" s="32"/>
      <c r="P56" s="44">
        <f>+P55+P49+P45+P43+P39</f>
        <v>3192622787.73</v>
      </c>
      <c r="Q56" s="44">
        <f>+Q39+Q43+Q45+Q55+Q49</f>
        <v>2394467090.5320005</v>
      </c>
      <c r="R56" s="44">
        <f t="shared" ref="R56:V56" si="15">+R39+R43+R45+R55+R49</f>
        <v>5300934</v>
      </c>
      <c r="S56" s="44">
        <f>+S39+S43+S45+S55+S49</f>
        <v>792854763.19800007</v>
      </c>
      <c r="T56" s="44">
        <f t="shared" si="15"/>
        <v>721223457.16999996</v>
      </c>
      <c r="U56" s="44">
        <f t="shared" si="15"/>
        <v>16792401.940000001</v>
      </c>
      <c r="V56" s="44">
        <f t="shared" si="15"/>
        <v>3930638646.8400002</v>
      </c>
      <c r="W56" s="44"/>
      <c r="X56" s="44">
        <f>X55+X49+X45+X43+X39</f>
        <v>802060546.88</v>
      </c>
      <c r="Y56" s="79">
        <f>Y55+Y49+Y45+Y43+Y39</f>
        <v>266954224.25999999</v>
      </c>
      <c r="Z56" s="149"/>
      <c r="AA56" s="1"/>
      <c r="AB56" s="1"/>
    </row>
    <row r="57" spans="2:29" ht="16.5" customHeight="1" x14ac:dyDescent="0.25">
      <c r="B57" s="71"/>
      <c r="C57" s="29" t="s">
        <v>16</v>
      </c>
      <c r="D57" s="29"/>
      <c r="E57" s="29"/>
      <c r="F57" s="29"/>
      <c r="G57" s="114"/>
      <c r="H57" s="100"/>
      <c r="I57" s="100"/>
      <c r="J57" s="100"/>
      <c r="K57" s="100"/>
      <c r="L57" s="100"/>
      <c r="M57" s="100"/>
      <c r="N57" s="100"/>
      <c r="O57" s="100"/>
      <c r="P57" s="48"/>
      <c r="Q57" s="48"/>
      <c r="R57" s="48"/>
      <c r="S57" s="48"/>
      <c r="T57" s="48"/>
      <c r="U57" s="57"/>
      <c r="V57" s="57"/>
      <c r="W57" s="48"/>
      <c r="X57" s="48"/>
      <c r="Y57" s="84"/>
      <c r="Z57" s="1"/>
      <c r="AA57" s="1"/>
      <c r="AB57" s="1"/>
    </row>
    <row r="58" spans="2:29" ht="57" customHeight="1" x14ac:dyDescent="0.25">
      <c r="B58" s="77">
        <f>+B54+1</f>
        <v>34</v>
      </c>
      <c r="C58" s="213" t="s">
        <v>4</v>
      </c>
      <c r="D58" s="37" t="s">
        <v>5</v>
      </c>
      <c r="E58" s="37">
        <v>101628</v>
      </c>
      <c r="F58" s="176" t="s">
        <v>6</v>
      </c>
      <c r="G58" s="106" t="s">
        <v>437</v>
      </c>
      <c r="H58" s="98">
        <v>41611</v>
      </c>
      <c r="I58" s="98">
        <v>43100</v>
      </c>
      <c r="J58" s="93">
        <v>0.85</v>
      </c>
      <c r="K58" s="10" t="s">
        <v>495</v>
      </c>
      <c r="L58" s="10" t="s">
        <v>502</v>
      </c>
      <c r="M58" s="10" t="s">
        <v>502</v>
      </c>
      <c r="N58" s="10" t="s">
        <v>250</v>
      </c>
      <c r="O58" s="10" t="s">
        <v>600</v>
      </c>
      <c r="P58" s="62">
        <f t="shared" si="0"/>
        <v>33539286</v>
      </c>
      <c r="Q58" s="62">
        <v>28508393</v>
      </c>
      <c r="R58" s="62">
        <v>4360107</v>
      </c>
      <c r="S58" s="62">
        <v>670786</v>
      </c>
      <c r="T58" s="62">
        <v>7200236</v>
      </c>
      <c r="U58" s="66">
        <v>2676334</v>
      </c>
      <c r="V58" s="66">
        <f t="shared" ref="V58:V75" si="16">+Q58+R58+S58+T58+U58</f>
        <v>43415856</v>
      </c>
      <c r="W58" s="62" t="s">
        <v>438</v>
      </c>
      <c r="X58" s="41">
        <v>26525399.079999998</v>
      </c>
      <c r="Y58" s="41">
        <v>4056825.73</v>
      </c>
      <c r="Z58" s="1"/>
      <c r="AA58" s="1"/>
      <c r="AB58" s="185"/>
      <c r="AC58" s="5"/>
    </row>
    <row r="59" spans="2:29" s="8" customFormat="1" ht="69" customHeight="1" x14ac:dyDescent="0.25">
      <c r="B59" s="77">
        <f>+B58+1</f>
        <v>35</v>
      </c>
      <c r="C59" s="217"/>
      <c r="D59" s="7" t="s">
        <v>13</v>
      </c>
      <c r="E59" s="7">
        <v>103605</v>
      </c>
      <c r="F59" s="176" t="s">
        <v>216</v>
      </c>
      <c r="G59" s="106" t="s">
        <v>452</v>
      </c>
      <c r="H59" s="98">
        <v>42699</v>
      </c>
      <c r="I59" s="98">
        <v>43159</v>
      </c>
      <c r="J59" s="93">
        <v>0.85</v>
      </c>
      <c r="K59" s="10" t="s">
        <v>495</v>
      </c>
      <c r="L59" s="10" t="s">
        <v>503</v>
      </c>
      <c r="M59" s="10" t="s">
        <v>503</v>
      </c>
      <c r="N59" s="10" t="s">
        <v>250</v>
      </c>
      <c r="O59" s="10" t="s">
        <v>600</v>
      </c>
      <c r="P59" s="62">
        <f t="shared" si="0"/>
        <v>45042327</v>
      </c>
      <c r="Q59" s="60">
        <v>38285978</v>
      </c>
      <c r="R59" s="60">
        <v>5855502</v>
      </c>
      <c r="S59" s="60">
        <v>900847</v>
      </c>
      <c r="T59" s="60">
        <v>9659516</v>
      </c>
      <c r="U59" s="60">
        <v>3255257</v>
      </c>
      <c r="V59" s="66">
        <f t="shared" si="16"/>
        <v>57957100</v>
      </c>
      <c r="W59" s="62" t="s">
        <v>438</v>
      </c>
      <c r="X59" s="41">
        <v>32201534.309999999</v>
      </c>
      <c r="Y59" s="41">
        <v>4924940.54</v>
      </c>
      <c r="Z59" s="1"/>
      <c r="AA59" s="1"/>
      <c r="AB59" s="1"/>
    </row>
    <row r="60" spans="2:29" ht="59.25" customHeight="1" x14ac:dyDescent="0.25">
      <c r="B60" s="77">
        <f t="shared" ref="B60:B75" si="17">+B59+1</f>
        <v>36</v>
      </c>
      <c r="C60" s="217"/>
      <c r="D60" s="7" t="s">
        <v>24</v>
      </c>
      <c r="E60" s="7">
        <v>106554</v>
      </c>
      <c r="F60" s="176" t="s">
        <v>85</v>
      </c>
      <c r="G60" s="106" t="s">
        <v>384</v>
      </c>
      <c r="H60" s="10" t="s">
        <v>383</v>
      </c>
      <c r="I60" s="10" t="s">
        <v>270</v>
      </c>
      <c r="J60" s="93">
        <v>0.85</v>
      </c>
      <c r="K60" s="10" t="s">
        <v>489</v>
      </c>
      <c r="L60" s="10" t="s">
        <v>490</v>
      </c>
      <c r="M60" s="10" t="s">
        <v>504</v>
      </c>
      <c r="N60" s="10" t="s">
        <v>250</v>
      </c>
      <c r="O60" s="10" t="s">
        <v>600</v>
      </c>
      <c r="P60" s="62">
        <f t="shared" si="0"/>
        <v>79407300</v>
      </c>
      <c r="Q60" s="60">
        <v>67496205</v>
      </c>
      <c r="R60" s="60">
        <v>10322949</v>
      </c>
      <c r="S60" s="60">
        <v>1588146</v>
      </c>
      <c r="T60" s="60">
        <v>19818591</v>
      </c>
      <c r="U60" s="60">
        <v>5357111</v>
      </c>
      <c r="V60" s="66">
        <f t="shared" si="16"/>
        <v>104583002</v>
      </c>
      <c r="W60" s="62" t="s">
        <v>253</v>
      </c>
      <c r="X60" s="41">
        <v>52298739.159999996</v>
      </c>
      <c r="Y60" s="41">
        <v>7998630.7000000002</v>
      </c>
      <c r="Z60" s="1"/>
      <c r="AA60" s="1"/>
      <c r="AB60" s="1"/>
    </row>
    <row r="61" spans="2:29" s="8" customFormat="1" ht="63" customHeight="1" x14ac:dyDescent="0.25">
      <c r="B61" s="77">
        <f t="shared" si="17"/>
        <v>37</v>
      </c>
      <c r="C61" s="217"/>
      <c r="D61" s="7" t="str">
        <f>'[1]Contracte semnate'!D61</f>
        <v>Fazarea proiectului Sistem de management integrat al deșeurilor în județul Brăila</v>
      </c>
      <c r="E61" s="7">
        <v>103731</v>
      </c>
      <c r="F61" s="176" t="s">
        <v>447</v>
      </c>
      <c r="G61" s="115" t="s">
        <v>448</v>
      </c>
      <c r="H61" s="98">
        <v>42980</v>
      </c>
      <c r="I61" s="98">
        <v>43496</v>
      </c>
      <c r="J61" s="93">
        <v>0.85</v>
      </c>
      <c r="K61" s="10" t="s">
        <v>496</v>
      </c>
      <c r="L61" s="10" t="s">
        <v>503</v>
      </c>
      <c r="M61" s="10" t="s">
        <v>505</v>
      </c>
      <c r="N61" s="10" t="s">
        <v>250</v>
      </c>
      <c r="O61" s="10" t="s">
        <v>600</v>
      </c>
      <c r="P61" s="67">
        <f t="shared" si="0"/>
        <v>30233615</v>
      </c>
      <c r="Q61" s="60">
        <v>25698573</v>
      </c>
      <c r="R61" s="60">
        <v>3930370</v>
      </c>
      <c r="S61" s="60">
        <v>604672</v>
      </c>
      <c r="T61" s="60">
        <v>489798</v>
      </c>
      <c r="U61" s="60">
        <v>3457632</v>
      </c>
      <c r="V61" s="66">
        <f t="shared" si="16"/>
        <v>34181045</v>
      </c>
      <c r="W61" s="62" t="s">
        <v>253</v>
      </c>
      <c r="X61" s="41">
        <v>3277525.4</v>
      </c>
      <c r="Y61" s="41">
        <v>501268.58999999997</v>
      </c>
      <c r="Z61" s="1"/>
      <c r="AA61" s="1"/>
      <c r="AB61" s="1"/>
    </row>
    <row r="62" spans="2:29" s="8" customFormat="1" ht="69.75" customHeight="1" x14ac:dyDescent="0.25">
      <c r="B62" s="77">
        <f t="shared" si="17"/>
        <v>38</v>
      </c>
      <c r="C62" s="217"/>
      <c r="D62" s="7" t="str">
        <f>'[1]Contracte semnate'!D62</f>
        <v>Fazarea proiectului Sistem de management integrat al deseurilor în județul Alba</v>
      </c>
      <c r="E62" s="7">
        <v>106374</v>
      </c>
      <c r="F62" s="176" t="s">
        <v>94</v>
      </c>
      <c r="G62" s="116" t="s">
        <v>334</v>
      </c>
      <c r="H62" s="98">
        <v>42780</v>
      </c>
      <c r="I62" s="98">
        <v>43465</v>
      </c>
      <c r="J62" s="93">
        <v>0.85</v>
      </c>
      <c r="K62" s="10" t="s">
        <v>484</v>
      </c>
      <c r="L62" s="10" t="s">
        <v>485</v>
      </c>
      <c r="M62" s="10" t="s">
        <v>506</v>
      </c>
      <c r="N62" s="10" t="s">
        <v>250</v>
      </c>
      <c r="O62" s="10" t="s">
        <v>600</v>
      </c>
      <c r="P62" s="67">
        <f t="shared" si="0"/>
        <v>68927126</v>
      </c>
      <c r="Q62" s="60">
        <v>58588057</v>
      </c>
      <c r="R62" s="60">
        <v>8960526</v>
      </c>
      <c r="S62" s="60">
        <v>1378543</v>
      </c>
      <c r="T62" s="60">
        <v>24564898</v>
      </c>
      <c r="U62" s="60">
        <v>6197807</v>
      </c>
      <c r="V62" s="66">
        <f t="shared" si="16"/>
        <v>99689831</v>
      </c>
      <c r="W62" s="62" t="s">
        <v>253</v>
      </c>
      <c r="X62" s="41">
        <v>48392840.699999996</v>
      </c>
      <c r="Y62" s="41">
        <v>7401258</v>
      </c>
      <c r="Z62" s="1"/>
      <c r="AA62" s="1"/>
      <c r="AB62" s="1"/>
    </row>
    <row r="63" spans="2:29" s="8" customFormat="1" ht="70.5" customHeight="1" x14ac:dyDescent="0.25">
      <c r="B63" s="77">
        <f t="shared" si="17"/>
        <v>39</v>
      </c>
      <c r="C63" s="217"/>
      <c r="D63" s="7" t="s">
        <v>197</v>
      </c>
      <c r="E63" s="7">
        <v>106394</v>
      </c>
      <c r="F63" s="176" t="s">
        <v>106</v>
      </c>
      <c r="G63" s="106" t="s">
        <v>439</v>
      </c>
      <c r="H63" s="98">
        <v>42186</v>
      </c>
      <c r="I63" s="98">
        <v>43434</v>
      </c>
      <c r="J63" s="93">
        <v>0.85</v>
      </c>
      <c r="K63" s="10" t="s">
        <v>489</v>
      </c>
      <c r="L63" s="10" t="s">
        <v>507</v>
      </c>
      <c r="M63" s="10" t="s">
        <v>508</v>
      </c>
      <c r="N63" s="10" t="s">
        <v>250</v>
      </c>
      <c r="O63" s="10" t="s">
        <v>600</v>
      </c>
      <c r="P63" s="62">
        <f t="shared" si="0"/>
        <v>114628039.42</v>
      </c>
      <c r="Q63" s="66">
        <v>97433833.480000004</v>
      </c>
      <c r="R63" s="60">
        <v>14901645.119999999</v>
      </c>
      <c r="S63" s="60">
        <v>2292560.8199999998</v>
      </c>
      <c r="T63" s="60">
        <v>35979014.759999998</v>
      </c>
      <c r="U63" s="60">
        <v>11461543.050000001</v>
      </c>
      <c r="V63" s="66">
        <f t="shared" si="16"/>
        <v>162068597.23000002</v>
      </c>
      <c r="W63" s="62" t="s">
        <v>253</v>
      </c>
      <c r="X63" s="41">
        <v>65918095.280000009</v>
      </c>
      <c r="Y63" s="41">
        <v>10081591.060000001</v>
      </c>
      <c r="Z63" s="1"/>
      <c r="AA63" s="1"/>
      <c r="AB63" s="1"/>
    </row>
    <row r="64" spans="2:29" s="8" customFormat="1" ht="66" customHeight="1" x14ac:dyDescent="0.25">
      <c r="B64" s="77">
        <f t="shared" si="17"/>
        <v>40</v>
      </c>
      <c r="C64" s="217"/>
      <c r="D64" s="7" t="s">
        <v>198</v>
      </c>
      <c r="E64" s="7">
        <v>106647</v>
      </c>
      <c r="F64" s="176" t="s">
        <v>107</v>
      </c>
      <c r="G64" s="106" t="s">
        <v>311</v>
      </c>
      <c r="H64" s="98">
        <v>42858</v>
      </c>
      <c r="I64" s="98">
        <v>43434</v>
      </c>
      <c r="J64" s="93">
        <v>0.85</v>
      </c>
      <c r="K64" s="10" t="s">
        <v>482</v>
      </c>
      <c r="L64" s="10" t="s">
        <v>509</v>
      </c>
      <c r="M64" s="10" t="s">
        <v>510</v>
      </c>
      <c r="N64" s="10" t="s">
        <v>250</v>
      </c>
      <c r="O64" s="10" t="s">
        <v>600</v>
      </c>
      <c r="P64" s="62">
        <f t="shared" si="0"/>
        <v>23528609.129999999</v>
      </c>
      <c r="Q64" s="60">
        <v>19999317.75</v>
      </c>
      <c r="R64" s="60">
        <v>3058719.18</v>
      </c>
      <c r="S64" s="60">
        <v>470572.2</v>
      </c>
      <c r="T64" s="60">
        <v>15111406.07</v>
      </c>
      <c r="U64" s="60">
        <f>25969767.25-23528609.13</f>
        <v>2441158.120000001</v>
      </c>
      <c r="V64" s="66">
        <f t="shared" si="16"/>
        <v>41081173.320000008</v>
      </c>
      <c r="W64" s="62" t="s">
        <v>253</v>
      </c>
      <c r="X64" s="41">
        <v>8524623.6700000018</v>
      </c>
      <c r="Y64" s="41">
        <v>1303765.97</v>
      </c>
      <c r="Z64" s="1"/>
      <c r="AA64" s="1"/>
      <c r="AB64" s="1"/>
    </row>
    <row r="65" spans="2:28" s="8" customFormat="1" ht="77.25" customHeight="1" x14ac:dyDescent="0.25">
      <c r="B65" s="77">
        <f t="shared" si="17"/>
        <v>41</v>
      </c>
      <c r="C65" s="217"/>
      <c r="D65" s="7" t="s">
        <v>199</v>
      </c>
      <c r="E65" s="7">
        <v>107857</v>
      </c>
      <c r="F65" s="176" t="s">
        <v>132</v>
      </c>
      <c r="G65" s="106" t="s">
        <v>342</v>
      </c>
      <c r="H65" s="98">
        <v>42885</v>
      </c>
      <c r="I65" s="98">
        <v>43404</v>
      </c>
      <c r="J65" s="93">
        <v>0.85</v>
      </c>
      <c r="K65" s="10" t="s">
        <v>499</v>
      </c>
      <c r="L65" s="92" t="s">
        <v>511</v>
      </c>
      <c r="M65" s="10" t="s">
        <v>500</v>
      </c>
      <c r="N65" s="10" t="s">
        <v>250</v>
      </c>
      <c r="O65" s="10" t="s">
        <v>600</v>
      </c>
      <c r="P65" s="62">
        <f t="shared" si="0"/>
        <v>28226213.120000001</v>
      </c>
      <c r="Q65" s="60">
        <v>23992281.149999999</v>
      </c>
      <c r="R65" s="63">
        <v>3669407.71</v>
      </c>
      <c r="S65" s="63">
        <v>564524.26</v>
      </c>
      <c r="T65" s="63">
        <v>5999747.6399999997</v>
      </c>
      <c r="U65" s="63">
        <v>2521295.73</v>
      </c>
      <c r="V65" s="66">
        <f t="shared" si="16"/>
        <v>36747256.489999995</v>
      </c>
      <c r="W65" s="62" t="s">
        <v>253</v>
      </c>
      <c r="X65" s="41">
        <v>16211791.970000001</v>
      </c>
      <c r="Y65" s="41">
        <v>2479450.5300000003</v>
      </c>
      <c r="Z65" s="1"/>
      <c r="AA65" s="1"/>
      <c r="AB65" s="1"/>
    </row>
    <row r="66" spans="2:28" s="8" customFormat="1" ht="83.25" customHeight="1" x14ac:dyDescent="0.25">
      <c r="B66" s="77">
        <f t="shared" si="17"/>
        <v>42</v>
      </c>
      <c r="C66" s="217"/>
      <c r="D66" s="7" t="s">
        <v>200</v>
      </c>
      <c r="E66" s="7">
        <v>106365</v>
      </c>
      <c r="F66" s="176" t="s">
        <v>138</v>
      </c>
      <c r="G66" s="106" t="s">
        <v>321</v>
      </c>
      <c r="H66" s="98">
        <v>42922</v>
      </c>
      <c r="I66" s="98">
        <v>43109</v>
      </c>
      <c r="J66" s="93">
        <v>0.85</v>
      </c>
      <c r="K66" s="10" t="s">
        <v>493</v>
      </c>
      <c r="L66" s="10" t="s">
        <v>512</v>
      </c>
      <c r="M66" s="10" t="s">
        <v>513</v>
      </c>
      <c r="N66" s="10" t="s">
        <v>250</v>
      </c>
      <c r="O66" s="10" t="s">
        <v>600</v>
      </c>
      <c r="P66" s="62">
        <f t="shared" si="0"/>
        <v>8621659.5099999998</v>
      </c>
      <c r="Q66" s="60">
        <v>7328409.7800000003</v>
      </c>
      <c r="R66" s="60">
        <v>1120815.6200000001</v>
      </c>
      <c r="S66" s="60">
        <v>172434.11</v>
      </c>
      <c r="T66" s="60">
        <v>1649701.33</v>
      </c>
      <c r="U66" s="60">
        <v>568895.35</v>
      </c>
      <c r="V66" s="66">
        <f t="shared" si="16"/>
        <v>10840256.189999999</v>
      </c>
      <c r="W66" s="62" t="s">
        <v>253</v>
      </c>
      <c r="X66" s="41">
        <v>6283035.21</v>
      </c>
      <c r="Y66" s="41">
        <v>960934.8</v>
      </c>
      <c r="Z66" s="1"/>
      <c r="AA66" s="1"/>
      <c r="AB66" s="1"/>
    </row>
    <row r="67" spans="2:28" s="8" customFormat="1" ht="49.5" customHeight="1" x14ac:dyDescent="0.25">
      <c r="B67" s="77">
        <f t="shared" si="17"/>
        <v>43</v>
      </c>
      <c r="C67" s="217"/>
      <c r="D67" s="7" t="s">
        <v>201</v>
      </c>
      <c r="E67" s="7">
        <v>110880</v>
      </c>
      <c r="F67" s="176" t="s">
        <v>147</v>
      </c>
      <c r="G67" s="106" t="s">
        <v>336</v>
      </c>
      <c r="H67" s="10" t="s">
        <v>367</v>
      </c>
      <c r="I67" s="10" t="s">
        <v>368</v>
      </c>
      <c r="J67" s="93">
        <v>0.85</v>
      </c>
      <c r="K67" s="10" t="s">
        <v>495</v>
      </c>
      <c r="L67" s="10" t="s">
        <v>369</v>
      </c>
      <c r="M67" s="10" t="s">
        <v>369</v>
      </c>
      <c r="N67" s="10" t="s">
        <v>250</v>
      </c>
      <c r="O67" s="10" t="s">
        <v>600</v>
      </c>
      <c r="P67" s="62">
        <f t="shared" si="0"/>
        <v>58165520.990000002</v>
      </c>
      <c r="Q67" s="60">
        <v>49440692.840000004</v>
      </c>
      <c r="R67" s="60">
        <v>7561517.7400000002</v>
      </c>
      <c r="S67" s="60">
        <v>1163310.4099999999</v>
      </c>
      <c r="T67" s="60">
        <v>19378818.469999999</v>
      </c>
      <c r="U67" s="60">
        <v>6405439.2599999998</v>
      </c>
      <c r="V67" s="66">
        <f t="shared" si="16"/>
        <v>83949778.720000014</v>
      </c>
      <c r="W67" s="62" t="s">
        <v>253</v>
      </c>
      <c r="X67" s="41">
        <v>6635281.7300000004</v>
      </c>
      <c r="Y67" s="41">
        <v>1014807.7899999999</v>
      </c>
      <c r="Z67" s="1"/>
      <c r="AA67" s="1"/>
      <c r="AB67" s="1"/>
    </row>
    <row r="68" spans="2:28" s="8" customFormat="1" ht="65.25" customHeight="1" x14ac:dyDescent="0.25">
      <c r="B68" s="77">
        <f t="shared" si="17"/>
        <v>44</v>
      </c>
      <c r="C68" s="217"/>
      <c r="D68" s="7" t="s">
        <v>202</v>
      </c>
      <c r="E68" s="7">
        <v>101692</v>
      </c>
      <c r="F68" s="176" t="s">
        <v>159</v>
      </c>
      <c r="G68" s="106" t="s">
        <v>343</v>
      </c>
      <c r="H68" s="98">
        <v>42940</v>
      </c>
      <c r="I68" s="98">
        <v>43281</v>
      </c>
      <c r="J68" s="93">
        <v>0.85</v>
      </c>
      <c r="K68" s="10" t="s">
        <v>489</v>
      </c>
      <c r="L68" s="10" t="s">
        <v>514</v>
      </c>
      <c r="M68" s="10" t="s">
        <v>514</v>
      </c>
      <c r="N68" s="10" t="s">
        <v>250</v>
      </c>
      <c r="O68" s="10" t="s">
        <v>600</v>
      </c>
      <c r="P68" s="62">
        <f t="shared" si="0"/>
        <v>118805678.92</v>
      </c>
      <c r="Q68" s="60">
        <v>100984827.08</v>
      </c>
      <c r="R68" s="60">
        <v>15444738.26</v>
      </c>
      <c r="S68" s="60">
        <v>2376113.58</v>
      </c>
      <c r="T68" s="60">
        <v>69989658.439999998</v>
      </c>
      <c r="U68" s="60">
        <v>10866531.210000001</v>
      </c>
      <c r="V68" s="66">
        <f t="shared" si="16"/>
        <v>199661868.57000002</v>
      </c>
      <c r="W68" s="62" t="s">
        <v>253</v>
      </c>
      <c r="X68" s="41">
        <v>6624793.2400000002</v>
      </c>
      <c r="Y68" s="41">
        <v>1013203.6699999999</v>
      </c>
      <c r="Z68" s="1"/>
      <c r="AA68" s="1"/>
      <c r="AB68" s="1"/>
    </row>
    <row r="69" spans="2:28" s="8" customFormat="1" ht="94.5" customHeight="1" x14ac:dyDescent="0.25">
      <c r="B69" s="77">
        <f t="shared" si="17"/>
        <v>45</v>
      </c>
      <c r="C69" s="217"/>
      <c r="D69" s="7" t="s">
        <v>203</v>
      </c>
      <c r="E69" s="7">
        <v>106400</v>
      </c>
      <c r="F69" s="176" t="s">
        <v>165</v>
      </c>
      <c r="G69" s="117" t="s">
        <v>451</v>
      </c>
      <c r="H69" s="98">
        <v>42944</v>
      </c>
      <c r="I69" s="98">
        <v>43190</v>
      </c>
      <c r="J69" s="93">
        <v>0.85</v>
      </c>
      <c r="K69" s="10" t="s">
        <v>499</v>
      </c>
      <c r="L69" s="92" t="s">
        <v>515</v>
      </c>
      <c r="M69" s="10" t="s">
        <v>515</v>
      </c>
      <c r="N69" s="10" t="s">
        <v>250</v>
      </c>
      <c r="O69" s="10" t="s">
        <v>600</v>
      </c>
      <c r="P69" s="62">
        <f t="shared" si="0"/>
        <v>17903633.919999998</v>
      </c>
      <c r="Q69" s="60">
        <v>15218088.82</v>
      </c>
      <c r="R69" s="60">
        <v>2327472.4</v>
      </c>
      <c r="S69" s="60">
        <v>358072.7</v>
      </c>
      <c r="T69" s="60">
        <v>4682742.99</v>
      </c>
      <c r="U69" s="60">
        <v>1232357.8700000001</v>
      </c>
      <c r="V69" s="66">
        <f t="shared" si="16"/>
        <v>23818734.779999997</v>
      </c>
      <c r="W69" s="62" t="s">
        <v>253</v>
      </c>
      <c r="X69" s="41">
        <v>4150911.3200000003</v>
      </c>
      <c r="Y69" s="74">
        <v>634845.26</v>
      </c>
      <c r="Z69" s="1"/>
      <c r="AA69" s="1"/>
      <c r="AB69" s="1"/>
    </row>
    <row r="70" spans="2:28" s="8" customFormat="1" ht="204.75" customHeight="1" x14ac:dyDescent="0.25">
      <c r="B70" s="77">
        <f t="shared" si="17"/>
        <v>46</v>
      </c>
      <c r="C70" s="217"/>
      <c r="D70" s="7" t="s">
        <v>230</v>
      </c>
      <c r="E70" s="7">
        <v>109845</v>
      </c>
      <c r="F70" s="176" t="s">
        <v>637</v>
      </c>
      <c r="G70" s="106" t="s">
        <v>459</v>
      </c>
      <c r="H70" s="98">
        <v>42998</v>
      </c>
      <c r="I70" s="98">
        <v>43465</v>
      </c>
      <c r="J70" s="93">
        <v>0.85</v>
      </c>
      <c r="K70" s="10" t="s">
        <v>495</v>
      </c>
      <c r="L70" s="10" t="s">
        <v>516</v>
      </c>
      <c r="M70" s="10" t="s">
        <v>517</v>
      </c>
      <c r="N70" s="10" t="s">
        <v>250</v>
      </c>
      <c r="O70" s="10" t="s">
        <v>600</v>
      </c>
      <c r="P70" s="62">
        <f t="shared" si="0"/>
        <v>36950312.189999998</v>
      </c>
      <c r="Q70" s="60">
        <v>31407765.359999999</v>
      </c>
      <c r="R70" s="60">
        <f>4803540.58+739006.25</f>
        <v>5542546.8300000001</v>
      </c>
      <c r="S70" s="60">
        <v>0</v>
      </c>
      <c r="T70" s="60">
        <v>7771128.04</v>
      </c>
      <c r="U70" s="60">
        <v>2764124.83</v>
      </c>
      <c r="V70" s="66">
        <f t="shared" si="16"/>
        <v>47485565.059999995</v>
      </c>
      <c r="W70" s="62" t="s">
        <v>253</v>
      </c>
      <c r="X70" s="41">
        <v>17650988.629999999</v>
      </c>
      <c r="Y70" s="74">
        <v>2699562.97</v>
      </c>
      <c r="Z70" s="1"/>
      <c r="AA70" s="1"/>
      <c r="AB70" s="1"/>
    </row>
    <row r="71" spans="2:28" s="8" customFormat="1" ht="148.5" customHeight="1" x14ac:dyDescent="0.25">
      <c r="B71" s="77">
        <f t="shared" si="17"/>
        <v>47</v>
      </c>
      <c r="C71" s="214"/>
      <c r="D71" s="7" t="s">
        <v>246</v>
      </c>
      <c r="E71" s="7">
        <v>112630</v>
      </c>
      <c r="F71" s="176" t="s">
        <v>638</v>
      </c>
      <c r="G71" s="106" t="s">
        <v>576</v>
      </c>
      <c r="H71" s="98">
        <v>43034</v>
      </c>
      <c r="I71" s="98">
        <v>43465</v>
      </c>
      <c r="J71" s="93">
        <v>0.85</v>
      </c>
      <c r="K71" s="10" t="s">
        <v>496</v>
      </c>
      <c r="L71" s="10" t="s">
        <v>371</v>
      </c>
      <c r="M71" s="10" t="s">
        <v>518</v>
      </c>
      <c r="N71" s="10" t="s">
        <v>250</v>
      </c>
      <c r="O71" s="10" t="s">
        <v>600</v>
      </c>
      <c r="P71" s="62">
        <f t="shared" si="0"/>
        <v>47639697.460000001</v>
      </c>
      <c r="Q71" s="60">
        <v>40493742.859999999</v>
      </c>
      <c r="R71" s="60">
        <v>6193160.6699999999</v>
      </c>
      <c r="S71" s="60">
        <v>952793.93</v>
      </c>
      <c r="T71" s="60">
        <v>11521503.85</v>
      </c>
      <c r="U71" s="60">
        <v>5281539.4400000004</v>
      </c>
      <c r="V71" s="66">
        <f t="shared" si="16"/>
        <v>64442740.75</v>
      </c>
      <c r="W71" s="62" t="s">
        <v>253</v>
      </c>
      <c r="X71" s="41">
        <v>21666174.879999999</v>
      </c>
      <c r="Y71" s="41">
        <v>3313650.2700000005</v>
      </c>
      <c r="Z71" s="1"/>
      <c r="AA71" s="1"/>
      <c r="AB71" s="1"/>
    </row>
    <row r="72" spans="2:28" s="8" customFormat="1" ht="90" customHeight="1" x14ac:dyDescent="0.25">
      <c r="B72" s="77">
        <f t="shared" si="17"/>
        <v>48</v>
      </c>
      <c r="C72" s="173"/>
      <c r="D72" s="7" t="s">
        <v>519</v>
      </c>
      <c r="E72" s="7">
        <v>108911</v>
      </c>
      <c r="F72" s="6" t="s">
        <v>520</v>
      </c>
      <c r="G72" s="108" t="s">
        <v>590</v>
      </c>
      <c r="H72" s="98" t="s">
        <v>580</v>
      </c>
      <c r="I72" s="98">
        <v>43677</v>
      </c>
      <c r="J72" s="93">
        <v>0.85</v>
      </c>
      <c r="K72" s="10" t="s">
        <v>499</v>
      </c>
      <c r="L72" s="92" t="s">
        <v>521</v>
      </c>
      <c r="M72" s="10"/>
      <c r="N72" s="10" t="s">
        <v>250</v>
      </c>
      <c r="O72" s="10" t="s">
        <v>600</v>
      </c>
      <c r="P72" s="62">
        <f>+Q72+R72+S72</f>
        <v>15800976.83</v>
      </c>
      <c r="Q72" s="60">
        <v>13430830.300000001</v>
      </c>
      <c r="R72" s="60">
        <v>2054126.99</v>
      </c>
      <c r="S72" s="60">
        <v>316019.53999999998</v>
      </c>
      <c r="T72" s="60">
        <v>3276719.29</v>
      </c>
      <c r="U72" s="60">
        <v>1056994.82</v>
      </c>
      <c r="V72" s="66">
        <f t="shared" si="16"/>
        <v>20134690.940000001</v>
      </c>
      <c r="W72" s="62" t="s">
        <v>253</v>
      </c>
      <c r="X72" s="41">
        <v>0</v>
      </c>
      <c r="Y72" s="74">
        <v>0</v>
      </c>
      <c r="Z72" s="1"/>
      <c r="AA72" s="1"/>
      <c r="AB72" s="1"/>
    </row>
    <row r="73" spans="2:28" s="8" customFormat="1" ht="77.25" customHeight="1" x14ac:dyDescent="0.25">
      <c r="B73" s="77">
        <f t="shared" si="17"/>
        <v>49</v>
      </c>
      <c r="C73" s="173"/>
      <c r="D73" s="7" t="s">
        <v>574</v>
      </c>
      <c r="E73" s="7">
        <v>106359</v>
      </c>
      <c r="F73" s="6" t="s">
        <v>575</v>
      </c>
      <c r="G73" s="108" t="s">
        <v>591</v>
      </c>
      <c r="H73" s="98" t="s">
        <v>581</v>
      </c>
      <c r="I73" s="98">
        <v>43646</v>
      </c>
      <c r="J73" s="93">
        <v>0.85</v>
      </c>
      <c r="K73" s="10" t="s">
        <v>493</v>
      </c>
      <c r="L73" s="10" t="s">
        <v>535</v>
      </c>
      <c r="M73" s="10"/>
      <c r="N73" s="10" t="s">
        <v>250</v>
      </c>
      <c r="O73" s="10" t="s">
        <v>600</v>
      </c>
      <c r="P73" s="62">
        <f>+Q73+R73+S73</f>
        <v>105875030.31</v>
      </c>
      <c r="Q73" s="60">
        <v>89993775.799999997</v>
      </c>
      <c r="R73" s="60">
        <v>13763753.9</v>
      </c>
      <c r="S73" s="63">
        <v>2117500.61</v>
      </c>
      <c r="T73" s="60">
        <v>25387345.879999999</v>
      </c>
      <c r="U73" s="60">
        <v>7323975.6900000004</v>
      </c>
      <c r="V73" s="66">
        <f t="shared" si="16"/>
        <v>138586351.88</v>
      </c>
      <c r="W73" s="62" t="s">
        <v>253</v>
      </c>
      <c r="X73" s="41">
        <v>13279651.1</v>
      </c>
      <c r="Y73" s="74">
        <v>2031005.46</v>
      </c>
      <c r="Z73" s="1"/>
      <c r="AA73" s="1"/>
      <c r="AB73" s="1"/>
    </row>
    <row r="74" spans="2:28" s="8" customFormat="1" ht="118.5" customHeight="1" x14ac:dyDescent="0.25">
      <c r="B74" s="81">
        <f t="shared" si="17"/>
        <v>50</v>
      </c>
      <c r="C74" s="171"/>
      <c r="D74" s="7" t="s">
        <v>653</v>
      </c>
      <c r="E74" s="7">
        <v>102122</v>
      </c>
      <c r="F74" s="6" t="s">
        <v>654</v>
      </c>
      <c r="G74" s="108" t="s">
        <v>665</v>
      </c>
      <c r="H74" s="98" t="s">
        <v>733</v>
      </c>
      <c r="I74" s="98">
        <v>43465</v>
      </c>
      <c r="J74" s="93">
        <v>0.85</v>
      </c>
      <c r="K74" s="10" t="s">
        <v>493</v>
      </c>
      <c r="L74" s="10" t="s">
        <v>291</v>
      </c>
      <c r="M74" s="10"/>
      <c r="N74" s="10" t="s">
        <v>250</v>
      </c>
      <c r="O74" s="10" t="s">
        <v>600</v>
      </c>
      <c r="P74" s="66">
        <f>+Q74+R74+S74</f>
        <v>121005084.17000002</v>
      </c>
      <c r="Q74" s="60">
        <v>102854321.54000001</v>
      </c>
      <c r="R74" s="60">
        <v>15730660.57</v>
      </c>
      <c r="S74" s="60">
        <v>2420102.06</v>
      </c>
      <c r="T74" s="60">
        <v>2962414.28</v>
      </c>
      <c r="U74" s="60">
        <v>8926285.0700000003</v>
      </c>
      <c r="V74" s="66">
        <f t="shared" si="16"/>
        <v>132893783.52000001</v>
      </c>
      <c r="W74" s="62" t="s">
        <v>253</v>
      </c>
      <c r="X74" s="168">
        <v>37934311.300000004</v>
      </c>
      <c r="Y74" s="168">
        <v>5801718.2000000002</v>
      </c>
      <c r="Z74" s="1"/>
      <c r="AA74" s="1"/>
      <c r="AB74" s="1"/>
    </row>
    <row r="75" spans="2:28" s="8" customFormat="1" ht="189.75" customHeight="1" x14ac:dyDescent="0.25">
      <c r="B75" s="81">
        <f t="shared" si="17"/>
        <v>51</v>
      </c>
      <c r="C75" s="188"/>
      <c r="D75" s="7" t="s">
        <v>735</v>
      </c>
      <c r="E75" s="7">
        <v>106311</v>
      </c>
      <c r="F75" s="6" t="s">
        <v>736</v>
      </c>
      <c r="G75" s="108" t="s">
        <v>742</v>
      </c>
      <c r="H75" s="98" t="s">
        <v>738</v>
      </c>
      <c r="I75" s="98">
        <v>43281</v>
      </c>
      <c r="J75" s="93">
        <v>0.85</v>
      </c>
      <c r="K75" s="10" t="s">
        <v>484</v>
      </c>
      <c r="L75" s="10" t="s">
        <v>533</v>
      </c>
      <c r="M75" s="10"/>
      <c r="N75" s="10" t="s">
        <v>250</v>
      </c>
      <c r="O75" s="10" t="s">
        <v>737</v>
      </c>
      <c r="P75" s="66">
        <f>+Q75+R75+S75</f>
        <v>14175020.920000002</v>
      </c>
      <c r="Q75" s="60">
        <v>12048767.800000001</v>
      </c>
      <c r="R75" s="60">
        <v>1842752.73</v>
      </c>
      <c r="S75" s="60">
        <v>283500.39</v>
      </c>
      <c r="T75" s="60">
        <v>25542115.809999999</v>
      </c>
      <c r="U75" s="60">
        <v>945001.39</v>
      </c>
      <c r="V75" s="66">
        <f t="shared" si="16"/>
        <v>40662138.120000005</v>
      </c>
      <c r="W75" s="62" t="s">
        <v>253</v>
      </c>
      <c r="X75" s="168">
        <v>0</v>
      </c>
      <c r="Y75" s="168">
        <v>0</v>
      </c>
      <c r="Z75" s="1"/>
      <c r="AA75" s="1"/>
      <c r="AB75" s="1"/>
    </row>
    <row r="76" spans="2:28" ht="23.25" customHeight="1" x14ac:dyDescent="0.25">
      <c r="B76" s="85"/>
      <c r="C76" s="31" t="s">
        <v>14</v>
      </c>
      <c r="D76" s="31"/>
      <c r="E76" s="31"/>
      <c r="F76" s="31"/>
      <c r="G76" s="118"/>
      <c r="H76" s="31"/>
      <c r="I76" s="31"/>
      <c r="J76" s="31"/>
      <c r="K76" s="31"/>
      <c r="L76" s="31"/>
      <c r="M76" s="31"/>
      <c r="N76" s="31"/>
      <c r="O76" s="31"/>
      <c r="P76" s="43">
        <f t="shared" si="0"/>
        <v>968475130.88999987</v>
      </c>
      <c r="Q76" s="43">
        <f t="shared" ref="Q76:V76" si="18">SUM(Q58:Q75)</f>
        <v>823203860.55999982</v>
      </c>
      <c r="R76" s="43">
        <f t="shared" si="18"/>
        <v>126640771.72000001</v>
      </c>
      <c r="S76" s="43">
        <f t="shared" si="18"/>
        <v>18630498.609999999</v>
      </c>
      <c r="T76" s="43">
        <f t="shared" si="18"/>
        <v>290985355.84999996</v>
      </c>
      <c r="U76" s="43">
        <f t="shared" si="18"/>
        <v>82739282.829999998</v>
      </c>
      <c r="V76" s="43">
        <f t="shared" si="18"/>
        <v>1342199769.5700002</v>
      </c>
      <c r="W76" s="43"/>
      <c r="X76" s="43">
        <f>SUM(X58:X74)</f>
        <v>367575696.98000002</v>
      </c>
      <c r="Y76" s="43">
        <f>SUM(Y58:Y74)</f>
        <v>56217459.539999999</v>
      </c>
      <c r="Z76" s="185"/>
      <c r="AA76" s="1"/>
      <c r="AB76" s="1"/>
    </row>
    <row r="77" spans="2:28" ht="80.25" customHeight="1" x14ac:dyDescent="0.25">
      <c r="B77" s="77">
        <f>+B75+1</f>
        <v>52</v>
      </c>
      <c r="C77" s="213" t="s">
        <v>7</v>
      </c>
      <c r="D77" s="7" t="s">
        <v>8</v>
      </c>
      <c r="E77" s="7">
        <v>101054</v>
      </c>
      <c r="F77" s="176" t="s">
        <v>9</v>
      </c>
      <c r="G77" s="117" t="s">
        <v>623</v>
      </c>
      <c r="H77" s="99">
        <v>42654</v>
      </c>
      <c r="I77" s="99">
        <v>43131</v>
      </c>
      <c r="J77" s="93">
        <v>0.85</v>
      </c>
      <c r="K77" s="176" t="s">
        <v>495</v>
      </c>
      <c r="L77" s="176" t="s">
        <v>522</v>
      </c>
      <c r="M77" s="176"/>
      <c r="N77" s="176" t="s">
        <v>639</v>
      </c>
      <c r="O77" s="10" t="s">
        <v>600</v>
      </c>
      <c r="P77" s="60">
        <f t="shared" si="0"/>
        <v>4431510</v>
      </c>
      <c r="Q77" s="60">
        <v>3766784</v>
      </c>
      <c r="R77" s="60">
        <v>620411</v>
      </c>
      <c r="S77" s="60">
        <v>44315</v>
      </c>
      <c r="T77" s="60">
        <v>886302</v>
      </c>
      <c r="U77" s="60">
        <v>0</v>
      </c>
      <c r="V77" s="60">
        <f t="shared" ref="V77:V108" si="19">+Q77+R77+S77+T77+U77</f>
        <v>5317812</v>
      </c>
      <c r="W77" s="67" t="s">
        <v>253</v>
      </c>
      <c r="X77" s="166">
        <v>2254287.13</v>
      </c>
      <c r="Y77" s="166">
        <v>371294.35</v>
      </c>
      <c r="Z77" s="1"/>
      <c r="AA77" s="1"/>
      <c r="AB77" s="1"/>
    </row>
    <row r="78" spans="2:28" ht="48" customHeight="1" x14ac:dyDescent="0.25">
      <c r="B78" s="77">
        <f t="shared" ref="B78:B138" si="20">B77+1</f>
        <v>53</v>
      </c>
      <c r="C78" s="217"/>
      <c r="D78" s="7" t="s">
        <v>10</v>
      </c>
      <c r="E78" s="7">
        <v>103033</v>
      </c>
      <c r="F78" s="176" t="s">
        <v>11</v>
      </c>
      <c r="G78" s="106" t="s">
        <v>450</v>
      </c>
      <c r="H78" s="98">
        <v>42662</v>
      </c>
      <c r="I78" s="98">
        <v>43830</v>
      </c>
      <c r="J78" s="93">
        <v>0.85</v>
      </c>
      <c r="K78" s="10" t="s">
        <v>482</v>
      </c>
      <c r="L78" s="10" t="s">
        <v>523</v>
      </c>
      <c r="M78" s="10" t="s">
        <v>513</v>
      </c>
      <c r="N78" s="176" t="s">
        <v>639</v>
      </c>
      <c r="O78" s="10" t="s">
        <v>600</v>
      </c>
      <c r="P78" s="62">
        <f t="shared" si="0"/>
        <v>199361184</v>
      </c>
      <c r="Q78" s="60">
        <v>169457006</v>
      </c>
      <c r="R78" s="60">
        <v>25916954</v>
      </c>
      <c r="S78" s="60">
        <v>3987224</v>
      </c>
      <c r="T78" s="60">
        <v>42660365</v>
      </c>
      <c r="U78" s="60">
        <v>16842247</v>
      </c>
      <c r="V78" s="60">
        <f t="shared" si="19"/>
        <v>258863796</v>
      </c>
      <c r="W78" s="67" t="s">
        <v>438</v>
      </c>
      <c r="X78" s="41">
        <v>47685364.57</v>
      </c>
      <c r="Y78" s="41">
        <v>7293055.7500000009</v>
      </c>
      <c r="Z78" s="1"/>
      <c r="AA78" s="1"/>
      <c r="AB78" s="1"/>
    </row>
    <row r="79" spans="2:28" ht="224.25" customHeight="1" x14ac:dyDescent="0.25">
      <c r="B79" s="77">
        <f t="shared" si="20"/>
        <v>54</v>
      </c>
      <c r="C79" s="217"/>
      <c r="D79" s="7" t="s">
        <v>12</v>
      </c>
      <c r="E79" s="7">
        <v>102021</v>
      </c>
      <c r="F79" s="176" t="s">
        <v>81</v>
      </c>
      <c r="G79" s="106" t="s">
        <v>577</v>
      </c>
      <c r="H79" s="98">
        <v>42682</v>
      </c>
      <c r="I79" s="98">
        <v>43159</v>
      </c>
      <c r="J79" s="93">
        <v>0.85</v>
      </c>
      <c r="K79" s="10" t="s">
        <v>482</v>
      </c>
      <c r="L79" s="10" t="s">
        <v>497</v>
      </c>
      <c r="M79" s="10" t="s">
        <v>524</v>
      </c>
      <c r="N79" s="176" t="s">
        <v>639</v>
      </c>
      <c r="O79" s="10" t="s">
        <v>600</v>
      </c>
      <c r="P79" s="62">
        <f t="shared" si="0"/>
        <v>61914772</v>
      </c>
      <c r="Q79" s="60">
        <v>52627556</v>
      </c>
      <c r="R79" s="60">
        <v>8048920</v>
      </c>
      <c r="S79" s="60">
        <v>1238296</v>
      </c>
      <c r="T79" s="60">
        <v>9257130</v>
      </c>
      <c r="U79" s="60">
        <v>4085411</v>
      </c>
      <c r="V79" s="60">
        <f t="shared" si="19"/>
        <v>75257313</v>
      </c>
      <c r="W79" s="67" t="s">
        <v>253</v>
      </c>
      <c r="X79" s="41">
        <v>39783086.829999998</v>
      </c>
      <c r="Y79" s="41">
        <v>6084472.1100000003</v>
      </c>
      <c r="Z79" s="1"/>
      <c r="AA79" s="1"/>
      <c r="AB79" s="1"/>
    </row>
    <row r="80" spans="2:28" ht="76.5" customHeight="1" x14ac:dyDescent="0.25">
      <c r="B80" s="77">
        <f t="shared" si="20"/>
        <v>55</v>
      </c>
      <c r="C80" s="217"/>
      <c r="D80" s="7" t="s">
        <v>17</v>
      </c>
      <c r="E80" s="7">
        <v>103967</v>
      </c>
      <c r="F80" s="176" t="s">
        <v>82</v>
      </c>
      <c r="G80" s="106" t="s">
        <v>344</v>
      </c>
      <c r="H80" s="98">
        <v>42502</v>
      </c>
      <c r="I80" s="98" t="s">
        <v>345</v>
      </c>
      <c r="J80" s="93">
        <v>0.85</v>
      </c>
      <c r="K80" s="10" t="s">
        <v>499</v>
      </c>
      <c r="L80" s="10" t="s">
        <v>515</v>
      </c>
      <c r="M80" s="10" t="s">
        <v>515</v>
      </c>
      <c r="N80" s="176" t="s">
        <v>639</v>
      </c>
      <c r="O80" s="10" t="s">
        <v>600</v>
      </c>
      <c r="P80" s="62">
        <f t="shared" si="0"/>
        <v>271602960</v>
      </c>
      <c r="Q80" s="60">
        <v>230862516</v>
      </c>
      <c r="R80" s="60">
        <v>35308385</v>
      </c>
      <c r="S80" s="60">
        <v>5432059</v>
      </c>
      <c r="T80" s="60">
        <v>62303111</v>
      </c>
      <c r="U80" s="60">
        <v>22021862</v>
      </c>
      <c r="V80" s="60">
        <f t="shared" si="19"/>
        <v>355927933</v>
      </c>
      <c r="W80" s="67" t="s">
        <v>253</v>
      </c>
      <c r="X80" s="166">
        <v>3940046.8500000006</v>
      </c>
      <c r="Y80" s="166">
        <v>602595.39</v>
      </c>
      <c r="Z80" s="1"/>
      <c r="AA80" s="1"/>
      <c r="AB80" s="1"/>
    </row>
    <row r="81" spans="2:28" ht="39.75" customHeight="1" x14ac:dyDescent="0.25">
      <c r="B81" s="77">
        <f t="shared" si="20"/>
        <v>56</v>
      </c>
      <c r="C81" s="217"/>
      <c r="D81" s="7" t="s">
        <v>18</v>
      </c>
      <c r="E81" s="7">
        <v>104337</v>
      </c>
      <c r="F81" s="176" t="s">
        <v>83</v>
      </c>
      <c r="G81" s="119" t="s">
        <v>337</v>
      </c>
      <c r="H81" s="10" t="s">
        <v>370</v>
      </c>
      <c r="I81" s="10" t="s">
        <v>267</v>
      </c>
      <c r="J81" s="93">
        <v>0.85</v>
      </c>
      <c r="K81" s="10" t="s">
        <v>496</v>
      </c>
      <c r="L81" s="10" t="s">
        <v>371</v>
      </c>
      <c r="M81" s="10" t="s">
        <v>525</v>
      </c>
      <c r="N81" s="176" t="s">
        <v>639</v>
      </c>
      <c r="O81" s="10" t="s">
        <v>600</v>
      </c>
      <c r="P81" s="62">
        <f t="shared" si="0"/>
        <v>221477882</v>
      </c>
      <c r="Q81" s="60">
        <v>188256200</v>
      </c>
      <c r="R81" s="60">
        <v>28792124</v>
      </c>
      <c r="S81" s="60">
        <v>4429558</v>
      </c>
      <c r="T81" s="60">
        <v>96509544</v>
      </c>
      <c r="U81" s="60">
        <v>14757129</v>
      </c>
      <c r="V81" s="60">
        <f t="shared" si="19"/>
        <v>332744555</v>
      </c>
      <c r="W81" s="67" t="s">
        <v>253</v>
      </c>
      <c r="X81" s="166">
        <v>52271779.529999994</v>
      </c>
      <c r="Y81" s="167">
        <v>7994507.4699999997</v>
      </c>
      <c r="Z81" s="1"/>
      <c r="AA81" s="1"/>
      <c r="AB81" s="1"/>
    </row>
    <row r="82" spans="2:28" ht="153" x14ac:dyDescent="0.25">
      <c r="B82" s="77">
        <f t="shared" si="20"/>
        <v>57</v>
      </c>
      <c r="C82" s="217"/>
      <c r="D82" s="7" t="s">
        <v>19</v>
      </c>
      <c r="E82" s="7">
        <v>105146</v>
      </c>
      <c r="F82" s="176" t="s">
        <v>84</v>
      </c>
      <c r="G82" s="106" t="s">
        <v>326</v>
      </c>
      <c r="H82" s="98">
        <v>42719</v>
      </c>
      <c r="I82" s="98">
        <v>43861</v>
      </c>
      <c r="J82" s="93">
        <v>0.85</v>
      </c>
      <c r="K82" s="10" t="s">
        <v>499</v>
      </c>
      <c r="L82" s="92" t="s">
        <v>526</v>
      </c>
      <c r="M82" s="10" t="s">
        <v>526</v>
      </c>
      <c r="N82" s="176" t="s">
        <v>639</v>
      </c>
      <c r="O82" s="10" t="s">
        <v>600</v>
      </c>
      <c r="P82" s="62">
        <f t="shared" si="0"/>
        <v>235224439</v>
      </c>
      <c r="Q82" s="60">
        <v>199940773</v>
      </c>
      <c r="R82" s="60">
        <v>30579177</v>
      </c>
      <c r="S82" s="60">
        <v>4704489</v>
      </c>
      <c r="T82" s="60">
        <v>50027615</v>
      </c>
      <c r="U82" s="60">
        <v>18250172</v>
      </c>
      <c r="V82" s="60">
        <f t="shared" si="19"/>
        <v>303502226</v>
      </c>
      <c r="W82" s="67" t="s">
        <v>253</v>
      </c>
      <c r="X82" s="41">
        <v>55642987.870000005</v>
      </c>
      <c r="Y82" s="74">
        <v>8510158.0099999998</v>
      </c>
      <c r="Z82" s="1"/>
      <c r="AA82" s="1"/>
      <c r="AB82" s="1"/>
    </row>
    <row r="83" spans="2:28" s="8" customFormat="1" ht="140.25" customHeight="1" x14ac:dyDescent="0.25">
      <c r="B83" s="77">
        <f t="shared" si="20"/>
        <v>58</v>
      </c>
      <c r="C83" s="217"/>
      <c r="D83" s="7" t="s">
        <v>21</v>
      </c>
      <c r="E83" s="7">
        <v>104101</v>
      </c>
      <c r="F83" s="176" t="s">
        <v>86</v>
      </c>
      <c r="G83" s="106" t="s">
        <v>453</v>
      </c>
      <c r="H83" s="98">
        <v>42724</v>
      </c>
      <c r="I83" s="98">
        <v>43524</v>
      </c>
      <c r="J83" s="93">
        <v>0.85</v>
      </c>
      <c r="K83" s="10" t="s">
        <v>496</v>
      </c>
      <c r="L83" s="10" t="s">
        <v>456</v>
      </c>
      <c r="M83" s="10" t="s">
        <v>525</v>
      </c>
      <c r="N83" s="176" t="s">
        <v>639</v>
      </c>
      <c r="O83" s="10" t="s">
        <v>600</v>
      </c>
      <c r="P83" s="62">
        <f t="shared" si="0"/>
        <v>92979526</v>
      </c>
      <c r="Q83" s="60">
        <v>79032597</v>
      </c>
      <c r="R83" s="60">
        <v>12087338</v>
      </c>
      <c r="S83" s="60">
        <v>1859591</v>
      </c>
      <c r="T83" s="60">
        <v>21134929</v>
      </c>
      <c r="U83" s="60">
        <v>12695118</v>
      </c>
      <c r="V83" s="60">
        <f t="shared" si="19"/>
        <v>126809573</v>
      </c>
      <c r="W83" s="67" t="s">
        <v>253</v>
      </c>
      <c r="X83" s="166">
        <v>60860605.070000008</v>
      </c>
      <c r="Y83" s="167">
        <v>9308092.5199999996</v>
      </c>
      <c r="Z83" s="1"/>
      <c r="AA83" s="1"/>
      <c r="AB83" s="1"/>
    </row>
    <row r="84" spans="2:28" s="8" customFormat="1" ht="54" customHeight="1" x14ac:dyDescent="0.25">
      <c r="B84" s="77">
        <f t="shared" si="20"/>
        <v>59</v>
      </c>
      <c r="C84" s="217"/>
      <c r="D84" s="7" t="s">
        <v>22</v>
      </c>
      <c r="E84" s="7">
        <v>102050</v>
      </c>
      <c r="F84" s="176" t="s">
        <v>87</v>
      </c>
      <c r="G84" s="106" t="s">
        <v>338</v>
      </c>
      <c r="H84" s="10" t="s">
        <v>372</v>
      </c>
      <c r="I84" s="10" t="s">
        <v>373</v>
      </c>
      <c r="J84" s="93">
        <v>0.85</v>
      </c>
      <c r="K84" s="10" t="s">
        <v>488</v>
      </c>
      <c r="L84" s="10" t="s">
        <v>487</v>
      </c>
      <c r="M84" s="10" t="s">
        <v>487</v>
      </c>
      <c r="N84" s="176" t="s">
        <v>639</v>
      </c>
      <c r="O84" s="10" t="s">
        <v>600</v>
      </c>
      <c r="P84" s="62">
        <f t="shared" si="0"/>
        <v>1029054034</v>
      </c>
      <c r="Q84" s="60">
        <v>874695929</v>
      </c>
      <c r="R84" s="60">
        <v>133777024</v>
      </c>
      <c r="S84" s="60">
        <v>20581081</v>
      </c>
      <c r="T84" s="60">
        <v>289699740</v>
      </c>
      <c r="U84" s="60">
        <v>419444666</v>
      </c>
      <c r="V84" s="60">
        <f t="shared" si="19"/>
        <v>1738198440</v>
      </c>
      <c r="W84" s="67" t="s">
        <v>253</v>
      </c>
      <c r="X84" s="166">
        <v>8707965.879999999</v>
      </c>
      <c r="Y84" s="166">
        <v>1331806.54</v>
      </c>
      <c r="Z84" s="1"/>
      <c r="AA84" s="1"/>
      <c r="AB84" s="1"/>
    </row>
    <row r="85" spans="2:28" s="8" customFormat="1" ht="39.75" customHeight="1" x14ac:dyDescent="0.25">
      <c r="B85" s="77">
        <f t="shared" si="20"/>
        <v>60</v>
      </c>
      <c r="C85" s="217"/>
      <c r="D85" s="7" t="s">
        <v>23</v>
      </c>
      <c r="E85" s="7">
        <v>105422</v>
      </c>
      <c r="F85" s="176" t="s">
        <v>88</v>
      </c>
      <c r="G85" s="116" t="s">
        <v>357</v>
      </c>
      <c r="H85" s="98">
        <v>42726</v>
      </c>
      <c r="I85" s="98">
        <v>43220</v>
      </c>
      <c r="J85" s="93">
        <v>0.85</v>
      </c>
      <c r="K85" s="10" t="s">
        <v>489</v>
      </c>
      <c r="L85" s="10" t="s">
        <v>284</v>
      </c>
      <c r="M85" s="10" t="s">
        <v>284</v>
      </c>
      <c r="N85" s="176" t="s">
        <v>639</v>
      </c>
      <c r="O85" s="10" t="s">
        <v>600</v>
      </c>
      <c r="P85" s="62">
        <f t="shared" si="0"/>
        <v>62918272</v>
      </c>
      <c r="Q85" s="60">
        <v>53480531</v>
      </c>
      <c r="R85" s="60">
        <v>8179375</v>
      </c>
      <c r="S85" s="60">
        <v>1258366</v>
      </c>
      <c r="T85" s="60">
        <v>13427524</v>
      </c>
      <c r="U85" s="60">
        <v>5219341</v>
      </c>
      <c r="V85" s="60">
        <f t="shared" si="19"/>
        <v>81565137</v>
      </c>
      <c r="W85" s="67" t="s">
        <v>253</v>
      </c>
      <c r="X85" s="166">
        <v>37102013.339999996</v>
      </c>
      <c r="Y85" s="167">
        <v>5674425.580000001</v>
      </c>
      <c r="Z85" s="1"/>
      <c r="AA85" s="1"/>
      <c r="AB85" s="1"/>
    </row>
    <row r="86" spans="2:28" s="8" customFormat="1" ht="56.25" customHeight="1" x14ac:dyDescent="0.25">
      <c r="B86" s="77">
        <f t="shared" si="20"/>
        <v>61</v>
      </c>
      <c r="C86" s="217"/>
      <c r="D86" s="7" t="s">
        <v>26</v>
      </c>
      <c r="E86" s="7">
        <v>106130</v>
      </c>
      <c r="F86" s="176" t="s">
        <v>90</v>
      </c>
      <c r="G86" s="106" t="s">
        <v>461</v>
      </c>
      <c r="H86" s="98">
        <v>42731</v>
      </c>
      <c r="I86" s="98">
        <v>43524</v>
      </c>
      <c r="J86" s="93">
        <v>0.85</v>
      </c>
      <c r="K86" s="10" t="s">
        <v>499</v>
      </c>
      <c r="L86" s="92" t="s">
        <v>527</v>
      </c>
      <c r="M86" s="10" t="s">
        <v>527</v>
      </c>
      <c r="N86" s="176" t="s">
        <v>639</v>
      </c>
      <c r="O86" s="10" t="s">
        <v>600</v>
      </c>
      <c r="P86" s="62">
        <f t="shared" si="0"/>
        <v>78829046</v>
      </c>
      <c r="Q86" s="60">
        <v>67004689</v>
      </c>
      <c r="R86" s="60">
        <v>10247776</v>
      </c>
      <c r="S86" s="60">
        <v>1576581</v>
      </c>
      <c r="T86" s="60">
        <v>17295731</v>
      </c>
      <c r="U86" s="60">
        <v>7649611</v>
      </c>
      <c r="V86" s="60">
        <f t="shared" si="19"/>
        <v>103774388</v>
      </c>
      <c r="W86" s="67" t="s">
        <v>253</v>
      </c>
      <c r="X86" s="166">
        <v>50024189.930000007</v>
      </c>
      <c r="Y86" s="166">
        <v>7650758.46</v>
      </c>
      <c r="Z86" s="1"/>
      <c r="AA86" s="1"/>
      <c r="AB86" s="1"/>
    </row>
    <row r="87" spans="2:28" s="8" customFormat="1" ht="65.25" customHeight="1" x14ac:dyDescent="0.25">
      <c r="B87" s="77">
        <f t="shared" si="20"/>
        <v>62</v>
      </c>
      <c r="C87" s="217"/>
      <c r="D87" s="7" t="s">
        <v>27</v>
      </c>
      <c r="E87" s="7">
        <v>104740</v>
      </c>
      <c r="F87" s="176" t="s">
        <v>91</v>
      </c>
      <c r="G87" s="106" t="s">
        <v>327</v>
      </c>
      <c r="H87" s="98">
        <v>42734</v>
      </c>
      <c r="I87" s="98">
        <v>43524</v>
      </c>
      <c r="J87" s="93">
        <v>0.85</v>
      </c>
      <c r="K87" s="10" t="s">
        <v>482</v>
      </c>
      <c r="L87" s="10" t="s">
        <v>483</v>
      </c>
      <c r="M87" s="10" t="s">
        <v>528</v>
      </c>
      <c r="N87" s="176" t="s">
        <v>639</v>
      </c>
      <c r="O87" s="10" t="s">
        <v>600</v>
      </c>
      <c r="P87" s="62">
        <f t="shared" si="0"/>
        <v>54826027</v>
      </c>
      <c r="Q87" s="60">
        <v>46602123</v>
      </c>
      <c r="R87" s="60">
        <v>7127383</v>
      </c>
      <c r="S87" s="60">
        <v>1096521</v>
      </c>
      <c r="T87" s="60">
        <v>12467164</v>
      </c>
      <c r="U87" s="60">
        <v>8221382</v>
      </c>
      <c r="V87" s="60">
        <f t="shared" si="19"/>
        <v>75514573</v>
      </c>
      <c r="W87" s="67" t="s">
        <v>253</v>
      </c>
      <c r="X87" s="166">
        <v>11410950.93</v>
      </c>
      <c r="Y87" s="166">
        <v>1745204.26</v>
      </c>
      <c r="Z87" s="1"/>
      <c r="AA87" s="1"/>
      <c r="AB87" s="1"/>
    </row>
    <row r="88" spans="2:28" s="8" customFormat="1" ht="41.25" customHeight="1" x14ac:dyDescent="0.25">
      <c r="B88" s="77">
        <f t="shared" si="20"/>
        <v>63</v>
      </c>
      <c r="C88" s="217"/>
      <c r="D88" s="7" t="s">
        <v>28</v>
      </c>
      <c r="E88" s="7">
        <v>105327</v>
      </c>
      <c r="F88" s="176" t="s">
        <v>92</v>
      </c>
      <c r="G88" s="120" t="s">
        <v>624</v>
      </c>
      <c r="H88" s="10" t="s">
        <v>385</v>
      </c>
      <c r="I88" s="10" t="s">
        <v>266</v>
      </c>
      <c r="J88" s="93">
        <v>0.85</v>
      </c>
      <c r="K88" s="10" t="s">
        <v>489</v>
      </c>
      <c r="L88" s="10" t="s">
        <v>507</v>
      </c>
      <c r="M88" s="10" t="s">
        <v>508</v>
      </c>
      <c r="N88" s="176" t="s">
        <v>639</v>
      </c>
      <c r="O88" s="10" t="s">
        <v>600</v>
      </c>
      <c r="P88" s="62">
        <f t="shared" si="0"/>
        <v>107863562</v>
      </c>
      <c r="Q88" s="60">
        <v>91684028</v>
      </c>
      <c r="R88" s="60">
        <v>14022263</v>
      </c>
      <c r="S88" s="60">
        <v>2157271</v>
      </c>
      <c r="T88" s="60">
        <v>23427815</v>
      </c>
      <c r="U88" s="60">
        <v>10732988</v>
      </c>
      <c r="V88" s="60">
        <f t="shared" si="19"/>
        <v>142024365</v>
      </c>
      <c r="W88" s="67" t="s">
        <v>253</v>
      </c>
      <c r="X88" s="166">
        <v>44829763.310000002</v>
      </c>
      <c r="Y88" s="166">
        <v>6856316.7400000002</v>
      </c>
      <c r="Z88" s="1"/>
      <c r="AA88" s="1"/>
      <c r="AB88" s="1"/>
    </row>
    <row r="89" spans="2:28" s="8" customFormat="1" ht="40.5" customHeight="1" x14ac:dyDescent="0.25">
      <c r="B89" s="77">
        <f t="shared" si="20"/>
        <v>64</v>
      </c>
      <c r="C89" s="217"/>
      <c r="D89" s="7" t="s">
        <v>29</v>
      </c>
      <c r="E89" s="7">
        <v>106208</v>
      </c>
      <c r="F89" s="176" t="s">
        <v>93</v>
      </c>
      <c r="G89" s="106" t="s">
        <v>454</v>
      </c>
      <c r="H89" s="98">
        <v>42738</v>
      </c>
      <c r="I89" s="98">
        <v>43131</v>
      </c>
      <c r="J89" s="93">
        <v>0.85</v>
      </c>
      <c r="K89" s="10" t="s">
        <v>495</v>
      </c>
      <c r="L89" s="10" t="s">
        <v>369</v>
      </c>
      <c r="M89" s="10" t="s">
        <v>369</v>
      </c>
      <c r="N89" s="176" t="s">
        <v>639</v>
      </c>
      <c r="O89" s="10" t="s">
        <v>600</v>
      </c>
      <c r="P89" s="62">
        <f t="shared" si="0"/>
        <v>26915160.099999998</v>
      </c>
      <c r="Q89" s="60">
        <v>22877886.09</v>
      </c>
      <c r="R89" s="60">
        <v>3498970.81</v>
      </c>
      <c r="S89" s="60">
        <v>538303.19999999995</v>
      </c>
      <c r="T89" s="60">
        <v>5888889.1699999999</v>
      </c>
      <c r="U89" s="60">
        <v>3067195</v>
      </c>
      <c r="V89" s="60">
        <f t="shared" si="19"/>
        <v>35871244.269999996</v>
      </c>
      <c r="W89" s="67" t="s">
        <v>253</v>
      </c>
      <c r="X89" s="166">
        <v>15377388.789999999</v>
      </c>
      <c r="Y89" s="166">
        <v>2351835.94</v>
      </c>
      <c r="Z89" s="1"/>
      <c r="AA89" s="1"/>
      <c r="AB89" s="1"/>
    </row>
    <row r="90" spans="2:28" s="8" customFormat="1" ht="80.25" customHeight="1" x14ac:dyDescent="0.25">
      <c r="B90" s="77">
        <f t="shared" si="20"/>
        <v>65</v>
      </c>
      <c r="C90" s="217"/>
      <c r="D90" s="7" t="s">
        <v>30</v>
      </c>
      <c r="E90" s="7">
        <v>102541</v>
      </c>
      <c r="F90" s="176" t="s">
        <v>31</v>
      </c>
      <c r="G90" s="111" t="s">
        <v>339</v>
      </c>
      <c r="H90" s="176" t="s">
        <v>374</v>
      </c>
      <c r="I90" s="176" t="s">
        <v>375</v>
      </c>
      <c r="J90" s="93">
        <v>0.85</v>
      </c>
      <c r="K90" s="176" t="s">
        <v>495</v>
      </c>
      <c r="L90" s="176" t="s">
        <v>529</v>
      </c>
      <c r="M90" s="176"/>
      <c r="N90" s="176" t="s">
        <v>639</v>
      </c>
      <c r="O90" s="10" t="s">
        <v>600</v>
      </c>
      <c r="P90" s="59">
        <f t="shared" si="0"/>
        <v>9909808</v>
      </c>
      <c r="Q90" s="59">
        <v>8423337</v>
      </c>
      <c r="R90" s="59">
        <v>1387373</v>
      </c>
      <c r="S90" s="59">
        <v>99098</v>
      </c>
      <c r="T90" s="59">
        <v>1981962</v>
      </c>
      <c r="U90" s="60">
        <v>0</v>
      </c>
      <c r="V90" s="60">
        <f t="shared" si="19"/>
        <v>11891770</v>
      </c>
      <c r="W90" s="67" t="s">
        <v>253</v>
      </c>
      <c r="X90" s="166">
        <v>2604821.1</v>
      </c>
      <c r="Y90" s="166">
        <v>429029.36</v>
      </c>
      <c r="Z90" s="1"/>
      <c r="AA90" s="1"/>
      <c r="AB90" s="1"/>
    </row>
    <row r="91" spans="2:28" s="8" customFormat="1" ht="40.5" customHeight="1" x14ac:dyDescent="0.25">
      <c r="B91" s="77">
        <f t="shared" si="20"/>
        <v>66</v>
      </c>
      <c r="C91" s="217"/>
      <c r="D91" s="7" t="s">
        <v>32</v>
      </c>
      <c r="E91" s="7">
        <v>105336</v>
      </c>
      <c r="F91" s="176" t="s">
        <v>33</v>
      </c>
      <c r="G91" s="106" t="s">
        <v>329</v>
      </c>
      <c r="H91" s="98">
        <v>42772</v>
      </c>
      <c r="I91" s="10" t="s">
        <v>328</v>
      </c>
      <c r="J91" s="93">
        <v>0.85</v>
      </c>
      <c r="K91" s="10" t="s">
        <v>493</v>
      </c>
      <c r="L91" s="10" t="s">
        <v>287</v>
      </c>
      <c r="M91" s="10" t="s">
        <v>530</v>
      </c>
      <c r="N91" s="176" t="s">
        <v>639</v>
      </c>
      <c r="O91" s="10" t="s">
        <v>600</v>
      </c>
      <c r="P91" s="67">
        <f t="shared" si="0"/>
        <v>29660616</v>
      </c>
      <c r="Q91" s="60">
        <v>25211524</v>
      </c>
      <c r="R91" s="59">
        <v>3855880</v>
      </c>
      <c r="S91" s="59">
        <v>593212</v>
      </c>
      <c r="T91" s="59">
        <v>12649738</v>
      </c>
      <c r="U91" s="60">
        <v>0</v>
      </c>
      <c r="V91" s="60">
        <f t="shared" si="19"/>
        <v>42310354</v>
      </c>
      <c r="W91" s="67" t="s">
        <v>253</v>
      </c>
      <c r="X91" s="166">
        <v>4727691.16</v>
      </c>
      <c r="Y91" s="166">
        <v>723058.65</v>
      </c>
      <c r="Z91" s="1"/>
      <c r="AA91" s="1"/>
      <c r="AB91" s="1"/>
    </row>
    <row r="92" spans="2:28" s="8" customFormat="1" ht="51.75" customHeight="1" x14ac:dyDescent="0.25">
      <c r="B92" s="77">
        <f t="shared" si="20"/>
        <v>67</v>
      </c>
      <c r="C92" s="217"/>
      <c r="D92" s="7" t="s">
        <v>34</v>
      </c>
      <c r="E92" s="7">
        <v>106221</v>
      </c>
      <c r="F92" s="176" t="s">
        <v>35</v>
      </c>
      <c r="G92" s="106" t="s">
        <v>350</v>
      </c>
      <c r="H92" s="98">
        <v>42772</v>
      </c>
      <c r="I92" s="10" t="s">
        <v>349</v>
      </c>
      <c r="J92" s="93">
        <v>0.85</v>
      </c>
      <c r="K92" s="10" t="s">
        <v>496</v>
      </c>
      <c r="L92" s="10" t="s">
        <v>531</v>
      </c>
      <c r="M92" s="10" t="s">
        <v>532</v>
      </c>
      <c r="N92" s="176" t="s">
        <v>639</v>
      </c>
      <c r="O92" s="10" t="s">
        <v>600</v>
      </c>
      <c r="P92" s="67">
        <f t="shared" si="0"/>
        <v>30879822</v>
      </c>
      <c r="Q92" s="60">
        <v>26247849</v>
      </c>
      <c r="R92" s="59">
        <v>4014377</v>
      </c>
      <c r="S92" s="59">
        <v>617596</v>
      </c>
      <c r="T92" s="59">
        <v>6721744</v>
      </c>
      <c r="U92" s="60">
        <v>2978892</v>
      </c>
      <c r="V92" s="60">
        <f t="shared" si="19"/>
        <v>40580458</v>
      </c>
      <c r="W92" s="67" t="s">
        <v>253</v>
      </c>
      <c r="X92" s="166">
        <v>6302413.6200000001</v>
      </c>
      <c r="Y92" s="166">
        <v>963898.58000000007</v>
      </c>
      <c r="Z92" s="1"/>
      <c r="AA92" s="1"/>
      <c r="AB92" s="1"/>
    </row>
    <row r="93" spans="2:28" s="8" customFormat="1" ht="66" customHeight="1" x14ac:dyDescent="0.25">
      <c r="B93" s="77">
        <f t="shared" si="20"/>
        <v>68</v>
      </c>
      <c r="C93" s="217"/>
      <c r="D93" s="7" t="s">
        <v>36</v>
      </c>
      <c r="E93" s="7">
        <v>101066</v>
      </c>
      <c r="F93" s="176" t="s">
        <v>37</v>
      </c>
      <c r="G93" s="111" t="s">
        <v>330</v>
      </c>
      <c r="H93" s="99">
        <v>42774</v>
      </c>
      <c r="I93" s="99">
        <v>43404</v>
      </c>
      <c r="J93" s="93">
        <v>0.85</v>
      </c>
      <c r="K93" s="176" t="s">
        <v>484</v>
      </c>
      <c r="L93" s="176" t="s">
        <v>533</v>
      </c>
      <c r="M93" s="176"/>
      <c r="N93" s="176" t="s">
        <v>639</v>
      </c>
      <c r="O93" s="10" t="s">
        <v>600</v>
      </c>
      <c r="P93" s="59">
        <f t="shared" si="0"/>
        <v>10503439.000000002</v>
      </c>
      <c r="Q93" s="59">
        <v>8927923.1500000004</v>
      </c>
      <c r="R93" s="59">
        <v>1470481.4600000002</v>
      </c>
      <c r="S93" s="59">
        <v>105034.39</v>
      </c>
      <c r="T93" s="59">
        <v>2100688</v>
      </c>
      <c r="U93" s="59">
        <v>0</v>
      </c>
      <c r="V93" s="60">
        <f t="shared" si="19"/>
        <v>12604127.000000002</v>
      </c>
      <c r="W93" s="67" t="s">
        <v>253</v>
      </c>
      <c r="X93" s="41">
        <v>0</v>
      </c>
      <c r="Y93" s="41">
        <v>0</v>
      </c>
      <c r="Z93" s="1"/>
      <c r="AA93" s="1"/>
      <c r="AB93" s="1"/>
    </row>
    <row r="94" spans="2:28" s="8" customFormat="1" ht="133.5" customHeight="1" x14ac:dyDescent="0.25">
      <c r="B94" s="77">
        <f t="shared" si="20"/>
        <v>69</v>
      </c>
      <c r="C94" s="217"/>
      <c r="D94" s="7" t="s">
        <v>38</v>
      </c>
      <c r="E94" s="7">
        <v>106974</v>
      </c>
      <c r="F94" s="176" t="s">
        <v>215</v>
      </c>
      <c r="G94" s="106" t="s">
        <v>347</v>
      </c>
      <c r="H94" s="98">
        <v>42949</v>
      </c>
      <c r="I94" s="98" t="s">
        <v>348</v>
      </c>
      <c r="J94" s="93">
        <v>0.85</v>
      </c>
      <c r="K94" s="10" t="s">
        <v>482</v>
      </c>
      <c r="L94" s="10" t="s">
        <v>534</v>
      </c>
      <c r="M94" s="10" t="s">
        <v>534</v>
      </c>
      <c r="N94" s="176" t="s">
        <v>639</v>
      </c>
      <c r="O94" s="10" t="s">
        <v>600</v>
      </c>
      <c r="P94" s="67">
        <f t="shared" si="0"/>
        <v>133567269</v>
      </c>
      <c r="Q94" s="60">
        <v>113532179</v>
      </c>
      <c r="R94" s="59">
        <v>17363745</v>
      </c>
      <c r="S94" s="59">
        <v>2671345</v>
      </c>
      <c r="T94" s="59">
        <v>29197472</v>
      </c>
      <c r="U94" s="60">
        <v>14873797</v>
      </c>
      <c r="V94" s="60">
        <f t="shared" si="19"/>
        <v>177638538</v>
      </c>
      <c r="W94" s="67" t="s">
        <v>253</v>
      </c>
      <c r="X94" s="41">
        <v>0</v>
      </c>
      <c r="Y94" s="74">
        <v>0</v>
      </c>
      <c r="Z94" s="1"/>
      <c r="AA94" s="1"/>
      <c r="AB94" s="1"/>
    </row>
    <row r="95" spans="2:28" s="8" customFormat="1" ht="77.25" customHeight="1" x14ac:dyDescent="0.25">
      <c r="B95" s="77">
        <f t="shared" si="20"/>
        <v>70</v>
      </c>
      <c r="C95" s="217"/>
      <c r="D95" s="7" t="s">
        <v>39</v>
      </c>
      <c r="E95" s="7">
        <v>108040</v>
      </c>
      <c r="F95" s="176" t="s">
        <v>40</v>
      </c>
      <c r="G95" s="111" t="s">
        <v>449</v>
      </c>
      <c r="H95" s="99">
        <v>42795</v>
      </c>
      <c r="I95" s="99">
        <v>43190</v>
      </c>
      <c r="J95" s="93">
        <v>0.85</v>
      </c>
      <c r="K95" s="176" t="s">
        <v>496</v>
      </c>
      <c r="L95" s="176" t="s">
        <v>503</v>
      </c>
      <c r="M95" s="176"/>
      <c r="N95" s="176" t="s">
        <v>639</v>
      </c>
      <c r="O95" s="10" t="s">
        <v>600</v>
      </c>
      <c r="P95" s="59">
        <f t="shared" si="0"/>
        <v>11926122</v>
      </c>
      <c r="Q95" s="59">
        <v>10137204</v>
      </c>
      <c r="R95" s="59">
        <v>1669657</v>
      </c>
      <c r="S95" s="59">
        <v>119261</v>
      </c>
      <c r="T95" s="59">
        <v>2385224</v>
      </c>
      <c r="U95" s="59">
        <v>0</v>
      </c>
      <c r="V95" s="60">
        <f t="shared" si="19"/>
        <v>14311346</v>
      </c>
      <c r="W95" s="67" t="s">
        <v>438</v>
      </c>
      <c r="X95" s="41">
        <v>1013720.37</v>
      </c>
      <c r="Y95" s="74">
        <v>166965.71</v>
      </c>
      <c r="Z95" s="1"/>
      <c r="AA95" s="1"/>
      <c r="AB95" s="1"/>
    </row>
    <row r="96" spans="2:28" s="8" customFormat="1" ht="45.75" customHeight="1" x14ac:dyDescent="0.25">
      <c r="B96" s="77">
        <f t="shared" si="20"/>
        <v>71</v>
      </c>
      <c r="C96" s="217"/>
      <c r="D96" s="7" t="s">
        <v>41</v>
      </c>
      <c r="E96" s="7">
        <v>106204</v>
      </c>
      <c r="F96" s="176" t="s">
        <v>42</v>
      </c>
      <c r="G96" s="106" t="s">
        <v>470</v>
      </c>
      <c r="H96" s="98">
        <v>42775</v>
      </c>
      <c r="I96" s="98">
        <v>43524</v>
      </c>
      <c r="J96" s="93">
        <v>0.85</v>
      </c>
      <c r="K96" s="10" t="s">
        <v>496</v>
      </c>
      <c r="L96" s="10" t="s">
        <v>535</v>
      </c>
      <c r="M96" s="10" t="s">
        <v>536</v>
      </c>
      <c r="N96" s="176" t="s">
        <v>639</v>
      </c>
      <c r="O96" s="10" t="s">
        <v>600</v>
      </c>
      <c r="P96" s="67">
        <f t="shared" ref="P96:P190" si="21">+Q96+R96+S96</f>
        <v>92126031</v>
      </c>
      <c r="Q96" s="60">
        <v>78307126</v>
      </c>
      <c r="R96" s="59">
        <v>11976384</v>
      </c>
      <c r="S96" s="59">
        <v>1842521</v>
      </c>
      <c r="T96" s="59">
        <v>19984242</v>
      </c>
      <c r="U96" s="60">
        <v>8514160</v>
      </c>
      <c r="V96" s="60">
        <f t="shared" si="19"/>
        <v>120624433</v>
      </c>
      <c r="W96" s="67" t="s">
        <v>253</v>
      </c>
      <c r="X96" s="41">
        <v>24154714.5</v>
      </c>
      <c r="Y96" s="41">
        <v>3694250.4400000004</v>
      </c>
      <c r="Z96" s="186"/>
      <c r="AA96" s="1"/>
      <c r="AB96" s="1"/>
    </row>
    <row r="97" spans="2:28" s="8" customFormat="1" ht="72" customHeight="1" x14ac:dyDescent="0.25">
      <c r="B97" s="77">
        <f t="shared" si="20"/>
        <v>72</v>
      </c>
      <c r="C97" s="182"/>
      <c r="D97" s="7" t="s">
        <v>43</v>
      </c>
      <c r="E97" s="7">
        <v>102415</v>
      </c>
      <c r="F97" s="176" t="s">
        <v>44</v>
      </c>
      <c r="G97" s="111" t="s">
        <v>340</v>
      </c>
      <c r="H97" s="176" t="s">
        <v>376</v>
      </c>
      <c r="I97" s="176" t="s">
        <v>254</v>
      </c>
      <c r="J97" s="93">
        <v>0.85</v>
      </c>
      <c r="K97" s="176" t="s">
        <v>495</v>
      </c>
      <c r="L97" s="176" t="s">
        <v>505</v>
      </c>
      <c r="M97" s="176"/>
      <c r="N97" s="176" t="s">
        <v>639</v>
      </c>
      <c r="O97" s="10" t="s">
        <v>600</v>
      </c>
      <c r="P97" s="59">
        <f t="shared" si="21"/>
        <v>8028912</v>
      </c>
      <c r="Q97" s="59">
        <v>6824575</v>
      </c>
      <c r="R97" s="59">
        <v>1124048</v>
      </c>
      <c r="S97" s="59">
        <v>80289</v>
      </c>
      <c r="T97" s="59">
        <v>1605782</v>
      </c>
      <c r="U97" s="59">
        <v>0</v>
      </c>
      <c r="V97" s="60">
        <f t="shared" si="19"/>
        <v>9634694</v>
      </c>
      <c r="W97" s="67" t="s">
        <v>253</v>
      </c>
      <c r="X97" s="41">
        <v>3753516.2600000002</v>
      </c>
      <c r="Y97" s="41">
        <v>618226.22</v>
      </c>
      <c r="Z97" s="1"/>
      <c r="AA97" s="1"/>
      <c r="AB97" s="1"/>
    </row>
    <row r="98" spans="2:28" s="8" customFormat="1" ht="43.5" customHeight="1" x14ac:dyDescent="0.25">
      <c r="B98" s="77">
        <f t="shared" si="20"/>
        <v>73</v>
      </c>
      <c r="C98" s="182"/>
      <c r="D98" s="7" t="s">
        <v>45</v>
      </c>
      <c r="E98" s="7">
        <v>107453</v>
      </c>
      <c r="F98" s="176" t="s">
        <v>46</v>
      </c>
      <c r="G98" s="121" t="s">
        <v>377</v>
      </c>
      <c r="H98" s="10" t="s">
        <v>378</v>
      </c>
      <c r="I98" s="10" t="s">
        <v>264</v>
      </c>
      <c r="J98" s="93">
        <v>0.85</v>
      </c>
      <c r="K98" s="10" t="s">
        <v>496</v>
      </c>
      <c r="L98" s="10" t="s">
        <v>492</v>
      </c>
      <c r="M98" s="10"/>
      <c r="N98" s="176" t="s">
        <v>639</v>
      </c>
      <c r="O98" s="10" t="s">
        <v>600</v>
      </c>
      <c r="P98" s="67">
        <f t="shared" si="21"/>
        <v>45452806</v>
      </c>
      <c r="Q98" s="60">
        <v>38634885</v>
      </c>
      <c r="R98" s="59">
        <v>5908865</v>
      </c>
      <c r="S98" s="59">
        <v>909056</v>
      </c>
      <c r="T98" s="64">
        <v>9090561</v>
      </c>
      <c r="U98" s="60">
        <v>0</v>
      </c>
      <c r="V98" s="60">
        <f t="shared" si="19"/>
        <v>54543367</v>
      </c>
      <c r="W98" s="67" t="s">
        <v>253</v>
      </c>
      <c r="X98" s="41">
        <v>21040.2</v>
      </c>
      <c r="Y98" s="74">
        <v>3217.92</v>
      </c>
      <c r="Z98" s="1"/>
      <c r="AA98" s="1"/>
      <c r="AB98" s="1"/>
    </row>
    <row r="99" spans="2:28" s="8" customFormat="1" ht="85.5" customHeight="1" x14ac:dyDescent="0.25">
      <c r="B99" s="77">
        <f t="shared" si="20"/>
        <v>74</v>
      </c>
      <c r="C99" s="182"/>
      <c r="D99" s="7" t="s">
        <v>47</v>
      </c>
      <c r="E99" s="7">
        <v>105621</v>
      </c>
      <c r="F99" s="176" t="s">
        <v>48</v>
      </c>
      <c r="G99" s="111" t="s">
        <v>440</v>
      </c>
      <c r="H99" s="99">
        <v>42705</v>
      </c>
      <c r="I99" s="99">
        <v>43190</v>
      </c>
      <c r="J99" s="93">
        <v>0.85</v>
      </c>
      <c r="K99" s="176" t="s">
        <v>496</v>
      </c>
      <c r="L99" s="176" t="s">
        <v>456</v>
      </c>
      <c r="M99" s="176"/>
      <c r="N99" s="176" t="s">
        <v>639</v>
      </c>
      <c r="O99" s="10" t="s">
        <v>600</v>
      </c>
      <c r="P99" s="59">
        <f t="shared" si="21"/>
        <v>11406183.6315</v>
      </c>
      <c r="Q99" s="59">
        <v>9695256</v>
      </c>
      <c r="R99" s="59">
        <v>1596865.7894000004</v>
      </c>
      <c r="S99" s="59">
        <v>114061.84210000001</v>
      </c>
      <c r="T99" s="59">
        <v>2281237</v>
      </c>
      <c r="U99" s="59">
        <v>0</v>
      </c>
      <c r="V99" s="60">
        <f t="shared" si="19"/>
        <v>13687420.6315</v>
      </c>
      <c r="W99" s="67" t="s">
        <v>438</v>
      </c>
      <c r="X99" s="41">
        <f>2961858.13+3135589.68</f>
        <v>6097447.8100000005</v>
      </c>
      <c r="Y99" s="41">
        <f>487835.46+516450.06</f>
        <v>1004285.52</v>
      </c>
      <c r="Z99" s="1"/>
      <c r="AA99" s="1"/>
      <c r="AB99" s="1"/>
    </row>
    <row r="100" spans="2:28" s="8" customFormat="1" ht="41.25" customHeight="1" x14ac:dyDescent="0.25">
      <c r="B100" s="77">
        <f t="shared" si="20"/>
        <v>75</v>
      </c>
      <c r="C100" s="182"/>
      <c r="D100" s="7" t="s">
        <v>50</v>
      </c>
      <c r="E100" s="7">
        <v>106373</v>
      </c>
      <c r="F100" s="176" t="s">
        <v>95</v>
      </c>
      <c r="G100" s="106" t="s">
        <v>354</v>
      </c>
      <c r="H100" s="10" t="s">
        <v>355</v>
      </c>
      <c r="I100" s="10" t="s">
        <v>356</v>
      </c>
      <c r="J100" s="93">
        <v>0.85</v>
      </c>
      <c r="K100" s="10" t="s">
        <v>484</v>
      </c>
      <c r="L100" s="10" t="s">
        <v>501</v>
      </c>
      <c r="M100" s="10" t="s">
        <v>537</v>
      </c>
      <c r="N100" s="176" t="s">
        <v>639</v>
      </c>
      <c r="O100" s="10" t="s">
        <v>600</v>
      </c>
      <c r="P100" s="67">
        <f t="shared" si="21"/>
        <v>81435890</v>
      </c>
      <c r="Q100" s="60">
        <v>69220506</v>
      </c>
      <c r="R100" s="60">
        <v>10586666</v>
      </c>
      <c r="S100" s="60">
        <v>1628718</v>
      </c>
      <c r="T100" s="60">
        <v>17531811</v>
      </c>
      <c r="U100" s="60">
        <v>9371300</v>
      </c>
      <c r="V100" s="60">
        <f t="shared" si="19"/>
        <v>108339001</v>
      </c>
      <c r="W100" s="67" t="s">
        <v>253</v>
      </c>
      <c r="X100" s="41">
        <v>16868684.670000002</v>
      </c>
      <c r="Y100" s="74">
        <v>2579916.4699999997</v>
      </c>
      <c r="Z100" s="1"/>
      <c r="AA100" s="1"/>
      <c r="AB100" s="1"/>
    </row>
    <row r="101" spans="2:28" s="8" customFormat="1" ht="69.75" customHeight="1" x14ac:dyDescent="0.25">
      <c r="B101" s="77">
        <f t="shared" si="20"/>
        <v>76</v>
      </c>
      <c r="C101" s="182"/>
      <c r="D101" s="7" t="s">
        <v>56</v>
      </c>
      <c r="E101" s="7">
        <v>105593</v>
      </c>
      <c r="F101" s="176" t="s">
        <v>57</v>
      </c>
      <c r="G101" s="111" t="s">
        <v>352</v>
      </c>
      <c r="H101" s="99">
        <v>42824</v>
      </c>
      <c r="I101" s="99">
        <v>43100</v>
      </c>
      <c r="J101" s="93">
        <v>0.85</v>
      </c>
      <c r="K101" s="176" t="s">
        <v>488</v>
      </c>
      <c r="L101" s="176" t="s">
        <v>538</v>
      </c>
      <c r="M101" s="176"/>
      <c r="N101" s="176" t="s">
        <v>639</v>
      </c>
      <c r="O101" s="10" t="s">
        <v>600</v>
      </c>
      <c r="P101" s="59">
        <f t="shared" si="21"/>
        <v>9927570</v>
      </c>
      <c r="Q101" s="59">
        <v>8438434.5</v>
      </c>
      <c r="R101" s="59">
        <v>1389859.8</v>
      </c>
      <c r="S101" s="59">
        <v>99275.7</v>
      </c>
      <c r="T101" s="59">
        <v>1985514</v>
      </c>
      <c r="U101" s="59">
        <v>0</v>
      </c>
      <c r="V101" s="60">
        <f t="shared" si="19"/>
        <v>11913084</v>
      </c>
      <c r="W101" s="67" t="s">
        <v>253</v>
      </c>
      <c r="X101" s="41">
        <v>1141663.8700000001</v>
      </c>
      <c r="Y101" s="74">
        <v>188038.76</v>
      </c>
      <c r="Z101" s="1"/>
      <c r="AA101" s="1"/>
      <c r="AB101" s="1"/>
    </row>
    <row r="102" spans="2:28" s="8" customFormat="1" ht="207" customHeight="1" x14ac:dyDescent="0.25">
      <c r="B102" s="77">
        <f t="shared" si="20"/>
        <v>77</v>
      </c>
      <c r="C102" s="182"/>
      <c r="D102" s="7" t="s">
        <v>60</v>
      </c>
      <c r="E102" s="7">
        <v>104855</v>
      </c>
      <c r="F102" s="176" t="s">
        <v>97</v>
      </c>
      <c r="G102" s="111" t="s">
        <v>386</v>
      </c>
      <c r="H102" s="10" t="s">
        <v>387</v>
      </c>
      <c r="I102" s="10" t="s">
        <v>267</v>
      </c>
      <c r="J102" s="93">
        <v>0.85</v>
      </c>
      <c r="K102" s="10" t="s">
        <v>489</v>
      </c>
      <c r="L102" s="10" t="s">
        <v>539</v>
      </c>
      <c r="M102" s="10" t="s">
        <v>539</v>
      </c>
      <c r="N102" s="176" t="s">
        <v>639</v>
      </c>
      <c r="O102" s="10" t="s">
        <v>600</v>
      </c>
      <c r="P102" s="67">
        <f t="shared" si="21"/>
        <v>41951514.170000002</v>
      </c>
      <c r="Q102" s="60">
        <v>35658787.049999997</v>
      </c>
      <c r="R102" s="60">
        <v>5453696.8399999999</v>
      </c>
      <c r="S102" s="60">
        <v>839030.28</v>
      </c>
      <c r="T102" s="60">
        <v>8690881.6699999999</v>
      </c>
      <c r="U102" s="60">
        <v>4378154.53</v>
      </c>
      <c r="V102" s="60">
        <f t="shared" si="19"/>
        <v>55020550.370000005</v>
      </c>
      <c r="W102" s="67" t="s">
        <v>253</v>
      </c>
      <c r="X102" s="41">
        <v>0</v>
      </c>
      <c r="Y102" s="74">
        <v>0</v>
      </c>
      <c r="Z102" s="1"/>
      <c r="AA102" s="1"/>
      <c r="AB102" s="1"/>
    </row>
    <row r="103" spans="2:28" s="8" customFormat="1" ht="165.75" x14ac:dyDescent="0.25">
      <c r="B103" s="77">
        <f t="shared" si="20"/>
        <v>78</v>
      </c>
      <c r="C103" s="182"/>
      <c r="D103" s="7" t="s">
        <v>58</v>
      </c>
      <c r="E103" s="7">
        <v>102578</v>
      </c>
      <c r="F103" s="176" t="s">
        <v>59</v>
      </c>
      <c r="G103" s="111" t="s">
        <v>262</v>
      </c>
      <c r="H103" s="176" t="s">
        <v>388</v>
      </c>
      <c r="I103" s="176" t="s">
        <v>261</v>
      </c>
      <c r="J103" s="93">
        <v>0.85</v>
      </c>
      <c r="K103" s="176" t="s">
        <v>482</v>
      </c>
      <c r="L103" s="176" t="s">
        <v>497</v>
      </c>
      <c r="M103" s="176"/>
      <c r="N103" s="176" t="s">
        <v>639</v>
      </c>
      <c r="O103" s="10" t="s">
        <v>600</v>
      </c>
      <c r="P103" s="59">
        <f t="shared" si="21"/>
        <v>5114757.8909</v>
      </c>
      <c r="Q103" s="59">
        <v>4347544.2235000003</v>
      </c>
      <c r="R103" s="59">
        <v>716066.10739999998</v>
      </c>
      <c r="S103" s="59">
        <v>51147.56</v>
      </c>
      <c r="T103" s="59">
        <v>1022951.58</v>
      </c>
      <c r="U103" s="59">
        <v>0</v>
      </c>
      <c r="V103" s="60">
        <f t="shared" si="19"/>
        <v>6137709.4709000001</v>
      </c>
      <c r="W103" s="67" t="s">
        <v>253</v>
      </c>
      <c r="X103" s="41">
        <v>0</v>
      </c>
      <c r="Y103" s="74">
        <v>0</v>
      </c>
      <c r="Z103" s="1"/>
      <c r="AA103" s="1"/>
      <c r="AB103" s="1"/>
    </row>
    <row r="104" spans="2:28" s="8" customFormat="1" ht="382.5" x14ac:dyDescent="0.25">
      <c r="B104" s="77">
        <f t="shared" si="20"/>
        <v>79</v>
      </c>
      <c r="C104" s="182"/>
      <c r="D104" s="7" t="s">
        <v>61</v>
      </c>
      <c r="E104" s="7">
        <v>106678</v>
      </c>
      <c r="F104" s="176" t="s">
        <v>98</v>
      </c>
      <c r="G104" s="111" t="s">
        <v>265</v>
      </c>
      <c r="H104" s="176" t="s">
        <v>389</v>
      </c>
      <c r="I104" s="176" t="s">
        <v>264</v>
      </c>
      <c r="J104" s="93">
        <v>0.85</v>
      </c>
      <c r="K104" s="176" t="s">
        <v>484</v>
      </c>
      <c r="L104" s="176" t="s">
        <v>485</v>
      </c>
      <c r="M104" s="176"/>
      <c r="N104" s="176" t="s">
        <v>639</v>
      </c>
      <c r="O104" s="10" t="s">
        <v>600</v>
      </c>
      <c r="P104" s="59">
        <f t="shared" si="21"/>
        <v>6109300</v>
      </c>
      <c r="Q104" s="59">
        <v>5192905</v>
      </c>
      <c r="R104" s="59">
        <v>855302.00000000012</v>
      </c>
      <c r="S104" s="59">
        <v>61093</v>
      </c>
      <c r="T104" s="59">
        <v>1221859.99</v>
      </c>
      <c r="U104" s="59">
        <v>0</v>
      </c>
      <c r="V104" s="60">
        <f t="shared" si="19"/>
        <v>7331159.9900000002</v>
      </c>
      <c r="W104" s="67" t="s">
        <v>253</v>
      </c>
      <c r="X104" s="166">
        <v>4153100</v>
      </c>
      <c r="Y104" s="167">
        <v>684040</v>
      </c>
      <c r="Z104" s="1"/>
      <c r="AA104" s="1"/>
      <c r="AB104" s="1"/>
    </row>
    <row r="105" spans="2:28" s="8" customFormat="1" ht="84.75" customHeight="1" x14ac:dyDescent="0.25">
      <c r="B105" s="77">
        <f t="shared" si="20"/>
        <v>80</v>
      </c>
      <c r="C105" s="182"/>
      <c r="D105" s="7" t="s">
        <v>62</v>
      </c>
      <c r="E105" s="7">
        <v>105537</v>
      </c>
      <c r="F105" s="176" t="s">
        <v>99</v>
      </c>
      <c r="G105" s="111" t="s">
        <v>323</v>
      </c>
      <c r="H105" s="98">
        <v>42829</v>
      </c>
      <c r="I105" s="98">
        <v>43465</v>
      </c>
      <c r="J105" s="93">
        <v>0.85</v>
      </c>
      <c r="K105" s="10" t="s">
        <v>540</v>
      </c>
      <c r="L105" s="10" t="s">
        <v>502</v>
      </c>
      <c r="M105" s="10" t="s">
        <v>502</v>
      </c>
      <c r="N105" s="176" t="s">
        <v>639</v>
      </c>
      <c r="O105" s="10" t="s">
        <v>600</v>
      </c>
      <c r="P105" s="67">
        <f t="shared" si="21"/>
        <v>35786046.479999997</v>
      </c>
      <c r="Q105" s="60">
        <v>30418139.5</v>
      </c>
      <c r="R105" s="60">
        <v>4652186.05</v>
      </c>
      <c r="S105" s="60">
        <v>715720.93</v>
      </c>
      <c r="T105" s="60">
        <v>7157209.29</v>
      </c>
      <c r="U105" s="60">
        <v>0</v>
      </c>
      <c r="V105" s="60">
        <f t="shared" si="19"/>
        <v>42943255.769999996</v>
      </c>
      <c r="W105" s="67" t="s">
        <v>253</v>
      </c>
      <c r="X105" s="41">
        <v>5077718.8499999996</v>
      </c>
      <c r="Y105" s="41">
        <v>776592.3</v>
      </c>
      <c r="Z105" s="1"/>
      <c r="AA105" s="1"/>
      <c r="AB105" s="1"/>
    </row>
    <row r="106" spans="2:28" s="8" customFormat="1" ht="57" customHeight="1" x14ac:dyDescent="0.25">
      <c r="B106" s="77">
        <f t="shared" si="20"/>
        <v>81</v>
      </c>
      <c r="C106" s="182"/>
      <c r="D106" s="7" t="s">
        <v>63</v>
      </c>
      <c r="E106" s="7">
        <v>107617</v>
      </c>
      <c r="F106" s="176" t="s">
        <v>101</v>
      </c>
      <c r="G106" s="122" t="s">
        <v>353</v>
      </c>
      <c r="H106" s="98">
        <v>42836</v>
      </c>
      <c r="I106" s="98">
        <v>44196</v>
      </c>
      <c r="J106" s="93">
        <v>0.85</v>
      </c>
      <c r="K106" s="10" t="s">
        <v>484</v>
      </c>
      <c r="L106" s="10" t="s">
        <v>494</v>
      </c>
      <c r="M106" s="10" t="s">
        <v>494</v>
      </c>
      <c r="N106" s="176" t="s">
        <v>639</v>
      </c>
      <c r="O106" s="10" t="s">
        <v>600</v>
      </c>
      <c r="P106" s="67">
        <f t="shared" si="21"/>
        <v>86247043</v>
      </c>
      <c r="Q106" s="60">
        <v>73309986.430000007</v>
      </c>
      <c r="R106" s="60">
        <v>11212115.57</v>
      </c>
      <c r="S106" s="60">
        <v>1724941</v>
      </c>
      <c r="T106" s="60">
        <v>19096406.969999999</v>
      </c>
      <c r="U106" s="60">
        <v>9668262.8300000001</v>
      </c>
      <c r="V106" s="60">
        <f t="shared" si="19"/>
        <v>115011712.8</v>
      </c>
      <c r="W106" s="67" t="s">
        <v>253</v>
      </c>
      <c r="X106" s="41">
        <v>0</v>
      </c>
      <c r="Y106" s="74">
        <v>0</v>
      </c>
      <c r="Z106" s="1"/>
      <c r="AA106" s="1"/>
      <c r="AB106" s="1"/>
    </row>
    <row r="107" spans="2:28" s="8" customFormat="1" ht="67.5" customHeight="1" x14ac:dyDescent="0.25">
      <c r="B107" s="77">
        <f t="shared" si="20"/>
        <v>82</v>
      </c>
      <c r="C107" s="182"/>
      <c r="D107" s="7" t="s">
        <v>204</v>
      </c>
      <c r="E107" s="7">
        <v>106556</v>
      </c>
      <c r="F107" s="176" t="s">
        <v>102</v>
      </c>
      <c r="G107" s="120" t="s">
        <v>268</v>
      </c>
      <c r="H107" s="176" t="s">
        <v>390</v>
      </c>
      <c r="I107" s="176" t="s">
        <v>269</v>
      </c>
      <c r="J107" s="93">
        <v>0.85</v>
      </c>
      <c r="K107" s="176" t="s">
        <v>495</v>
      </c>
      <c r="L107" s="176" t="s">
        <v>369</v>
      </c>
      <c r="M107" s="176"/>
      <c r="N107" s="176" t="s">
        <v>639</v>
      </c>
      <c r="O107" s="10" t="s">
        <v>600</v>
      </c>
      <c r="P107" s="59">
        <f t="shared" si="21"/>
        <v>11034044.449999999</v>
      </c>
      <c r="Q107" s="59">
        <v>9378937.7799999993</v>
      </c>
      <c r="R107" s="59">
        <v>1544766.22</v>
      </c>
      <c r="S107" s="59">
        <v>110340.45</v>
      </c>
      <c r="T107" s="59">
        <v>2206808.89</v>
      </c>
      <c r="U107" s="59">
        <v>0</v>
      </c>
      <c r="V107" s="60">
        <f t="shared" si="19"/>
        <v>13240853.34</v>
      </c>
      <c r="W107" s="67" t="s">
        <v>253</v>
      </c>
      <c r="X107" s="41">
        <v>2164370.2599999998</v>
      </c>
      <c r="Y107" s="74">
        <v>356484.51</v>
      </c>
      <c r="Z107" s="1"/>
      <c r="AA107" s="1"/>
      <c r="AB107" s="1"/>
    </row>
    <row r="108" spans="2:28" s="8" customFormat="1" ht="57" customHeight="1" x14ac:dyDescent="0.25">
      <c r="B108" s="77">
        <f t="shared" si="20"/>
        <v>83</v>
      </c>
      <c r="C108" s="182"/>
      <c r="D108" s="7" t="s">
        <v>64</v>
      </c>
      <c r="E108" s="7">
        <v>108771</v>
      </c>
      <c r="F108" s="176" t="s">
        <v>104</v>
      </c>
      <c r="G108" s="117" t="s">
        <v>457</v>
      </c>
      <c r="H108" s="98">
        <v>42838</v>
      </c>
      <c r="I108" s="98">
        <v>43113</v>
      </c>
      <c r="J108" s="93">
        <v>0.85</v>
      </c>
      <c r="K108" s="10" t="s">
        <v>488</v>
      </c>
      <c r="L108" s="10" t="s">
        <v>538</v>
      </c>
      <c r="M108" s="10"/>
      <c r="N108" s="176" t="s">
        <v>639</v>
      </c>
      <c r="O108" s="10" t="s">
        <v>600</v>
      </c>
      <c r="P108" s="67">
        <f t="shared" si="21"/>
        <v>14458977.65</v>
      </c>
      <c r="Q108" s="60">
        <v>12290131.01</v>
      </c>
      <c r="R108" s="60">
        <v>1879667.09</v>
      </c>
      <c r="S108" s="60">
        <v>289179.55</v>
      </c>
      <c r="T108" s="60">
        <v>3000077.22</v>
      </c>
      <c r="U108" s="60">
        <v>1477292.22</v>
      </c>
      <c r="V108" s="60">
        <f t="shared" si="19"/>
        <v>18936347.09</v>
      </c>
      <c r="W108" s="67" t="s">
        <v>253</v>
      </c>
      <c r="X108" s="41">
        <v>1805202.05</v>
      </c>
      <c r="Y108" s="74">
        <v>276089.73</v>
      </c>
      <c r="Z108" s="1"/>
      <c r="AA108" s="1"/>
      <c r="AB108" s="1"/>
    </row>
    <row r="109" spans="2:28" s="8" customFormat="1" ht="77.25" customHeight="1" x14ac:dyDescent="0.25">
      <c r="B109" s="77">
        <f t="shared" si="20"/>
        <v>84</v>
      </c>
      <c r="C109" s="182"/>
      <c r="D109" s="7" t="s">
        <v>65</v>
      </c>
      <c r="E109" s="7">
        <v>107170</v>
      </c>
      <c r="F109" s="176" t="s">
        <v>103</v>
      </c>
      <c r="G109" s="123" t="s">
        <v>473</v>
      </c>
      <c r="H109" s="99">
        <v>42838</v>
      </c>
      <c r="I109" s="99">
        <v>43435</v>
      </c>
      <c r="J109" s="93">
        <v>0.85</v>
      </c>
      <c r="K109" s="176" t="s">
        <v>495</v>
      </c>
      <c r="L109" s="176" t="s">
        <v>502</v>
      </c>
      <c r="M109" s="176"/>
      <c r="N109" s="176" t="s">
        <v>639</v>
      </c>
      <c r="O109" s="10" t="s">
        <v>600</v>
      </c>
      <c r="P109" s="59">
        <f t="shared" si="21"/>
        <v>7516368.080000001</v>
      </c>
      <c r="Q109" s="59">
        <v>6388912.8600000003</v>
      </c>
      <c r="R109" s="59">
        <v>1052291.53</v>
      </c>
      <c r="S109" s="59">
        <v>75163.69</v>
      </c>
      <c r="T109" s="60">
        <v>1503273.61</v>
      </c>
      <c r="U109" s="59">
        <v>0</v>
      </c>
      <c r="V109" s="60">
        <f t="shared" ref="V109:V140" si="22">+Q109+R109+S109+T109+U109</f>
        <v>9019641.6900000013</v>
      </c>
      <c r="W109" s="67" t="s">
        <v>253</v>
      </c>
      <c r="X109" s="41">
        <v>638891.29</v>
      </c>
      <c r="Y109" s="74">
        <v>105229.15</v>
      </c>
      <c r="Z109" s="1"/>
      <c r="AA109" s="1"/>
      <c r="AB109" s="1"/>
    </row>
    <row r="110" spans="2:28" s="8" customFormat="1" ht="57" customHeight="1" x14ac:dyDescent="0.25">
      <c r="B110" s="77">
        <f t="shared" si="20"/>
        <v>85</v>
      </c>
      <c r="C110" s="182"/>
      <c r="D110" s="7" t="s">
        <v>68</v>
      </c>
      <c r="E110" s="7">
        <v>106355</v>
      </c>
      <c r="F110" s="176" t="s">
        <v>105</v>
      </c>
      <c r="G110" s="123" t="s">
        <v>324</v>
      </c>
      <c r="H110" s="98">
        <v>42850</v>
      </c>
      <c r="I110" s="98">
        <v>44196</v>
      </c>
      <c r="J110" s="93">
        <v>0.85</v>
      </c>
      <c r="K110" s="10" t="s">
        <v>499</v>
      </c>
      <c r="L110" s="209" t="s">
        <v>521</v>
      </c>
      <c r="M110" s="10" t="s">
        <v>521</v>
      </c>
      <c r="N110" s="176" t="s">
        <v>639</v>
      </c>
      <c r="O110" s="10" t="s">
        <v>600</v>
      </c>
      <c r="P110" s="67">
        <f>+Q110+R110+S110</f>
        <v>24374688.030000001</v>
      </c>
      <c r="Q110" s="60">
        <v>20718484.829999998</v>
      </c>
      <c r="R110" s="60">
        <v>3168709.44</v>
      </c>
      <c r="S110" s="60">
        <v>487493.76</v>
      </c>
      <c r="T110" s="60">
        <v>5106784.0999999996</v>
      </c>
      <c r="U110" s="60">
        <v>2711308.23</v>
      </c>
      <c r="V110" s="60">
        <f t="shared" si="22"/>
        <v>32192780.360000003</v>
      </c>
      <c r="W110" s="67" t="s">
        <v>253</v>
      </c>
      <c r="X110" s="41">
        <v>1058200.72</v>
      </c>
      <c r="Y110" s="74">
        <v>161842.46</v>
      </c>
      <c r="Z110" s="1"/>
      <c r="AA110" s="1"/>
      <c r="AB110" s="1"/>
    </row>
    <row r="111" spans="2:28" s="8" customFormat="1" ht="57" customHeight="1" x14ac:dyDescent="0.25">
      <c r="B111" s="77">
        <f t="shared" si="20"/>
        <v>86</v>
      </c>
      <c r="C111" s="182"/>
      <c r="D111" s="7" t="s">
        <v>69</v>
      </c>
      <c r="E111" s="7">
        <v>106283</v>
      </c>
      <c r="F111" s="176" t="s">
        <v>214</v>
      </c>
      <c r="G111" s="115" t="s">
        <v>458</v>
      </c>
      <c r="H111" s="98">
        <v>42851</v>
      </c>
      <c r="I111" s="98">
        <v>43251</v>
      </c>
      <c r="J111" s="93">
        <v>0.85</v>
      </c>
      <c r="K111" s="10" t="s">
        <v>493</v>
      </c>
      <c r="L111" s="10" t="s">
        <v>498</v>
      </c>
      <c r="M111" s="10" t="s">
        <v>541</v>
      </c>
      <c r="N111" s="176" t="s">
        <v>639</v>
      </c>
      <c r="O111" s="10" t="s">
        <v>600</v>
      </c>
      <c r="P111" s="67">
        <f t="shared" si="21"/>
        <v>7372001</v>
      </c>
      <c r="Q111" s="60">
        <v>6266201</v>
      </c>
      <c r="R111" s="60">
        <v>958360</v>
      </c>
      <c r="S111" s="60">
        <v>147440</v>
      </c>
      <c r="T111" s="60">
        <v>1400682</v>
      </c>
      <c r="U111" s="60">
        <v>0</v>
      </c>
      <c r="V111" s="60">
        <f t="shared" si="22"/>
        <v>8772683</v>
      </c>
      <c r="W111" s="67" t="s">
        <v>253</v>
      </c>
      <c r="X111" s="41">
        <v>261450.57</v>
      </c>
      <c r="Y111" s="74">
        <v>39986.559999999998</v>
      </c>
      <c r="Z111" s="1"/>
      <c r="AA111" s="1"/>
      <c r="AB111" s="1"/>
    </row>
    <row r="112" spans="2:28" s="8" customFormat="1" ht="76.5" customHeight="1" x14ac:dyDescent="0.25">
      <c r="B112" s="77">
        <f t="shared" si="20"/>
        <v>87</v>
      </c>
      <c r="C112" s="182"/>
      <c r="D112" s="7" t="s">
        <v>205</v>
      </c>
      <c r="E112" s="7">
        <v>106573</v>
      </c>
      <c r="F112" s="176" t="s">
        <v>110</v>
      </c>
      <c r="G112" s="106" t="s">
        <v>472</v>
      </c>
      <c r="H112" s="98">
        <v>42860</v>
      </c>
      <c r="I112" s="98">
        <v>43191</v>
      </c>
      <c r="J112" s="93">
        <v>0.85</v>
      </c>
      <c r="K112" s="10" t="s">
        <v>495</v>
      </c>
      <c r="L112" s="10" t="s">
        <v>369</v>
      </c>
      <c r="M112" s="10"/>
      <c r="N112" s="176" t="s">
        <v>639</v>
      </c>
      <c r="O112" s="10" t="s">
        <v>600</v>
      </c>
      <c r="P112" s="67">
        <f t="shared" si="21"/>
        <v>12900771.5</v>
      </c>
      <c r="Q112" s="60">
        <v>10965655.789999999</v>
      </c>
      <c r="R112" s="60">
        <v>1677100.33</v>
      </c>
      <c r="S112" s="60">
        <v>258015.38</v>
      </c>
      <c r="T112" s="60">
        <v>2739044.2</v>
      </c>
      <c r="U112" s="60">
        <v>1681314.5</v>
      </c>
      <c r="V112" s="60">
        <f t="shared" si="22"/>
        <v>17321130.199999999</v>
      </c>
      <c r="W112" s="67" t="s">
        <v>253</v>
      </c>
      <c r="X112" s="41">
        <v>3534780.9</v>
      </c>
      <c r="Y112" s="41">
        <v>540613.54999999993</v>
      </c>
      <c r="Z112" s="1"/>
      <c r="AA112" s="1"/>
      <c r="AB112" s="1"/>
    </row>
    <row r="113" spans="2:28" s="8" customFormat="1" ht="89.25" customHeight="1" x14ac:dyDescent="0.25">
      <c r="B113" s="77">
        <f t="shared" si="20"/>
        <v>88</v>
      </c>
      <c r="C113" s="182"/>
      <c r="D113" s="7" t="s">
        <v>625</v>
      </c>
      <c r="E113" s="7">
        <v>101584</v>
      </c>
      <c r="F113" s="176" t="s">
        <v>113</v>
      </c>
      <c r="G113" s="106" t="s">
        <v>312</v>
      </c>
      <c r="H113" s="98">
        <v>42864</v>
      </c>
      <c r="I113" s="98">
        <v>43304</v>
      </c>
      <c r="J113" s="93">
        <v>0.85</v>
      </c>
      <c r="K113" s="176" t="s">
        <v>493</v>
      </c>
      <c r="L113" s="176" t="s">
        <v>483</v>
      </c>
      <c r="M113" s="176"/>
      <c r="N113" s="176" t="s">
        <v>639</v>
      </c>
      <c r="O113" s="10" t="s">
        <v>600</v>
      </c>
      <c r="P113" s="59">
        <f t="shared" si="21"/>
        <v>9498615.6699999999</v>
      </c>
      <c r="Q113" s="59">
        <v>8073823.3200000003</v>
      </c>
      <c r="R113" s="59">
        <v>1329806.2</v>
      </c>
      <c r="S113" s="59">
        <v>94986.15</v>
      </c>
      <c r="T113" s="59">
        <v>1899723.13</v>
      </c>
      <c r="U113" s="59">
        <v>0</v>
      </c>
      <c r="V113" s="60">
        <f t="shared" si="22"/>
        <v>11398338.800000001</v>
      </c>
      <c r="W113" s="67" t="s">
        <v>253</v>
      </c>
      <c r="X113" s="41">
        <v>3072191.82</v>
      </c>
      <c r="Y113" s="74">
        <v>506008.06</v>
      </c>
      <c r="Z113" s="1"/>
      <c r="AA113" s="1"/>
      <c r="AB113" s="1"/>
    </row>
    <row r="114" spans="2:28" s="8" customFormat="1" ht="66" customHeight="1" x14ac:dyDescent="0.25">
      <c r="B114" s="77">
        <f t="shared" si="20"/>
        <v>89</v>
      </c>
      <c r="C114" s="182"/>
      <c r="D114" s="7" t="s">
        <v>206</v>
      </c>
      <c r="E114" s="7">
        <v>103186</v>
      </c>
      <c r="F114" s="176" t="s">
        <v>120</v>
      </c>
      <c r="G114" s="106" t="s">
        <v>359</v>
      </c>
      <c r="H114" s="10" t="s">
        <v>360</v>
      </c>
      <c r="I114" s="10" t="s">
        <v>361</v>
      </c>
      <c r="J114" s="93">
        <v>0.85</v>
      </c>
      <c r="K114" s="10" t="s">
        <v>484</v>
      </c>
      <c r="L114" s="10" t="s">
        <v>542</v>
      </c>
      <c r="M114" s="10" t="s">
        <v>543</v>
      </c>
      <c r="N114" s="176" t="s">
        <v>639</v>
      </c>
      <c r="O114" s="10" t="s">
        <v>600</v>
      </c>
      <c r="P114" s="67">
        <f t="shared" si="21"/>
        <v>17242439.870000001</v>
      </c>
      <c r="Q114" s="60">
        <v>14656073.890000001</v>
      </c>
      <c r="R114" s="60">
        <v>2241517.1800000002</v>
      </c>
      <c r="S114" s="60">
        <v>344848.8</v>
      </c>
      <c r="T114" s="60">
        <v>3593357</v>
      </c>
      <c r="U114" s="60">
        <v>1669965</v>
      </c>
      <c r="V114" s="60">
        <f t="shared" si="22"/>
        <v>22505761.870000001</v>
      </c>
      <c r="W114" s="67" t="s">
        <v>253</v>
      </c>
      <c r="X114" s="41">
        <v>3002374.6399999997</v>
      </c>
      <c r="Y114" s="74">
        <v>459186.71</v>
      </c>
      <c r="Z114" s="1"/>
      <c r="AA114" s="1"/>
      <c r="AB114" s="1"/>
    </row>
    <row r="115" spans="2:28" s="8" customFormat="1" ht="99" customHeight="1" x14ac:dyDescent="0.25">
      <c r="B115" s="77">
        <f t="shared" si="20"/>
        <v>90</v>
      </c>
      <c r="C115" s="182"/>
      <c r="D115" s="7" t="s">
        <v>626</v>
      </c>
      <c r="E115" s="7">
        <v>108100</v>
      </c>
      <c r="F115" s="176" t="s">
        <v>122</v>
      </c>
      <c r="G115" s="106" t="s">
        <v>462</v>
      </c>
      <c r="H115" s="98">
        <v>42874</v>
      </c>
      <c r="I115" s="98">
        <v>45291</v>
      </c>
      <c r="J115" s="93">
        <v>0.85</v>
      </c>
      <c r="K115" s="10" t="s">
        <v>484</v>
      </c>
      <c r="L115" s="10" t="s">
        <v>497</v>
      </c>
      <c r="M115" s="10"/>
      <c r="N115" s="176" t="s">
        <v>639</v>
      </c>
      <c r="O115" s="10" t="s">
        <v>600</v>
      </c>
      <c r="P115" s="67">
        <f t="shared" si="21"/>
        <v>323748755.74000001</v>
      </c>
      <c r="Q115" s="60">
        <v>275186442.38</v>
      </c>
      <c r="R115" s="60">
        <v>42087338.240000002</v>
      </c>
      <c r="S115" s="60">
        <v>6474975.1200000001</v>
      </c>
      <c r="T115" s="60">
        <v>60580894</v>
      </c>
      <c r="U115" s="60">
        <v>0</v>
      </c>
      <c r="V115" s="60">
        <f t="shared" si="22"/>
        <v>384329649.74000001</v>
      </c>
      <c r="W115" s="67" t="s">
        <v>253</v>
      </c>
      <c r="X115" s="41">
        <v>0</v>
      </c>
      <c r="Y115" s="74">
        <v>0</v>
      </c>
      <c r="Z115" s="1"/>
      <c r="AA115" s="1"/>
      <c r="AB115" s="1"/>
    </row>
    <row r="116" spans="2:28" s="8" customFormat="1" ht="64.5" customHeight="1" x14ac:dyDescent="0.25">
      <c r="B116" s="77">
        <f t="shared" si="20"/>
        <v>91</v>
      </c>
      <c r="C116" s="182"/>
      <c r="D116" s="7" t="s">
        <v>627</v>
      </c>
      <c r="E116" s="7">
        <v>107537</v>
      </c>
      <c r="F116" s="176" t="s">
        <v>123</v>
      </c>
      <c r="G116" s="111" t="s">
        <v>331</v>
      </c>
      <c r="H116" s="99">
        <v>42878</v>
      </c>
      <c r="I116" s="99">
        <v>43493</v>
      </c>
      <c r="J116" s="93">
        <v>0.85</v>
      </c>
      <c r="K116" s="176" t="s">
        <v>493</v>
      </c>
      <c r="L116" s="176" t="s">
        <v>535</v>
      </c>
      <c r="M116" s="176"/>
      <c r="N116" s="176" t="s">
        <v>639</v>
      </c>
      <c r="O116" s="10" t="s">
        <v>600</v>
      </c>
      <c r="P116" s="59">
        <f t="shared" si="21"/>
        <v>8444509</v>
      </c>
      <c r="Q116" s="59">
        <v>7177832.6500000004</v>
      </c>
      <c r="R116" s="59">
        <v>1182231.26</v>
      </c>
      <c r="S116" s="59">
        <v>84445.09</v>
      </c>
      <c r="T116" s="59">
        <v>1604456.71</v>
      </c>
      <c r="U116" s="59">
        <v>0</v>
      </c>
      <c r="V116" s="60">
        <f t="shared" si="22"/>
        <v>10048965.710000001</v>
      </c>
      <c r="W116" s="67" t="s">
        <v>253</v>
      </c>
      <c r="X116" s="41">
        <v>1445819.53</v>
      </c>
      <c r="Y116" s="74">
        <v>238134.97999999998</v>
      </c>
      <c r="Z116" s="1"/>
      <c r="AA116" s="1"/>
      <c r="AB116" s="1"/>
    </row>
    <row r="117" spans="2:28" s="8" customFormat="1" ht="100.5" customHeight="1" x14ac:dyDescent="0.25">
      <c r="B117" s="77">
        <f t="shared" si="20"/>
        <v>92</v>
      </c>
      <c r="C117" s="182"/>
      <c r="D117" s="7" t="s">
        <v>628</v>
      </c>
      <c r="E117" s="7">
        <v>109456</v>
      </c>
      <c r="F117" s="176" t="s">
        <v>126</v>
      </c>
      <c r="G117" s="111" t="s">
        <v>263</v>
      </c>
      <c r="H117" s="176" t="s">
        <v>391</v>
      </c>
      <c r="I117" s="176" t="s">
        <v>254</v>
      </c>
      <c r="J117" s="93">
        <v>0.85</v>
      </c>
      <c r="K117" s="176" t="s">
        <v>499</v>
      </c>
      <c r="L117" s="6" t="s">
        <v>539</v>
      </c>
      <c r="M117" s="176"/>
      <c r="N117" s="176" t="s">
        <v>639</v>
      </c>
      <c r="O117" s="10" t="s">
        <v>600</v>
      </c>
      <c r="P117" s="59">
        <f t="shared" si="21"/>
        <v>5964164.5999999996</v>
      </c>
      <c r="Q117" s="59">
        <v>5069540</v>
      </c>
      <c r="R117" s="59">
        <v>834982.96</v>
      </c>
      <c r="S117" s="59">
        <v>59641.64</v>
      </c>
      <c r="T117" s="59">
        <v>1133191.28</v>
      </c>
      <c r="U117" s="59">
        <v>0</v>
      </c>
      <c r="V117" s="60">
        <f t="shared" si="22"/>
        <v>7097355.8799999999</v>
      </c>
      <c r="W117" s="67" t="s">
        <v>253</v>
      </c>
      <c r="X117" s="41">
        <v>1095654.3</v>
      </c>
      <c r="Y117" s="74">
        <v>180460.71000000002</v>
      </c>
      <c r="Z117" s="1"/>
      <c r="AA117" s="1"/>
      <c r="AB117" s="1"/>
    </row>
    <row r="118" spans="2:28" s="8" customFormat="1" ht="89.25" customHeight="1" x14ac:dyDescent="0.25">
      <c r="B118" s="77">
        <f t="shared" si="20"/>
        <v>93</v>
      </c>
      <c r="C118" s="182"/>
      <c r="D118" s="7" t="s">
        <v>629</v>
      </c>
      <c r="E118" s="28">
        <v>108339</v>
      </c>
      <c r="F118" s="176" t="s">
        <v>127</v>
      </c>
      <c r="G118" s="111" t="s">
        <v>477</v>
      </c>
      <c r="H118" s="99">
        <v>42881</v>
      </c>
      <c r="I118" s="176" t="s">
        <v>254</v>
      </c>
      <c r="J118" s="93">
        <v>0.85</v>
      </c>
      <c r="K118" s="176" t="s">
        <v>499</v>
      </c>
      <c r="L118" s="6" t="s">
        <v>500</v>
      </c>
      <c r="M118" s="176"/>
      <c r="N118" s="176" t="s">
        <v>639</v>
      </c>
      <c r="O118" s="10" t="s">
        <v>600</v>
      </c>
      <c r="P118" s="59">
        <f t="shared" si="21"/>
        <v>9254170</v>
      </c>
      <c r="Q118" s="59">
        <v>7866044.5</v>
      </c>
      <c r="R118" s="59">
        <v>1295583.78</v>
      </c>
      <c r="S118" s="59">
        <v>92541.72</v>
      </c>
      <c r="T118" s="59">
        <v>0</v>
      </c>
      <c r="U118" s="59">
        <v>0</v>
      </c>
      <c r="V118" s="60">
        <f t="shared" si="22"/>
        <v>9254170</v>
      </c>
      <c r="W118" s="67" t="s">
        <v>253</v>
      </c>
      <c r="X118" s="41">
        <v>3933022.25</v>
      </c>
      <c r="Y118" s="74">
        <v>647791.9</v>
      </c>
      <c r="Z118" s="1"/>
      <c r="AA118" s="1"/>
      <c r="AB118" s="1"/>
    </row>
    <row r="119" spans="2:28" s="8" customFormat="1" ht="68.25" customHeight="1" x14ac:dyDescent="0.25">
      <c r="B119" s="77">
        <f t="shared" si="20"/>
        <v>94</v>
      </c>
      <c r="C119" s="182"/>
      <c r="D119" s="7" t="s">
        <v>630</v>
      </c>
      <c r="E119" s="7">
        <v>107600</v>
      </c>
      <c r="F119" s="176" t="s">
        <v>128</v>
      </c>
      <c r="G119" s="111" t="s">
        <v>463</v>
      </c>
      <c r="H119" s="99">
        <v>42881</v>
      </c>
      <c r="I119" s="99">
        <v>43465</v>
      </c>
      <c r="J119" s="93">
        <v>0.85</v>
      </c>
      <c r="K119" s="176" t="s">
        <v>493</v>
      </c>
      <c r="L119" s="176" t="s">
        <v>287</v>
      </c>
      <c r="M119" s="176"/>
      <c r="N119" s="176" t="s">
        <v>639</v>
      </c>
      <c r="O119" s="10" t="s">
        <v>600</v>
      </c>
      <c r="P119" s="59">
        <f t="shared" si="21"/>
        <v>10403603.360000001</v>
      </c>
      <c r="Q119" s="59">
        <v>8843062.8800000008</v>
      </c>
      <c r="R119" s="59">
        <v>1456504.48</v>
      </c>
      <c r="S119" s="59">
        <v>104036</v>
      </c>
      <c r="T119" s="59">
        <v>0</v>
      </c>
      <c r="U119" s="59">
        <v>0</v>
      </c>
      <c r="V119" s="60">
        <f t="shared" si="22"/>
        <v>10403603.360000001</v>
      </c>
      <c r="W119" s="67" t="s">
        <v>253</v>
      </c>
      <c r="X119" s="166">
        <v>2074462.5</v>
      </c>
      <c r="Y119" s="166">
        <v>341676.18</v>
      </c>
      <c r="Z119" s="1"/>
      <c r="AA119" s="1"/>
      <c r="AB119" s="1"/>
    </row>
    <row r="120" spans="2:28" s="8" customFormat="1" ht="67.5" customHeight="1" x14ac:dyDescent="0.25">
      <c r="B120" s="77">
        <f t="shared" si="20"/>
        <v>95</v>
      </c>
      <c r="C120" s="182"/>
      <c r="D120" s="7" t="s">
        <v>631</v>
      </c>
      <c r="E120" s="7">
        <v>106938</v>
      </c>
      <c r="F120" s="176" t="s">
        <v>213</v>
      </c>
      <c r="G120" s="111" t="s">
        <v>341</v>
      </c>
      <c r="H120" s="176" t="s">
        <v>379</v>
      </c>
      <c r="I120" s="176" t="s">
        <v>255</v>
      </c>
      <c r="J120" s="93">
        <v>0.85</v>
      </c>
      <c r="K120" s="176" t="s">
        <v>484</v>
      </c>
      <c r="L120" s="176" t="s">
        <v>494</v>
      </c>
      <c r="M120" s="176"/>
      <c r="N120" s="176" t="s">
        <v>639</v>
      </c>
      <c r="O120" s="10" t="s">
        <v>600</v>
      </c>
      <c r="P120" s="59">
        <f t="shared" si="21"/>
        <v>20305083.999999996</v>
      </c>
      <c r="Q120" s="59">
        <v>17259321.399999999</v>
      </c>
      <c r="R120" s="59">
        <v>2842711.76</v>
      </c>
      <c r="S120" s="59">
        <v>203050.84</v>
      </c>
      <c r="T120" s="59">
        <v>4061016.8</v>
      </c>
      <c r="U120" s="59">
        <v>0</v>
      </c>
      <c r="V120" s="60">
        <f t="shared" si="22"/>
        <v>24366100.799999997</v>
      </c>
      <c r="W120" s="67" t="s">
        <v>253</v>
      </c>
      <c r="X120" s="166">
        <v>0</v>
      </c>
      <c r="Y120" s="167">
        <v>0</v>
      </c>
      <c r="Z120" s="1"/>
      <c r="AA120" s="1"/>
      <c r="AB120" s="1"/>
    </row>
    <row r="121" spans="2:28" s="8" customFormat="1" ht="58.5" customHeight="1" x14ac:dyDescent="0.25">
      <c r="B121" s="77">
        <f t="shared" si="20"/>
        <v>96</v>
      </c>
      <c r="C121" s="182"/>
      <c r="D121" s="7" t="s">
        <v>632</v>
      </c>
      <c r="E121" s="15" t="s">
        <v>209</v>
      </c>
      <c r="F121" s="176" t="s">
        <v>131</v>
      </c>
      <c r="G121" s="124" t="s">
        <v>314</v>
      </c>
      <c r="H121" s="98">
        <v>42884</v>
      </c>
      <c r="I121" s="98">
        <v>43190</v>
      </c>
      <c r="J121" s="93">
        <v>0.85</v>
      </c>
      <c r="K121" s="10" t="s">
        <v>484</v>
      </c>
      <c r="L121" s="10" t="s">
        <v>544</v>
      </c>
      <c r="M121" s="10"/>
      <c r="N121" s="176" t="s">
        <v>639</v>
      </c>
      <c r="O121" s="10" t="s">
        <v>600</v>
      </c>
      <c r="P121" s="67">
        <f t="shared" si="21"/>
        <v>13855565.970000001</v>
      </c>
      <c r="Q121" s="60">
        <v>11777231.07</v>
      </c>
      <c r="R121" s="60">
        <v>1801223.58</v>
      </c>
      <c r="S121" s="60">
        <v>277111.32</v>
      </c>
      <c r="T121" s="60">
        <v>4387422.2699999996</v>
      </c>
      <c r="U121" s="60">
        <v>1536086.96</v>
      </c>
      <c r="V121" s="60">
        <f t="shared" si="22"/>
        <v>19779075.200000003</v>
      </c>
      <c r="W121" s="67" t="s">
        <v>253</v>
      </c>
      <c r="X121" s="166">
        <v>6251010.5700000012</v>
      </c>
      <c r="Y121" s="166">
        <v>956036.90000000014</v>
      </c>
      <c r="Z121" s="1"/>
      <c r="AA121" s="1"/>
      <c r="AB121" s="1"/>
    </row>
    <row r="122" spans="2:28" s="8" customFormat="1" ht="76.5" x14ac:dyDescent="0.25">
      <c r="B122" s="77">
        <f t="shared" si="20"/>
        <v>97</v>
      </c>
      <c r="C122" s="182"/>
      <c r="D122" s="7" t="s">
        <v>633</v>
      </c>
      <c r="E122" s="7">
        <v>114394</v>
      </c>
      <c r="F122" s="176" t="s">
        <v>212</v>
      </c>
      <c r="G122" s="125" t="s">
        <v>313</v>
      </c>
      <c r="H122" s="99">
        <v>42886</v>
      </c>
      <c r="I122" s="99">
        <v>43708</v>
      </c>
      <c r="J122" s="93">
        <v>0.85</v>
      </c>
      <c r="K122" s="176" t="s">
        <v>496</v>
      </c>
      <c r="L122" s="176" t="s">
        <v>531</v>
      </c>
      <c r="M122" s="176"/>
      <c r="N122" s="176" t="s">
        <v>639</v>
      </c>
      <c r="O122" s="10" t="s">
        <v>600</v>
      </c>
      <c r="P122" s="59">
        <f t="shared" si="21"/>
        <v>23207844.240000002</v>
      </c>
      <c r="Q122" s="59">
        <v>19726667.600000001</v>
      </c>
      <c r="R122" s="59">
        <v>3249098.2</v>
      </c>
      <c r="S122" s="59">
        <v>232078.44</v>
      </c>
      <c r="T122" s="59">
        <v>4409490.41</v>
      </c>
      <c r="U122" s="59">
        <v>0</v>
      </c>
      <c r="V122" s="60">
        <f t="shared" si="22"/>
        <v>27617334.650000002</v>
      </c>
      <c r="W122" s="67" t="s">
        <v>253</v>
      </c>
      <c r="X122" s="41">
        <v>0</v>
      </c>
      <c r="Y122" s="41">
        <v>0</v>
      </c>
      <c r="Z122" s="1"/>
      <c r="AA122" s="1"/>
      <c r="AB122" s="1"/>
    </row>
    <row r="123" spans="2:28" s="8" customFormat="1" ht="127.5" x14ac:dyDescent="0.25">
      <c r="B123" s="77">
        <f t="shared" si="20"/>
        <v>98</v>
      </c>
      <c r="C123" s="182"/>
      <c r="D123" s="7" t="s">
        <v>634</v>
      </c>
      <c r="E123" s="7">
        <v>110387</v>
      </c>
      <c r="F123" s="176" t="s">
        <v>135</v>
      </c>
      <c r="G123" s="125" t="s">
        <v>441</v>
      </c>
      <c r="H123" s="99">
        <v>42826</v>
      </c>
      <c r="I123" s="99">
        <v>43465</v>
      </c>
      <c r="J123" s="93">
        <v>0.85</v>
      </c>
      <c r="K123" s="176" t="s">
        <v>496</v>
      </c>
      <c r="L123" s="176" t="s">
        <v>371</v>
      </c>
      <c r="M123" s="176"/>
      <c r="N123" s="176" t="s">
        <v>639</v>
      </c>
      <c r="O123" s="10" t="s">
        <v>600</v>
      </c>
      <c r="P123" s="67">
        <f t="shared" si="21"/>
        <v>9893840</v>
      </c>
      <c r="Q123" s="67">
        <v>8409764</v>
      </c>
      <c r="R123" s="67">
        <v>1385137</v>
      </c>
      <c r="S123" s="67">
        <v>98939</v>
      </c>
      <c r="T123" s="59">
        <v>1879829.6</v>
      </c>
      <c r="U123" s="59">
        <v>0</v>
      </c>
      <c r="V123" s="60">
        <f t="shared" si="22"/>
        <v>11773669.6</v>
      </c>
      <c r="W123" s="67" t="s">
        <v>438</v>
      </c>
      <c r="X123" s="41">
        <v>840976.4</v>
      </c>
      <c r="Y123" s="74">
        <v>138513.76</v>
      </c>
      <c r="Z123" s="1"/>
      <c r="AA123" s="1"/>
      <c r="AB123" s="1"/>
    </row>
    <row r="124" spans="2:28" s="8" customFormat="1" ht="50.25" customHeight="1" x14ac:dyDescent="0.25">
      <c r="B124" s="77">
        <f t="shared" si="20"/>
        <v>99</v>
      </c>
      <c r="C124" s="182"/>
      <c r="D124" s="7" t="s">
        <v>166</v>
      </c>
      <c r="E124" s="38">
        <v>113310</v>
      </c>
      <c r="F124" s="176" t="s">
        <v>210</v>
      </c>
      <c r="G124" s="124" t="s">
        <v>465</v>
      </c>
      <c r="H124" s="98">
        <v>42948</v>
      </c>
      <c r="I124" s="98">
        <v>43830</v>
      </c>
      <c r="J124" s="93">
        <v>0.85</v>
      </c>
      <c r="K124" s="10" t="s">
        <v>489</v>
      </c>
      <c r="L124" s="10" t="s">
        <v>490</v>
      </c>
      <c r="M124" s="10" t="s">
        <v>504</v>
      </c>
      <c r="N124" s="176" t="s">
        <v>639</v>
      </c>
      <c r="O124" s="10" t="s">
        <v>600</v>
      </c>
      <c r="P124" s="67">
        <f t="shared" si="21"/>
        <v>74628415</v>
      </c>
      <c r="Q124" s="60">
        <v>63434153</v>
      </c>
      <c r="R124" s="60">
        <v>9701694</v>
      </c>
      <c r="S124" s="60">
        <v>1492568</v>
      </c>
      <c r="T124" s="60">
        <v>16244050.24</v>
      </c>
      <c r="U124" s="60">
        <v>8504496.8900000006</v>
      </c>
      <c r="V124" s="60">
        <f t="shared" si="22"/>
        <v>99376962.129999995</v>
      </c>
      <c r="W124" s="67" t="s">
        <v>253</v>
      </c>
      <c r="X124" s="166">
        <v>26903167.219999999</v>
      </c>
      <c r="Y124" s="167">
        <v>4114602.0600000005</v>
      </c>
      <c r="Z124" s="153"/>
      <c r="AA124" s="1"/>
      <c r="AB124" s="1"/>
    </row>
    <row r="125" spans="2:28" s="8" customFormat="1" ht="62.25" customHeight="1" x14ac:dyDescent="0.25">
      <c r="B125" s="77">
        <f t="shared" si="20"/>
        <v>100</v>
      </c>
      <c r="C125" s="182"/>
      <c r="D125" s="7" t="s">
        <v>171</v>
      </c>
      <c r="E125" s="7">
        <v>112855</v>
      </c>
      <c r="F125" s="176" t="s">
        <v>172</v>
      </c>
      <c r="G125" s="124" t="s">
        <v>320</v>
      </c>
      <c r="H125" s="99">
        <v>42950</v>
      </c>
      <c r="I125" s="99">
        <v>43449</v>
      </c>
      <c r="J125" s="93">
        <v>0.85</v>
      </c>
      <c r="K125" s="176" t="s">
        <v>496</v>
      </c>
      <c r="L125" s="176" t="s">
        <v>281</v>
      </c>
      <c r="M125" s="176"/>
      <c r="N125" s="176" t="s">
        <v>639</v>
      </c>
      <c r="O125" s="10" t="s">
        <v>600</v>
      </c>
      <c r="P125" s="67">
        <f t="shared" si="21"/>
        <v>13952566</v>
      </c>
      <c r="Q125" s="67">
        <v>11859681.1</v>
      </c>
      <c r="R125" s="67">
        <v>1953358.24</v>
      </c>
      <c r="S125" s="67">
        <v>139526.66</v>
      </c>
      <c r="T125" s="59">
        <v>2650987.54</v>
      </c>
      <c r="U125" s="59">
        <v>0</v>
      </c>
      <c r="V125" s="60">
        <f t="shared" si="22"/>
        <v>16603553.539999999</v>
      </c>
      <c r="W125" s="67" t="s">
        <v>253</v>
      </c>
      <c r="X125" s="166">
        <v>0</v>
      </c>
      <c r="Y125" s="167">
        <v>0</v>
      </c>
      <c r="Z125" s="1"/>
      <c r="AA125" s="1"/>
      <c r="AB125" s="1"/>
    </row>
    <row r="126" spans="2:28" s="8" customFormat="1" ht="78" customHeight="1" x14ac:dyDescent="0.25">
      <c r="B126" s="77">
        <f t="shared" si="20"/>
        <v>101</v>
      </c>
      <c r="C126" s="182"/>
      <c r="D126" s="7" t="s">
        <v>176</v>
      </c>
      <c r="E126" s="7">
        <v>110570</v>
      </c>
      <c r="F126" s="176" t="s">
        <v>177</v>
      </c>
      <c r="G126" s="124" t="s">
        <v>467</v>
      </c>
      <c r="H126" s="99">
        <v>42957</v>
      </c>
      <c r="I126" s="99">
        <v>43769</v>
      </c>
      <c r="J126" s="93">
        <v>0.85</v>
      </c>
      <c r="K126" s="176" t="s">
        <v>489</v>
      </c>
      <c r="L126" s="176" t="s">
        <v>545</v>
      </c>
      <c r="M126" s="176"/>
      <c r="N126" s="176" t="s">
        <v>639</v>
      </c>
      <c r="O126" s="10" t="s">
        <v>600</v>
      </c>
      <c r="P126" s="67">
        <f t="shared" si="21"/>
        <v>8814941</v>
      </c>
      <c r="Q126" s="67">
        <v>7492699.8099999996</v>
      </c>
      <c r="R126" s="67">
        <v>1234092.19</v>
      </c>
      <c r="S126" s="67">
        <v>88149</v>
      </c>
      <c r="T126" s="59">
        <v>1674838.79</v>
      </c>
      <c r="U126" s="59">
        <v>0</v>
      </c>
      <c r="V126" s="60">
        <f t="shared" si="22"/>
        <v>10489779.789999999</v>
      </c>
      <c r="W126" s="67" t="s">
        <v>253</v>
      </c>
      <c r="X126" s="166">
        <f>1081630.7-54081.53</f>
        <v>1027549.1699999999</v>
      </c>
      <c r="Y126" s="166">
        <f>178150.94-8907.55</f>
        <v>169243.39</v>
      </c>
      <c r="Z126" s="1"/>
      <c r="AA126" s="1"/>
      <c r="AB126" s="1"/>
    </row>
    <row r="127" spans="2:28" s="8" customFormat="1" ht="78" customHeight="1" x14ac:dyDescent="0.25">
      <c r="B127" s="77">
        <f t="shared" si="20"/>
        <v>102</v>
      </c>
      <c r="C127" s="182"/>
      <c r="D127" s="7" t="s">
        <v>183</v>
      </c>
      <c r="E127" s="7">
        <v>106707</v>
      </c>
      <c r="F127" s="176" t="s">
        <v>184</v>
      </c>
      <c r="G127" s="126" t="s">
        <v>332</v>
      </c>
      <c r="H127" s="99">
        <v>42963</v>
      </c>
      <c r="I127" s="99">
        <v>44576</v>
      </c>
      <c r="J127" s="93">
        <v>0.85</v>
      </c>
      <c r="K127" s="176" t="s">
        <v>484</v>
      </c>
      <c r="L127" s="176" t="s">
        <v>544</v>
      </c>
      <c r="M127" s="176"/>
      <c r="N127" s="176" t="s">
        <v>639</v>
      </c>
      <c r="O127" s="10" t="s">
        <v>600</v>
      </c>
      <c r="P127" s="67">
        <f t="shared" si="21"/>
        <v>8398943</v>
      </c>
      <c r="Q127" s="67">
        <v>7139101.5499999998</v>
      </c>
      <c r="R127" s="67">
        <v>1175852.02</v>
      </c>
      <c r="S127" s="67">
        <v>83989.43</v>
      </c>
      <c r="T127" s="59">
        <v>1646521.8</v>
      </c>
      <c r="U127" s="59">
        <v>0</v>
      </c>
      <c r="V127" s="60">
        <f t="shared" si="22"/>
        <v>10045464.800000001</v>
      </c>
      <c r="W127" s="67" t="s">
        <v>253</v>
      </c>
      <c r="X127" s="166">
        <v>3183132.45</v>
      </c>
      <c r="Y127" s="167">
        <v>524280.64</v>
      </c>
      <c r="Z127" s="1"/>
      <c r="AA127" s="1"/>
      <c r="AB127" s="1"/>
    </row>
    <row r="128" spans="2:28" s="8" customFormat="1" ht="78" customHeight="1" x14ac:dyDescent="0.25">
      <c r="B128" s="77">
        <f t="shared" si="20"/>
        <v>103</v>
      </c>
      <c r="C128" s="182"/>
      <c r="D128" s="7" t="s">
        <v>185</v>
      </c>
      <c r="E128" s="7">
        <v>112718</v>
      </c>
      <c r="F128" s="176" t="s">
        <v>211</v>
      </c>
      <c r="G128" s="124" t="s">
        <v>313</v>
      </c>
      <c r="H128" s="99">
        <v>42963</v>
      </c>
      <c r="I128" s="99">
        <v>43479</v>
      </c>
      <c r="J128" s="93">
        <v>0.85</v>
      </c>
      <c r="K128" s="176" t="s">
        <v>489</v>
      </c>
      <c r="L128" s="176" t="s">
        <v>545</v>
      </c>
      <c r="M128" s="176"/>
      <c r="N128" s="176" t="s">
        <v>639</v>
      </c>
      <c r="O128" s="10" t="s">
        <v>600</v>
      </c>
      <c r="P128" s="67">
        <f t="shared" si="21"/>
        <v>2181078.0999999996</v>
      </c>
      <c r="Q128" s="67">
        <v>1853916.38</v>
      </c>
      <c r="R128" s="67">
        <v>305350.94</v>
      </c>
      <c r="S128" s="67">
        <v>21810.78</v>
      </c>
      <c r="T128" s="59">
        <v>414404.84</v>
      </c>
      <c r="U128" s="59">
        <v>0</v>
      </c>
      <c r="V128" s="60">
        <f t="shared" si="22"/>
        <v>2595482.9399999995</v>
      </c>
      <c r="W128" s="67" t="s">
        <v>253</v>
      </c>
      <c r="X128" s="166">
        <v>1251234.08</v>
      </c>
      <c r="Y128" s="166">
        <v>206085.62</v>
      </c>
      <c r="Z128" s="1"/>
      <c r="AA128" s="1"/>
      <c r="AB128" s="1"/>
    </row>
    <row r="129" spans="2:28" s="8" customFormat="1" ht="78" customHeight="1" x14ac:dyDescent="0.25">
      <c r="B129" s="77">
        <f t="shared" si="20"/>
        <v>104</v>
      </c>
      <c r="C129" s="182"/>
      <c r="D129" s="7" t="s">
        <v>195</v>
      </c>
      <c r="E129" s="7">
        <v>110847</v>
      </c>
      <c r="F129" s="176" t="s">
        <v>196</v>
      </c>
      <c r="G129" s="127" t="s">
        <v>362</v>
      </c>
      <c r="H129" s="176" t="s">
        <v>363</v>
      </c>
      <c r="I129" s="176" t="s">
        <v>364</v>
      </c>
      <c r="J129" s="93">
        <v>0.85</v>
      </c>
      <c r="K129" s="176" t="s">
        <v>484</v>
      </c>
      <c r="L129" s="176" t="s">
        <v>485</v>
      </c>
      <c r="M129" s="176"/>
      <c r="N129" s="176" t="s">
        <v>639</v>
      </c>
      <c r="O129" s="10" t="s">
        <v>600</v>
      </c>
      <c r="P129" s="67">
        <f t="shared" ref="P129:P143" si="23">+Q129+R129+S129</f>
        <v>464117393.29000002</v>
      </c>
      <c r="Q129" s="67">
        <v>394499784.04000002</v>
      </c>
      <c r="R129" s="67">
        <v>60335261.390000001</v>
      </c>
      <c r="S129" s="67">
        <v>9282347.8599999994</v>
      </c>
      <c r="T129" s="59">
        <v>96777324.530000001</v>
      </c>
      <c r="U129" s="59">
        <v>54739390.710000001</v>
      </c>
      <c r="V129" s="60">
        <f t="shared" si="22"/>
        <v>615634108.53000009</v>
      </c>
      <c r="W129" s="67" t="s">
        <v>253</v>
      </c>
      <c r="X129" s="166">
        <v>107168.19</v>
      </c>
      <c r="Y129" s="167">
        <v>16390.43</v>
      </c>
      <c r="Z129" s="1"/>
      <c r="AA129" s="1"/>
      <c r="AB129" s="1"/>
    </row>
    <row r="130" spans="2:28" s="8" customFormat="1" ht="91.5" customHeight="1" x14ac:dyDescent="0.25">
      <c r="B130" s="77">
        <f t="shared" si="20"/>
        <v>105</v>
      </c>
      <c r="C130" s="182"/>
      <c r="D130" s="7" t="s">
        <v>220</v>
      </c>
      <c r="E130" s="7">
        <v>110838</v>
      </c>
      <c r="F130" s="176" t="s">
        <v>221</v>
      </c>
      <c r="G130" s="127" t="s">
        <v>366</v>
      </c>
      <c r="H130" s="99">
        <v>42956</v>
      </c>
      <c r="I130" s="176" t="s">
        <v>365</v>
      </c>
      <c r="J130" s="93">
        <v>0.85</v>
      </c>
      <c r="K130" s="176" t="s">
        <v>495</v>
      </c>
      <c r="L130" s="176" t="s">
        <v>516</v>
      </c>
      <c r="M130" s="176"/>
      <c r="N130" s="176" t="s">
        <v>639</v>
      </c>
      <c r="O130" s="10" t="s">
        <v>600</v>
      </c>
      <c r="P130" s="67">
        <f t="shared" si="23"/>
        <v>941584070</v>
      </c>
      <c r="Q130" s="67">
        <v>800346459.79999995</v>
      </c>
      <c r="R130" s="67">
        <v>122405929.2</v>
      </c>
      <c r="S130" s="67">
        <v>18831681</v>
      </c>
      <c r="T130" s="59">
        <v>176132595.21000001</v>
      </c>
      <c r="U130" s="59">
        <v>0</v>
      </c>
      <c r="V130" s="60">
        <f t="shared" si="22"/>
        <v>1117716665.21</v>
      </c>
      <c r="W130" s="67" t="s">
        <v>253</v>
      </c>
      <c r="X130" s="41">
        <v>476858.5</v>
      </c>
      <c r="Y130" s="41">
        <v>72931.3</v>
      </c>
      <c r="Z130" s="1"/>
      <c r="AA130" s="1"/>
      <c r="AB130" s="1"/>
    </row>
    <row r="131" spans="2:28" s="8" customFormat="1" ht="78" customHeight="1" x14ac:dyDescent="0.25">
      <c r="B131" s="77">
        <f t="shared" si="20"/>
        <v>106</v>
      </c>
      <c r="C131" s="182"/>
      <c r="D131" s="7" t="s">
        <v>227</v>
      </c>
      <c r="E131" s="7">
        <v>113150</v>
      </c>
      <c r="F131" s="176" t="s">
        <v>551</v>
      </c>
      <c r="G131" s="127" t="s">
        <v>442</v>
      </c>
      <c r="H131" s="99">
        <v>42125</v>
      </c>
      <c r="I131" s="99">
        <v>43281</v>
      </c>
      <c r="J131" s="93">
        <v>0.85</v>
      </c>
      <c r="K131" s="176" t="s">
        <v>495</v>
      </c>
      <c r="L131" s="176" t="s">
        <v>498</v>
      </c>
      <c r="M131" s="176"/>
      <c r="N131" s="176" t="s">
        <v>639</v>
      </c>
      <c r="O131" s="10" t="s">
        <v>600</v>
      </c>
      <c r="P131" s="67">
        <f t="shared" si="23"/>
        <v>5647473.0899999999</v>
      </c>
      <c r="Q131" s="67">
        <v>4800352.13</v>
      </c>
      <c r="R131" s="67">
        <v>790646.23</v>
      </c>
      <c r="S131" s="67">
        <v>56474.73</v>
      </c>
      <c r="T131" s="59">
        <v>1073019.8899999999</v>
      </c>
      <c r="U131" s="59">
        <v>0</v>
      </c>
      <c r="V131" s="60">
        <f t="shared" si="22"/>
        <v>6720492.9799999995</v>
      </c>
      <c r="W131" s="67" t="s">
        <v>438</v>
      </c>
      <c r="X131" s="41">
        <f>1772135.44+904617.88</f>
        <v>2676753.3199999998</v>
      </c>
      <c r="Y131" s="41">
        <f>291881.13+148995.89</f>
        <v>440877.02</v>
      </c>
      <c r="Z131" s="1"/>
      <c r="AA131" s="1"/>
      <c r="AB131" s="1"/>
    </row>
    <row r="132" spans="2:28" s="8" customFormat="1" ht="92.25" customHeight="1" x14ac:dyDescent="0.25">
      <c r="B132" s="77">
        <f t="shared" si="20"/>
        <v>107</v>
      </c>
      <c r="C132" s="182"/>
      <c r="D132" s="7" t="s">
        <v>232</v>
      </c>
      <c r="E132" s="7">
        <v>106161</v>
      </c>
      <c r="F132" s="176" t="s">
        <v>550</v>
      </c>
      <c r="G132" s="127" t="s">
        <v>476</v>
      </c>
      <c r="H132" s="99">
        <v>43004</v>
      </c>
      <c r="I132" s="176" t="s">
        <v>255</v>
      </c>
      <c r="J132" s="93">
        <v>0.85</v>
      </c>
      <c r="K132" s="176" t="s">
        <v>499</v>
      </c>
      <c r="L132" s="6" t="s">
        <v>527</v>
      </c>
      <c r="M132" s="176"/>
      <c r="N132" s="176" t="s">
        <v>639</v>
      </c>
      <c r="O132" s="10" t="s">
        <v>600</v>
      </c>
      <c r="P132" s="67">
        <f t="shared" si="23"/>
        <v>16257674.939999999</v>
      </c>
      <c r="Q132" s="67">
        <v>13819023.699999999</v>
      </c>
      <c r="R132" s="67">
        <v>2276074.4900000002</v>
      </c>
      <c r="S132" s="67">
        <v>162576.75</v>
      </c>
      <c r="T132" s="59">
        <v>3088958.24</v>
      </c>
      <c r="U132" s="59">
        <v>0</v>
      </c>
      <c r="V132" s="60">
        <f t="shared" si="22"/>
        <v>19346633.18</v>
      </c>
      <c r="W132" s="67" t="s">
        <v>253</v>
      </c>
      <c r="X132" s="41">
        <v>2753983.05</v>
      </c>
      <c r="Y132" s="74">
        <v>453597.21</v>
      </c>
      <c r="Z132" s="1"/>
      <c r="AA132" s="1"/>
      <c r="AB132" s="1"/>
    </row>
    <row r="133" spans="2:28" s="8" customFormat="1" ht="91.5" customHeight="1" x14ac:dyDescent="0.25">
      <c r="B133" s="77">
        <f t="shared" si="20"/>
        <v>108</v>
      </c>
      <c r="C133" s="182"/>
      <c r="D133" s="7" t="s">
        <v>235</v>
      </c>
      <c r="E133" s="7">
        <v>105956</v>
      </c>
      <c r="F133" s="176" t="s">
        <v>549</v>
      </c>
      <c r="G133" s="127" t="s">
        <v>335</v>
      </c>
      <c r="H133" s="176" t="s">
        <v>380</v>
      </c>
      <c r="I133" s="176" t="s">
        <v>264</v>
      </c>
      <c r="J133" s="93">
        <v>0.85</v>
      </c>
      <c r="K133" s="176" t="s">
        <v>493</v>
      </c>
      <c r="L133" s="176" t="s">
        <v>509</v>
      </c>
      <c r="M133" s="176"/>
      <c r="N133" s="176" t="s">
        <v>639</v>
      </c>
      <c r="O133" s="10" t="s">
        <v>600</v>
      </c>
      <c r="P133" s="67">
        <f t="shared" si="23"/>
        <v>308369059.35000002</v>
      </c>
      <c r="Q133" s="67">
        <v>262113700.41999999</v>
      </c>
      <c r="R133" s="67">
        <v>40087977.710000001</v>
      </c>
      <c r="S133" s="67">
        <v>6167381.2199999997</v>
      </c>
      <c r="T133" s="59">
        <v>64372254.670000002</v>
      </c>
      <c r="U133" s="59">
        <v>20593026.579999998</v>
      </c>
      <c r="V133" s="60">
        <f t="shared" si="22"/>
        <v>393334340.60000002</v>
      </c>
      <c r="W133" s="67"/>
      <c r="X133" s="41">
        <v>19323958.57</v>
      </c>
      <c r="Y133" s="74">
        <v>2955428.96</v>
      </c>
      <c r="Z133" s="1"/>
      <c r="AA133" s="1"/>
      <c r="AB133" s="1"/>
    </row>
    <row r="134" spans="2:28" s="8" customFormat="1" ht="100.5" customHeight="1" x14ac:dyDescent="0.25">
      <c r="B134" s="77">
        <f t="shared" si="20"/>
        <v>109</v>
      </c>
      <c r="C134" s="182"/>
      <c r="D134" s="7" t="s">
        <v>243</v>
      </c>
      <c r="E134" s="38">
        <v>115962</v>
      </c>
      <c r="F134" s="176" t="s">
        <v>244</v>
      </c>
      <c r="G134" s="127" t="s">
        <v>333</v>
      </c>
      <c r="H134" s="99">
        <v>43034</v>
      </c>
      <c r="I134" s="99">
        <v>43511</v>
      </c>
      <c r="J134" s="93">
        <v>0.85</v>
      </c>
      <c r="K134" s="176" t="s">
        <v>499</v>
      </c>
      <c r="L134" s="176" t="s">
        <v>515</v>
      </c>
      <c r="M134" s="176"/>
      <c r="N134" s="176" t="s">
        <v>639</v>
      </c>
      <c r="O134" s="10" t="s">
        <v>600</v>
      </c>
      <c r="P134" s="67">
        <f t="shared" si="23"/>
        <v>20141968.500000004</v>
      </c>
      <c r="Q134" s="67">
        <v>17120673.23</v>
      </c>
      <c r="R134" s="67">
        <v>2819875.6</v>
      </c>
      <c r="S134" s="67">
        <v>201419.67</v>
      </c>
      <c r="T134" s="59">
        <v>3826974.04</v>
      </c>
      <c r="U134" s="59">
        <v>0</v>
      </c>
      <c r="V134" s="60">
        <f t="shared" si="22"/>
        <v>23968942.540000003</v>
      </c>
      <c r="W134" s="67" t="s">
        <v>253</v>
      </c>
      <c r="X134" s="41">
        <v>1865684.73</v>
      </c>
      <c r="Y134" s="74">
        <v>307289.25</v>
      </c>
      <c r="Z134" s="1"/>
      <c r="AA134" s="1"/>
      <c r="AB134" s="1"/>
    </row>
    <row r="135" spans="2:28" s="8" customFormat="1" ht="109.5" customHeight="1" x14ac:dyDescent="0.25">
      <c r="B135" s="77">
        <f t="shared" si="20"/>
        <v>110</v>
      </c>
      <c r="C135" s="182"/>
      <c r="D135" s="7" t="s">
        <v>245</v>
      </c>
      <c r="E135" s="38">
        <v>109955</v>
      </c>
      <c r="F135" s="176" t="s">
        <v>548</v>
      </c>
      <c r="G135" s="127" t="s">
        <v>431</v>
      </c>
      <c r="H135" s="176" t="s">
        <v>432</v>
      </c>
      <c r="I135" s="176" t="s">
        <v>433</v>
      </c>
      <c r="J135" s="93">
        <v>0.85</v>
      </c>
      <c r="K135" s="176" t="s">
        <v>546</v>
      </c>
      <c r="L135" s="176" t="s">
        <v>544</v>
      </c>
      <c r="M135" s="176"/>
      <c r="N135" s="176" t="s">
        <v>639</v>
      </c>
      <c r="O135" s="10" t="s">
        <v>600</v>
      </c>
      <c r="P135" s="67">
        <f t="shared" si="23"/>
        <v>2988916.61</v>
      </c>
      <c r="Q135" s="67">
        <v>2540623.14</v>
      </c>
      <c r="R135" s="67">
        <v>418407.24</v>
      </c>
      <c r="S135" s="67">
        <v>29886.23</v>
      </c>
      <c r="T135" s="59">
        <v>567838.39</v>
      </c>
      <c r="U135" s="59">
        <v>0</v>
      </c>
      <c r="V135" s="60">
        <f t="shared" si="22"/>
        <v>3556755</v>
      </c>
      <c r="W135" s="67" t="s">
        <v>253</v>
      </c>
      <c r="X135" s="41">
        <v>909836.6</v>
      </c>
      <c r="Y135" s="74">
        <v>149855.44</v>
      </c>
      <c r="Z135" s="1"/>
      <c r="AA135" s="1"/>
      <c r="AB135" s="1"/>
    </row>
    <row r="136" spans="2:28" s="8" customFormat="1" ht="90" customHeight="1" x14ac:dyDescent="0.25">
      <c r="B136" s="77">
        <f t="shared" si="20"/>
        <v>111</v>
      </c>
      <c r="C136" s="182"/>
      <c r="D136" s="7" t="s">
        <v>248</v>
      </c>
      <c r="E136" s="38">
        <v>107113</v>
      </c>
      <c r="F136" s="176" t="s">
        <v>95</v>
      </c>
      <c r="G136" s="127" t="s">
        <v>443</v>
      </c>
      <c r="H136" s="99">
        <v>42979</v>
      </c>
      <c r="I136" s="99">
        <v>44316</v>
      </c>
      <c r="J136" s="93">
        <v>0.85</v>
      </c>
      <c r="K136" s="176" t="s">
        <v>484</v>
      </c>
      <c r="L136" s="176" t="s">
        <v>501</v>
      </c>
      <c r="M136" s="176"/>
      <c r="N136" s="176" t="s">
        <v>639</v>
      </c>
      <c r="O136" s="10" t="s">
        <v>600</v>
      </c>
      <c r="P136" s="67">
        <f t="shared" si="23"/>
        <v>26673000</v>
      </c>
      <c r="Q136" s="67">
        <v>22672050</v>
      </c>
      <c r="R136" s="67">
        <v>3734220</v>
      </c>
      <c r="S136" s="67">
        <v>266730</v>
      </c>
      <c r="T136" s="59">
        <v>5067870</v>
      </c>
      <c r="U136" s="59">
        <v>0</v>
      </c>
      <c r="V136" s="60">
        <f t="shared" si="22"/>
        <v>31740870</v>
      </c>
      <c r="W136" s="67" t="s">
        <v>438</v>
      </c>
      <c r="X136" s="41">
        <v>0</v>
      </c>
      <c r="Y136" s="74">
        <v>0</v>
      </c>
      <c r="Z136" s="1"/>
      <c r="AA136" s="1"/>
      <c r="AB136" s="1"/>
    </row>
    <row r="137" spans="2:28" s="8" customFormat="1" ht="72.75" customHeight="1" x14ac:dyDescent="0.25">
      <c r="B137" s="77">
        <f t="shared" si="20"/>
        <v>112</v>
      </c>
      <c r="C137" s="182"/>
      <c r="D137" s="7" t="s">
        <v>249</v>
      </c>
      <c r="E137" s="38">
        <v>114439</v>
      </c>
      <c r="F137" s="176" t="s">
        <v>547</v>
      </c>
      <c r="G137" s="127" t="s">
        <v>358</v>
      </c>
      <c r="H137" s="99">
        <v>43039</v>
      </c>
      <c r="I137" s="99">
        <v>43830</v>
      </c>
      <c r="J137" s="93">
        <v>0.85</v>
      </c>
      <c r="K137" s="176" t="s">
        <v>496</v>
      </c>
      <c r="L137" s="176" t="s">
        <v>492</v>
      </c>
      <c r="M137" s="176"/>
      <c r="N137" s="176" t="s">
        <v>639</v>
      </c>
      <c r="O137" s="10" t="s">
        <v>600</v>
      </c>
      <c r="P137" s="67">
        <f t="shared" si="23"/>
        <v>7590175.7400000002</v>
      </c>
      <c r="Q137" s="67">
        <v>6451649.3799999999</v>
      </c>
      <c r="R137" s="67">
        <v>1062624.6000000001</v>
      </c>
      <c r="S137" s="67">
        <v>75901.759999999995</v>
      </c>
      <c r="T137" s="59">
        <v>1442133.39</v>
      </c>
      <c r="U137" s="59">
        <v>0</v>
      </c>
      <c r="V137" s="60">
        <f t="shared" si="22"/>
        <v>9032309.1300000008</v>
      </c>
      <c r="W137" s="67" t="s">
        <v>253</v>
      </c>
      <c r="X137" s="41">
        <v>2005710.4900000002</v>
      </c>
      <c r="Y137" s="41">
        <v>330352.32</v>
      </c>
      <c r="Z137" s="1"/>
      <c r="AA137" s="1"/>
      <c r="AB137" s="1"/>
    </row>
    <row r="138" spans="2:28" s="8" customFormat="1" ht="71.25" customHeight="1" x14ac:dyDescent="0.25">
      <c r="B138" s="77">
        <f t="shared" si="20"/>
        <v>113</v>
      </c>
      <c r="C138" s="182"/>
      <c r="D138" s="7" t="s">
        <v>552</v>
      </c>
      <c r="E138" s="38">
        <v>106397</v>
      </c>
      <c r="F138" s="6" t="s">
        <v>553</v>
      </c>
      <c r="G138" s="127" t="s">
        <v>358</v>
      </c>
      <c r="H138" s="99" t="s">
        <v>582</v>
      </c>
      <c r="I138" s="99">
        <v>43528</v>
      </c>
      <c r="J138" s="93">
        <v>0.85</v>
      </c>
      <c r="K138" s="176" t="s">
        <v>482</v>
      </c>
      <c r="L138" s="176" t="s">
        <v>534</v>
      </c>
      <c r="M138" s="176"/>
      <c r="N138" s="176" t="s">
        <v>639</v>
      </c>
      <c r="O138" s="10" t="s">
        <v>600</v>
      </c>
      <c r="P138" s="67">
        <f t="shared" si="23"/>
        <v>7282084.0300000003</v>
      </c>
      <c r="Q138" s="67">
        <v>6189771.4299999997</v>
      </c>
      <c r="R138" s="67">
        <v>1019491.73</v>
      </c>
      <c r="S138" s="67">
        <v>72820.87</v>
      </c>
      <c r="T138" s="59">
        <v>1383595.97</v>
      </c>
      <c r="U138" s="59">
        <v>0</v>
      </c>
      <c r="V138" s="60">
        <f t="shared" si="22"/>
        <v>8665680</v>
      </c>
      <c r="W138" s="67" t="s">
        <v>253</v>
      </c>
      <c r="X138" s="41">
        <v>0</v>
      </c>
      <c r="Y138" s="74">
        <v>0</v>
      </c>
      <c r="Z138" s="1"/>
      <c r="AA138" s="1"/>
      <c r="AB138" s="1"/>
    </row>
    <row r="139" spans="2:28" s="8" customFormat="1" ht="75.75" customHeight="1" x14ac:dyDescent="0.25">
      <c r="B139" s="77">
        <f>B138+1</f>
        <v>114</v>
      </c>
      <c r="C139" s="182"/>
      <c r="D139" s="7" t="s">
        <v>568</v>
      </c>
      <c r="E139" s="38">
        <v>112553</v>
      </c>
      <c r="F139" s="6" t="s">
        <v>569</v>
      </c>
      <c r="G139" s="127" t="s">
        <v>358</v>
      </c>
      <c r="H139" s="99" t="s">
        <v>583</v>
      </c>
      <c r="I139" s="99">
        <v>43069</v>
      </c>
      <c r="J139" s="93">
        <v>0.85</v>
      </c>
      <c r="K139" s="176" t="s">
        <v>493</v>
      </c>
      <c r="L139" s="176" t="s">
        <v>291</v>
      </c>
      <c r="M139" s="176"/>
      <c r="N139" s="176" t="s">
        <v>639</v>
      </c>
      <c r="O139" s="10" t="s">
        <v>600</v>
      </c>
      <c r="P139" s="67">
        <f t="shared" si="23"/>
        <v>7422481</v>
      </c>
      <c r="Q139" s="67">
        <v>6309108.8499999996</v>
      </c>
      <c r="R139" s="67">
        <v>1039146.73</v>
      </c>
      <c r="S139" s="67">
        <v>74225.42</v>
      </c>
      <c r="T139" s="59">
        <v>1410271.39</v>
      </c>
      <c r="U139" s="59">
        <v>0</v>
      </c>
      <c r="V139" s="60">
        <f t="shared" si="22"/>
        <v>8832752.3900000006</v>
      </c>
      <c r="W139" s="67" t="s">
        <v>253</v>
      </c>
      <c r="X139" s="41">
        <v>0</v>
      </c>
      <c r="Y139" s="74">
        <v>0</v>
      </c>
      <c r="Z139" s="1"/>
      <c r="AA139" s="1"/>
      <c r="AB139" s="1"/>
    </row>
    <row r="140" spans="2:28" s="8" customFormat="1" ht="86.25" customHeight="1" x14ac:dyDescent="0.25">
      <c r="B140" s="81">
        <f>B139+1</f>
        <v>115</v>
      </c>
      <c r="C140" s="170"/>
      <c r="D140" s="7" t="s">
        <v>643</v>
      </c>
      <c r="E140" s="38">
        <v>119028</v>
      </c>
      <c r="F140" s="6" t="s">
        <v>644</v>
      </c>
      <c r="G140" s="142" t="s">
        <v>666</v>
      </c>
      <c r="H140" s="143" t="s">
        <v>645</v>
      </c>
      <c r="I140" s="143" t="s">
        <v>667</v>
      </c>
      <c r="J140" s="93">
        <v>0.85</v>
      </c>
      <c r="K140" s="176" t="s">
        <v>488</v>
      </c>
      <c r="L140" s="176" t="s">
        <v>538</v>
      </c>
      <c r="M140" s="176"/>
      <c r="N140" s="176" t="s">
        <v>639</v>
      </c>
      <c r="O140" s="10" t="s">
        <v>600</v>
      </c>
      <c r="P140" s="67">
        <f t="shared" si="23"/>
        <v>11645925.899999999</v>
      </c>
      <c r="Q140" s="63">
        <v>9899037.0199999996</v>
      </c>
      <c r="R140" s="63">
        <v>1630429.63</v>
      </c>
      <c r="S140" s="63">
        <v>116459.25</v>
      </c>
      <c r="T140" s="59">
        <v>2212725.9300000002</v>
      </c>
      <c r="U140" s="59">
        <v>0</v>
      </c>
      <c r="V140" s="60">
        <f t="shared" si="22"/>
        <v>13858651.829999998</v>
      </c>
      <c r="W140" s="67" t="s">
        <v>253</v>
      </c>
      <c r="X140" s="41">
        <v>7070740.7300000004</v>
      </c>
      <c r="Y140" s="74">
        <v>1164592.5900000001</v>
      </c>
      <c r="Z140" s="1"/>
      <c r="AA140" s="1"/>
      <c r="AB140" s="1"/>
    </row>
    <row r="141" spans="2:28" s="8" customFormat="1" ht="86.25" customHeight="1" x14ac:dyDescent="0.25">
      <c r="B141" s="81">
        <f>B140+1</f>
        <v>116</v>
      </c>
      <c r="C141" s="170"/>
      <c r="D141" s="7" t="s">
        <v>676</v>
      </c>
      <c r="E141" s="38">
        <v>118679</v>
      </c>
      <c r="F141" s="6" t="s">
        <v>677</v>
      </c>
      <c r="G141" s="142" t="s">
        <v>702</v>
      </c>
      <c r="H141" s="143" t="s">
        <v>693</v>
      </c>
      <c r="I141" s="143">
        <v>44196</v>
      </c>
      <c r="J141" s="93">
        <v>0.85</v>
      </c>
      <c r="K141" s="176" t="s">
        <v>489</v>
      </c>
      <c r="L141" s="176" t="s">
        <v>545</v>
      </c>
      <c r="M141" s="176"/>
      <c r="N141" s="176" t="s">
        <v>639</v>
      </c>
      <c r="O141" s="10" t="s">
        <v>600</v>
      </c>
      <c r="P141" s="67">
        <f>+Q141+R141+S141</f>
        <v>701079342.10000002</v>
      </c>
      <c r="Q141" s="60">
        <v>595917440.77999997</v>
      </c>
      <c r="R141" s="60">
        <v>91140314.469999999</v>
      </c>
      <c r="S141" s="60">
        <v>14021586.85</v>
      </c>
      <c r="T141" s="59">
        <v>131140964.23999999</v>
      </c>
      <c r="U141" s="59">
        <v>0</v>
      </c>
      <c r="V141" s="60">
        <f t="shared" ref="V141:V143" si="24">+Q141+R141+S141+T141+U141</f>
        <v>832220306.34000003</v>
      </c>
      <c r="W141" s="67" t="s">
        <v>253</v>
      </c>
      <c r="X141" s="41">
        <v>0</v>
      </c>
      <c r="Y141" s="41">
        <v>0</v>
      </c>
      <c r="Z141" s="1"/>
      <c r="AA141" s="1"/>
      <c r="AB141" s="1"/>
    </row>
    <row r="142" spans="2:28" s="8" customFormat="1" ht="105.75" customHeight="1" x14ac:dyDescent="0.25">
      <c r="B142" s="81">
        <f>B141+1</f>
        <v>117</v>
      </c>
      <c r="C142" s="170"/>
      <c r="D142" s="7" t="s">
        <v>680</v>
      </c>
      <c r="E142" s="38">
        <v>108495</v>
      </c>
      <c r="F142" s="6" t="s">
        <v>681</v>
      </c>
      <c r="G142" s="142" t="s">
        <v>703</v>
      </c>
      <c r="H142" s="143" t="s">
        <v>692</v>
      </c>
      <c r="I142" s="143">
        <v>45291</v>
      </c>
      <c r="J142" s="93">
        <v>0.85</v>
      </c>
      <c r="K142" s="176" t="s">
        <v>495</v>
      </c>
      <c r="L142" s="176" t="s">
        <v>559</v>
      </c>
      <c r="M142" s="176"/>
      <c r="N142" s="176" t="s">
        <v>639</v>
      </c>
      <c r="O142" s="10" t="s">
        <v>600</v>
      </c>
      <c r="P142" s="67">
        <f t="shared" si="23"/>
        <v>602068190</v>
      </c>
      <c r="Q142" s="60">
        <v>511757962</v>
      </c>
      <c r="R142" s="60">
        <v>78268862</v>
      </c>
      <c r="S142" s="60">
        <v>12041366</v>
      </c>
      <c r="T142" s="59">
        <v>130502654.65000001</v>
      </c>
      <c r="U142" s="59">
        <v>90123336.790000007</v>
      </c>
      <c r="V142" s="60">
        <f t="shared" si="24"/>
        <v>822694181.43999994</v>
      </c>
      <c r="W142" s="67" t="s">
        <v>253</v>
      </c>
      <c r="X142" s="41">
        <v>0</v>
      </c>
      <c r="Y142" s="41">
        <v>0</v>
      </c>
      <c r="Z142" s="1"/>
      <c r="AA142" s="1"/>
      <c r="AB142" s="1"/>
    </row>
    <row r="143" spans="2:28" s="8" customFormat="1" ht="105.75" customHeight="1" x14ac:dyDescent="0.25">
      <c r="B143" s="81">
        <f>B142+1</f>
        <v>118</v>
      </c>
      <c r="C143" s="187"/>
      <c r="D143" s="7" t="s">
        <v>725</v>
      </c>
      <c r="E143" s="38">
        <v>116745</v>
      </c>
      <c r="F143" s="6" t="s">
        <v>726</v>
      </c>
      <c r="G143" s="127" t="s">
        <v>743</v>
      </c>
      <c r="H143" s="143" t="s">
        <v>730</v>
      </c>
      <c r="I143" s="143">
        <v>43357</v>
      </c>
      <c r="J143" s="93">
        <v>0.85</v>
      </c>
      <c r="K143" s="189" t="s">
        <v>499</v>
      </c>
      <c r="L143" s="189" t="s">
        <v>727</v>
      </c>
      <c r="M143" s="189"/>
      <c r="N143" s="189" t="s">
        <v>728</v>
      </c>
      <c r="O143" s="10" t="s">
        <v>729</v>
      </c>
      <c r="P143" s="67">
        <f t="shared" si="23"/>
        <v>17066938.52</v>
      </c>
      <c r="Q143" s="60">
        <v>14506897.74</v>
      </c>
      <c r="R143" s="60">
        <v>2389371.4</v>
      </c>
      <c r="S143" s="60">
        <v>170669.38</v>
      </c>
      <c r="T143" s="59">
        <v>3242718.32</v>
      </c>
      <c r="U143" s="59">
        <v>0</v>
      </c>
      <c r="V143" s="60">
        <f t="shared" si="24"/>
        <v>20309656.84</v>
      </c>
      <c r="W143" s="67" t="s">
        <v>253</v>
      </c>
      <c r="X143" s="41"/>
      <c r="Y143" s="41"/>
      <c r="Z143" s="1"/>
      <c r="AA143" s="1"/>
      <c r="AB143" s="1"/>
    </row>
    <row r="144" spans="2:28" ht="25.5" customHeight="1" x14ac:dyDescent="0.25">
      <c r="B144" s="85"/>
      <c r="C144" s="31" t="s">
        <v>15</v>
      </c>
      <c r="D144" s="31"/>
      <c r="E144" s="31"/>
      <c r="F144" s="31"/>
      <c r="G144" s="128"/>
      <c r="H144" s="31"/>
      <c r="I144" s="31"/>
      <c r="J144" s="31"/>
      <c r="K144" s="31"/>
      <c r="L144" s="31"/>
      <c r="M144" s="31"/>
      <c r="N144" s="31"/>
      <c r="O144" s="31"/>
      <c r="P144" s="43">
        <f t="shared" si="21"/>
        <v>6874817583.6024017</v>
      </c>
      <c r="Q144" s="43">
        <f>SUM(Q77:Q143)</f>
        <v>5843594991.4035015</v>
      </c>
      <c r="R144" s="43">
        <f t="shared" ref="R144:V144" si="25">SUM(R77:R143)</f>
        <v>897215678.48680007</v>
      </c>
      <c r="S144" s="43">
        <f t="shared" si="25"/>
        <v>134006913.71210001</v>
      </c>
      <c r="T144" s="43">
        <f t="shared" si="25"/>
        <v>1534069896.9600005</v>
      </c>
      <c r="U144" s="43">
        <f t="shared" si="25"/>
        <v>775807906.24000013</v>
      </c>
      <c r="V144" s="43">
        <f t="shared" si="25"/>
        <v>9184695386.8023987</v>
      </c>
      <c r="W144" s="43"/>
      <c r="X144" s="43">
        <f>SUM(X77:X140)</f>
        <v>606541147.34000039</v>
      </c>
      <c r="Y144" s="43">
        <f>SUM(Y77:Y140)</f>
        <v>93459624.439999998</v>
      </c>
      <c r="Z144" s="1"/>
      <c r="AA144" s="1">
        <f>+Z131-Z144</f>
        <v>0</v>
      </c>
      <c r="AB144" s="1"/>
    </row>
    <row r="145" spans="2:28" s="8" customFormat="1" ht="26.25" customHeight="1" x14ac:dyDescent="0.25">
      <c r="B145" s="78"/>
      <c r="C145" s="32" t="s">
        <v>55</v>
      </c>
      <c r="D145" s="32"/>
      <c r="E145" s="32"/>
      <c r="F145" s="32"/>
      <c r="G145" s="129"/>
      <c r="H145" s="32"/>
      <c r="I145" s="32"/>
      <c r="J145" s="32"/>
      <c r="K145" s="32"/>
      <c r="L145" s="32"/>
      <c r="M145" s="32"/>
      <c r="N145" s="32"/>
      <c r="O145" s="32"/>
      <c r="P145" s="44">
        <f t="shared" si="21"/>
        <v>7843292714.4924011</v>
      </c>
      <c r="Q145" s="44">
        <f t="shared" ref="Q145:V145" si="26">+Q76+Q144</f>
        <v>6666798851.963501</v>
      </c>
      <c r="R145" s="44">
        <f t="shared" si="26"/>
        <v>1023856450.2068001</v>
      </c>
      <c r="S145" s="44">
        <f t="shared" si="26"/>
        <v>152637412.32210001</v>
      </c>
      <c r="T145" s="44">
        <f t="shared" si="26"/>
        <v>1825055252.8100004</v>
      </c>
      <c r="U145" s="44">
        <f t="shared" si="26"/>
        <v>858547189.07000017</v>
      </c>
      <c r="V145" s="44">
        <f t="shared" si="26"/>
        <v>10526895156.372398</v>
      </c>
      <c r="W145" s="44"/>
      <c r="X145" s="44">
        <f>+X144+X76</f>
        <v>974116844.32000041</v>
      </c>
      <c r="Y145" s="79">
        <f>+Y144+Y76</f>
        <v>149677083.97999999</v>
      </c>
      <c r="Z145" s="1"/>
      <c r="AA145" s="1"/>
      <c r="AB145" s="1"/>
    </row>
    <row r="146" spans="2:28" s="8" customFormat="1" ht="26.25" customHeight="1" x14ac:dyDescent="0.25">
      <c r="B146" s="101"/>
      <c r="C146" s="29" t="s">
        <v>73</v>
      </c>
      <c r="D146" s="29"/>
      <c r="E146" s="29"/>
      <c r="F146" s="29"/>
      <c r="G146" s="130"/>
      <c r="H146" s="100"/>
      <c r="I146" s="100"/>
      <c r="J146" s="100"/>
      <c r="K146" s="100"/>
      <c r="L146" s="100"/>
      <c r="M146" s="100"/>
      <c r="N146" s="100"/>
      <c r="O146" s="100"/>
      <c r="P146" s="48"/>
      <c r="Q146" s="48"/>
      <c r="R146" s="57"/>
      <c r="S146" s="57"/>
      <c r="T146" s="57"/>
      <c r="U146" s="57"/>
      <c r="V146" s="57"/>
      <c r="W146" s="57"/>
      <c r="X146" s="48"/>
      <c r="Y146" s="84"/>
      <c r="Z146" s="1"/>
      <c r="AA146" s="1"/>
      <c r="AB146" s="1"/>
    </row>
    <row r="147" spans="2:28" s="8" customFormat="1" ht="60" customHeight="1" x14ac:dyDescent="0.25">
      <c r="B147" s="175">
        <f>+B143+1</f>
        <v>119</v>
      </c>
      <c r="C147" s="211" t="s">
        <v>605</v>
      </c>
      <c r="D147" s="7" t="s">
        <v>76</v>
      </c>
      <c r="E147" s="7">
        <v>101985</v>
      </c>
      <c r="F147" s="176" t="s">
        <v>109</v>
      </c>
      <c r="G147" s="131" t="s">
        <v>415</v>
      </c>
      <c r="H147" s="98">
        <v>42858</v>
      </c>
      <c r="I147" s="98">
        <v>43769</v>
      </c>
      <c r="J147" s="93">
        <v>0.85</v>
      </c>
      <c r="K147" s="10" t="s">
        <v>484</v>
      </c>
      <c r="L147" s="10" t="s">
        <v>485</v>
      </c>
      <c r="M147" s="10"/>
      <c r="N147" s="176" t="s">
        <v>251</v>
      </c>
      <c r="O147" s="103" t="s">
        <v>601</v>
      </c>
      <c r="P147" s="103">
        <f t="shared" si="21"/>
        <v>4052494.76</v>
      </c>
      <c r="Q147" s="67">
        <v>3444620.55</v>
      </c>
      <c r="R147" s="60">
        <v>607874.21</v>
      </c>
      <c r="S147" s="60">
        <v>0</v>
      </c>
      <c r="T147" s="60">
        <v>0</v>
      </c>
      <c r="U147" s="60">
        <v>0</v>
      </c>
      <c r="V147" s="58">
        <f t="shared" ref="V147:V183" si="27">Q147+R147+S147+T147+U147</f>
        <v>4052494.76</v>
      </c>
      <c r="W147" s="60" t="s">
        <v>253</v>
      </c>
      <c r="X147" s="41">
        <v>536815.48</v>
      </c>
      <c r="Y147" s="41">
        <v>94732.13</v>
      </c>
      <c r="Z147" s="1"/>
      <c r="AA147" s="1"/>
      <c r="AB147" s="1"/>
    </row>
    <row r="148" spans="2:28" s="8" customFormat="1" ht="112.5" customHeight="1" x14ac:dyDescent="0.25">
      <c r="B148" s="175">
        <f t="shared" ref="B148:B186" si="28">B147+1</f>
        <v>120</v>
      </c>
      <c r="C148" s="218"/>
      <c r="D148" s="7" t="s">
        <v>77</v>
      </c>
      <c r="E148" s="7">
        <v>102123</v>
      </c>
      <c r="F148" s="176" t="s">
        <v>108</v>
      </c>
      <c r="G148" s="131" t="s">
        <v>325</v>
      </c>
      <c r="H148" s="98">
        <v>42858</v>
      </c>
      <c r="I148" s="98">
        <v>43646</v>
      </c>
      <c r="J148" s="93">
        <v>0.85</v>
      </c>
      <c r="K148" s="10" t="s">
        <v>496</v>
      </c>
      <c r="L148" s="10" t="s">
        <v>503</v>
      </c>
      <c r="M148" s="10"/>
      <c r="N148" s="10" t="s">
        <v>251</v>
      </c>
      <c r="O148" s="103" t="s">
        <v>601</v>
      </c>
      <c r="P148" s="103">
        <f t="shared" si="21"/>
        <v>6067614.7300000004</v>
      </c>
      <c r="Q148" s="60">
        <v>5157472.5205000006</v>
      </c>
      <c r="R148" s="60">
        <v>910142.2095</v>
      </c>
      <c r="S148" s="60">
        <v>0</v>
      </c>
      <c r="T148" s="60">
        <v>0</v>
      </c>
      <c r="U148" s="60">
        <v>0</v>
      </c>
      <c r="V148" s="58">
        <f t="shared" si="27"/>
        <v>6067614.7300000004</v>
      </c>
      <c r="W148" s="60" t="s">
        <v>253</v>
      </c>
      <c r="X148" s="41">
        <v>691804.04</v>
      </c>
      <c r="Y148" s="41">
        <v>122083.06999999999</v>
      </c>
      <c r="Z148" s="1"/>
      <c r="AA148" s="1"/>
      <c r="AB148" s="1"/>
    </row>
    <row r="149" spans="2:28" s="8" customFormat="1" ht="93" customHeight="1" x14ac:dyDescent="0.25">
      <c r="B149" s="175">
        <f t="shared" si="28"/>
        <v>121</v>
      </c>
      <c r="C149" s="218"/>
      <c r="D149" s="7" t="s">
        <v>207</v>
      </c>
      <c r="E149" s="7">
        <v>102491</v>
      </c>
      <c r="F149" s="176" t="s">
        <v>111</v>
      </c>
      <c r="G149" s="131" t="s">
        <v>381</v>
      </c>
      <c r="H149" s="98">
        <v>42860</v>
      </c>
      <c r="I149" s="10" t="s">
        <v>382</v>
      </c>
      <c r="J149" s="93">
        <v>0.85</v>
      </c>
      <c r="K149" s="10" t="s">
        <v>496</v>
      </c>
      <c r="L149" s="10" t="s">
        <v>498</v>
      </c>
      <c r="M149" s="10"/>
      <c r="N149" s="176" t="s">
        <v>251</v>
      </c>
      <c r="O149" s="103" t="s">
        <v>601</v>
      </c>
      <c r="P149" s="103">
        <f t="shared" si="21"/>
        <v>4789488</v>
      </c>
      <c r="Q149" s="60">
        <v>4071064.8</v>
      </c>
      <c r="R149" s="60">
        <v>718423.2</v>
      </c>
      <c r="S149" s="60">
        <v>0</v>
      </c>
      <c r="T149" s="60">
        <v>0</v>
      </c>
      <c r="U149" s="60">
        <v>0</v>
      </c>
      <c r="V149" s="58">
        <f t="shared" si="27"/>
        <v>4789488</v>
      </c>
      <c r="W149" s="60" t="s">
        <v>253</v>
      </c>
      <c r="X149" s="166">
        <v>426906.82</v>
      </c>
      <c r="Y149" s="166">
        <v>75336.499999999985</v>
      </c>
      <c r="Z149" s="1"/>
      <c r="AA149" s="1"/>
      <c r="AB149" s="1"/>
    </row>
    <row r="150" spans="2:28" s="8" customFormat="1" ht="112.5" customHeight="1" x14ac:dyDescent="0.25">
      <c r="B150" s="175">
        <f t="shared" si="28"/>
        <v>122</v>
      </c>
      <c r="C150" s="218"/>
      <c r="D150" s="7" t="s">
        <v>78</v>
      </c>
      <c r="E150" s="7">
        <v>101992</v>
      </c>
      <c r="F150" s="176" t="s">
        <v>112</v>
      </c>
      <c r="G150" s="131" t="s">
        <v>319</v>
      </c>
      <c r="H150" s="98">
        <v>42863</v>
      </c>
      <c r="I150" s="98">
        <v>43951</v>
      </c>
      <c r="J150" s="93">
        <v>0.85</v>
      </c>
      <c r="K150" s="10" t="s">
        <v>493</v>
      </c>
      <c r="L150" s="10" t="s">
        <v>483</v>
      </c>
      <c r="M150" s="10"/>
      <c r="N150" s="10" t="s">
        <v>251</v>
      </c>
      <c r="O150" s="103" t="s">
        <v>601</v>
      </c>
      <c r="P150" s="103">
        <f t="shared" si="21"/>
        <v>2301650</v>
      </c>
      <c r="Q150" s="60">
        <v>1956402.5</v>
      </c>
      <c r="R150" s="60">
        <v>345247.5</v>
      </c>
      <c r="S150" s="60">
        <v>0</v>
      </c>
      <c r="T150" s="60">
        <v>0</v>
      </c>
      <c r="U150" s="60">
        <v>0</v>
      </c>
      <c r="V150" s="58">
        <f t="shared" si="27"/>
        <v>2301650</v>
      </c>
      <c r="W150" s="60" t="s">
        <v>253</v>
      </c>
      <c r="X150" s="166">
        <v>821305.17</v>
      </c>
      <c r="Y150" s="166">
        <v>144936.19</v>
      </c>
      <c r="Z150" s="1"/>
      <c r="AA150" s="1"/>
      <c r="AB150" s="1"/>
    </row>
    <row r="151" spans="2:28" s="8" customFormat="1" ht="104.25" customHeight="1" x14ac:dyDescent="0.25">
      <c r="B151" s="175">
        <f t="shared" si="28"/>
        <v>123</v>
      </c>
      <c r="C151" s="132"/>
      <c r="D151" s="7" t="s">
        <v>79</v>
      </c>
      <c r="E151" s="7">
        <v>101996</v>
      </c>
      <c r="F151" s="176" t="s">
        <v>112</v>
      </c>
      <c r="G151" s="131" t="s">
        <v>416</v>
      </c>
      <c r="H151" s="10" t="s">
        <v>417</v>
      </c>
      <c r="I151" s="10" t="s">
        <v>418</v>
      </c>
      <c r="J151" s="93">
        <v>0.85</v>
      </c>
      <c r="K151" s="10" t="s">
        <v>482</v>
      </c>
      <c r="L151" s="10" t="s">
        <v>483</v>
      </c>
      <c r="M151" s="10"/>
      <c r="N151" s="10" t="s">
        <v>251</v>
      </c>
      <c r="O151" s="103" t="s">
        <v>601</v>
      </c>
      <c r="P151" s="103">
        <f t="shared" si="21"/>
        <v>1941115</v>
      </c>
      <c r="Q151" s="60">
        <v>1649947.75</v>
      </c>
      <c r="R151" s="60">
        <v>291167.25</v>
      </c>
      <c r="S151" s="60">
        <v>0</v>
      </c>
      <c r="T151" s="60">
        <v>0</v>
      </c>
      <c r="U151" s="60">
        <v>0</v>
      </c>
      <c r="V151" s="58">
        <f t="shared" si="27"/>
        <v>1941115</v>
      </c>
      <c r="W151" s="63" t="s">
        <v>253</v>
      </c>
      <c r="X151" s="166">
        <v>692817.1100000001</v>
      </c>
      <c r="Y151" s="166">
        <v>122261.84999999998</v>
      </c>
      <c r="Z151" s="1"/>
      <c r="AA151" s="1"/>
      <c r="AB151" s="1"/>
    </row>
    <row r="152" spans="2:28" s="8" customFormat="1" ht="98.25" customHeight="1" x14ac:dyDescent="0.25">
      <c r="B152" s="175">
        <f t="shared" si="28"/>
        <v>124</v>
      </c>
      <c r="C152" s="132"/>
      <c r="D152" s="7" t="s">
        <v>80</v>
      </c>
      <c r="E152" s="7">
        <v>102011</v>
      </c>
      <c r="F152" s="176" t="s">
        <v>114</v>
      </c>
      <c r="G152" s="131" t="s">
        <v>474</v>
      </c>
      <c r="H152" s="98">
        <v>42866</v>
      </c>
      <c r="I152" s="98">
        <v>43722</v>
      </c>
      <c r="J152" s="93">
        <v>0.85</v>
      </c>
      <c r="K152" s="10" t="s">
        <v>493</v>
      </c>
      <c r="L152" s="10" t="s">
        <v>512</v>
      </c>
      <c r="M152" s="10"/>
      <c r="N152" s="10" t="s">
        <v>250</v>
      </c>
      <c r="O152" s="103" t="s">
        <v>601</v>
      </c>
      <c r="P152" s="103">
        <f t="shared" si="21"/>
        <v>937189.85</v>
      </c>
      <c r="Q152" s="60">
        <v>796611.37</v>
      </c>
      <c r="R152" s="60">
        <v>0</v>
      </c>
      <c r="S152" s="60">
        <v>140578.48000000001</v>
      </c>
      <c r="T152" s="60">
        <v>0</v>
      </c>
      <c r="U152" s="60">
        <v>0</v>
      </c>
      <c r="V152" s="58">
        <f t="shared" si="27"/>
        <v>937189.85</v>
      </c>
      <c r="W152" s="60" t="s">
        <v>253</v>
      </c>
      <c r="X152" s="41">
        <v>181228.13</v>
      </c>
      <c r="Y152" s="41">
        <v>31981.43</v>
      </c>
      <c r="Z152" s="1"/>
      <c r="AA152" s="1"/>
      <c r="AB152" s="1"/>
    </row>
    <row r="153" spans="2:28" s="8" customFormat="1" ht="48.75" customHeight="1" x14ac:dyDescent="0.25">
      <c r="B153" s="175">
        <f t="shared" si="28"/>
        <v>125</v>
      </c>
      <c r="C153" s="132"/>
      <c r="D153" s="7" t="s">
        <v>208</v>
      </c>
      <c r="E153" s="7">
        <v>101984</v>
      </c>
      <c r="F153" s="176" t="s">
        <v>121</v>
      </c>
      <c r="G153" s="131" t="s">
        <v>316</v>
      </c>
      <c r="H153" s="98">
        <v>42874</v>
      </c>
      <c r="I153" s="98">
        <v>43646</v>
      </c>
      <c r="J153" s="93">
        <v>0.85</v>
      </c>
      <c r="K153" s="10" t="s">
        <v>484</v>
      </c>
      <c r="L153" s="10" t="s">
        <v>554</v>
      </c>
      <c r="M153" s="10"/>
      <c r="N153" s="176" t="s">
        <v>251</v>
      </c>
      <c r="O153" s="103" t="s">
        <v>601</v>
      </c>
      <c r="P153" s="103">
        <f t="shared" si="21"/>
        <v>2669735.5999999996</v>
      </c>
      <c r="Q153" s="60">
        <v>2269275.2599999998</v>
      </c>
      <c r="R153" s="60">
        <v>400460.34</v>
      </c>
      <c r="S153" s="60">
        <v>0</v>
      </c>
      <c r="T153" s="60">
        <v>0</v>
      </c>
      <c r="U153" s="60">
        <v>15800</v>
      </c>
      <c r="V153" s="58">
        <f t="shared" si="27"/>
        <v>2685535.5999999996</v>
      </c>
      <c r="W153" s="63" t="s">
        <v>253</v>
      </c>
      <c r="X153" s="166">
        <v>586999.85</v>
      </c>
      <c r="Y153" s="166">
        <v>103588.18999999999</v>
      </c>
      <c r="Z153" s="1"/>
      <c r="AA153" s="1"/>
      <c r="AB153" s="1"/>
    </row>
    <row r="154" spans="2:28" s="8" customFormat="1" ht="75.75" customHeight="1" x14ac:dyDescent="0.25">
      <c r="B154" s="175">
        <f t="shared" si="28"/>
        <v>126</v>
      </c>
      <c r="C154" s="132"/>
      <c r="D154" s="7" t="s">
        <v>115</v>
      </c>
      <c r="E154" s="7">
        <v>102023</v>
      </c>
      <c r="F154" s="176" t="s">
        <v>124</v>
      </c>
      <c r="G154" s="131" t="s">
        <v>419</v>
      </c>
      <c r="H154" s="10" t="s">
        <v>420</v>
      </c>
      <c r="I154" s="10" t="s">
        <v>273</v>
      </c>
      <c r="J154" s="93">
        <v>0.85</v>
      </c>
      <c r="K154" s="10" t="s">
        <v>484</v>
      </c>
      <c r="L154" s="10" t="s">
        <v>555</v>
      </c>
      <c r="M154" s="10"/>
      <c r="N154" s="10" t="s">
        <v>252</v>
      </c>
      <c r="O154" s="103" t="s">
        <v>601</v>
      </c>
      <c r="P154" s="103">
        <f t="shared" si="21"/>
        <v>2070420.8199999998</v>
      </c>
      <c r="Q154" s="60">
        <v>1759857.7</v>
      </c>
      <c r="R154" s="60">
        <v>310563.12</v>
      </c>
      <c r="S154" s="60">
        <v>0</v>
      </c>
      <c r="T154" s="60">
        <v>0</v>
      </c>
      <c r="U154" s="60">
        <v>0</v>
      </c>
      <c r="V154" s="58">
        <f t="shared" si="27"/>
        <v>2070420.8199999998</v>
      </c>
      <c r="W154" s="60" t="s">
        <v>253</v>
      </c>
      <c r="X154" s="166">
        <v>228807.25</v>
      </c>
      <c r="Y154" s="166">
        <v>40377.75</v>
      </c>
      <c r="Z154" s="1"/>
      <c r="AA154" s="1"/>
      <c r="AB154" s="1"/>
    </row>
    <row r="155" spans="2:28" s="8" customFormat="1" ht="86.25" customHeight="1" x14ac:dyDescent="0.25">
      <c r="B155" s="175">
        <f t="shared" si="28"/>
        <v>127</v>
      </c>
      <c r="C155" s="132"/>
      <c r="D155" s="7" t="s">
        <v>116</v>
      </c>
      <c r="E155" s="7">
        <v>102329</v>
      </c>
      <c r="F155" s="176" t="s">
        <v>125</v>
      </c>
      <c r="G155" s="131" t="s">
        <v>444</v>
      </c>
      <c r="H155" s="98">
        <v>42491</v>
      </c>
      <c r="I155" s="98">
        <v>43861</v>
      </c>
      <c r="J155" s="93">
        <v>0.85</v>
      </c>
      <c r="K155" s="10" t="s">
        <v>495</v>
      </c>
      <c r="L155" s="10" t="s">
        <v>516</v>
      </c>
      <c r="M155" s="10"/>
      <c r="N155" s="10" t="s">
        <v>250</v>
      </c>
      <c r="O155" s="103" t="s">
        <v>601</v>
      </c>
      <c r="P155" s="103">
        <f t="shared" si="21"/>
        <v>3683099.3800000004</v>
      </c>
      <c r="Q155" s="60">
        <v>3130634.47</v>
      </c>
      <c r="R155" s="60">
        <v>552464.91</v>
      </c>
      <c r="S155" s="60">
        <v>0</v>
      </c>
      <c r="T155" s="60">
        <v>597528.9</v>
      </c>
      <c r="U155" s="60">
        <v>0</v>
      </c>
      <c r="V155" s="58">
        <f t="shared" si="27"/>
        <v>4280628.28</v>
      </c>
      <c r="W155" s="60" t="s">
        <v>438</v>
      </c>
      <c r="X155" s="166">
        <v>867366.45999999985</v>
      </c>
      <c r="Y155" s="166">
        <v>153064.67000000001</v>
      </c>
      <c r="Z155" s="1"/>
      <c r="AA155" s="1"/>
      <c r="AB155" s="1"/>
    </row>
    <row r="156" spans="2:28" s="8" customFormat="1" ht="66.75" customHeight="1" x14ac:dyDescent="0.25">
      <c r="B156" s="175">
        <f t="shared" si="28"/>
        <v>128</v>
      </c>
      <c r="C156" s="132"/>
      <c r="D156" s="7" t="s">
        <v>117</v>
      </c>
      <c r="E156" s="7">
        <v>101991</v>
      </c>
      <c r="F156" s="176" t="s">
        <v>464</v>
      </c>
      <c r="G156" s="131" t="s">
        <v>434</v>
      </c>
      <c r="H156" s="98">
        <v>42881</v>
      </c>
      <c r="I156" s="98">
        <v>43982</v>
      </c>
      <c r="J156" s="93">
        <v>0.85</v>
      </c>
      <c r="K156" s="10" t="s">
        <v>499</v>
      </c>
      <c r="L156" s="10" t="s">
        <v>500</v>
      </c>
      <c r="M156" s="10"/>
      <c r="N156" s="10" t="s">
        <v>252</v>
      </c>
      <c r="O156" s="103" t="s">
        <v>601</v>
      </c>
      <c r="P156" s="103">
        <f t="shared" si="21"/>
        <v>10631131</v>
      </c>
      <c r="Q156" s="60">
        <v>9036461.3499999996</v>
      </c>
      <c r="R156" s="60">
        <v>1594669.65</v>
      </c>
      <c r="S156" s="60">
        <v>0</v>
      </c>
      <c r="T156" s="60">
        <v>0</v>
      </c>
      <c r="U156" s="60">
        <v>0</v>
      </c>
      <c r="V156" s="58">
        <f t="shared" si="27"/>
        <v>10631131</v>
      </c>
      <c r="W156" s="60" t="s">
        <v>253</v>
      </c>
      <c r="X156" s="166">
        <v>1600769.4300000002</v>
      </c>
      <c r="Y156" s="166">
        <v>282488.72000000003</v>
      </c>
      <c r="Z156" s="1"/>
      <c r="AA156" s="1"/>
      <c r="AB156" s="1"/>
    </row>
    <row r="157" spans="2:28" s="8" customFormat="1" ht="141.75" customHeight="1" x14ac:dyDescent="0.25">
      <c r="B157" s="175">
        <f t="shared" si="28"/>
        <v>129</v>
      </c>
      <c r="C157" s="132"/>
      <c r="D157" s="7" t="s">
        <v>118</v>
      </c>
      <c r="E157" s="7">
        <v>102258</v>
      </c>
      <c r="F157" s="176" t="s">
        <v>130</v>
      </c>
      <c r="G157" s="131" t="s">
        <v>318</v>
      </c>
      <c r="H157" s="98">
        <v>42884</v>
      </c>
      <c r="I157" s="98">
        <v>43982</v>
      </c>
      <c r="J157" s="93">
        <v>0.85</v>
      </c>
      <c r="K157" s="10" t="s">
        <v>495</v>
      </c>
      <c r="L157" s="10" t="s">
        <v>529</v>
      </c>
      <c r="M157" s="10"/>
      <c r="N157" s="176" t="s">
        <v>251</v>
      </c>
      <c r="O157" s="103" t="s">
        <v>601</v>
      </c>
      <c r="P157" s="103">
        <f t="shared" si="21"/>
        <v>7770072.2199999997</v>
      </c>
      <c r="Q157" s="60">
        <v>6604561.3899999997</v>
      </c>
      <c r="R157" s="60">
        <v>1165510.83</v>
      </c>
      <c r="S157" s="60">
        <v>0</v>
      </c>
      <c r="T157" s="60">
        <v>0</v>
      </c>
      <c r="U157" s="60">
        <v>0</v>
      </c>
      <c r="V157" s="58">
        <f t="shared" si="27"/>
        <v>7770072.2199999997</v>
      </c>
      <c r="W157" s="60" t="s">
        <v>253</v>
      </c>
      <c r="X157" s="166">
        <v>848201.18</v>
      </c>
      <c r="Y157" s="166">
        <v>149682.58000000002</v>
      </c>
      <c r="Z157" s="1"/>
      <c r="AA157" s="1"/>
      <c r="AB157" s="1"/>
    </row>
    <row r="158" spans="2:28" s="8" customFormat="1" ht="84" customHeight="1" x14ac:dyDescent="0.25">
      <c r="B158" s="175">
        <f t="shared" si="28"/>
        <v>130</v>
      </c>
      <c r="C158" s="132"/>
      <c r="D158" s="7" t="s">
        <v>119</v>
      </c>
      <c r="E158" s="7">
        <v>101989</v>
      </c>
      <c r="F158" s="176" t="s">
        <v>129</v>
      </c>
      <c r="G158" s="106" t="s">
        <v>435</v>
      </c>
      <c r="H158" s="98">
        <v>42884</v>
      </c>
      <c r="I158" s="98">
        <v>43465</v>
      </c>
      <c r="J158" s="93">
        <v>0.85</v>
      </c>
      <c r="K158" s="10" t="s">
        <v>493</v>
      </c>
      <c r="L158" s="10" t="s">
        <v>287</v>
      </c>
      <c r="M158" s="10"/>
      <c r="N158" s="10" t="s">
        <v>252</v>
      </c>
      <c r="O158" s="103" t="s">
        <v>601</v>
      </c>
      <c r="P158" s="103">
        <f t="shared" si="21"/>
        <v>1139761</v>
      </c>
      <c r="Q158" s="60">
        <v>968796.85</v>
      </c>
      <c r="R158" s="60">
        <v>170964.15</v>
      </c>
      <c r="S158" s="60">
        <v>0</v>
      </c>
      <c r="T158" s="60">
        <v>0</v>
      </c>
      <c r="U158" s="60">
        <v>0</v>
      </c>
      <c r="V158" s="58">
        <f t="shared" si="27"/>
        <v>1139761</v>
      </c>
      <c r="W158" s="60" t="s">
        <v>253</v>
      </c>
      <c r="X158" s="166">
        <v>136588.85</v>
      </c>
      <c r="Y158" s="166">
        <v>24103.91</v>
      </c>
      <c r="Z158" s="1"/>
      <c r="AA158" s="1"/>
      <c r="AB158" s="1"/>
    </row>
    <row r="159" spans="2:28" s="8" customFormat="1" ht="124.5" customHeight="1" x14ac:dyDescent="0.25">
      <c r="B159" s="175">
        <f t="shared" si="28"/>
        <v>131</v>
      </c>
      <c r="C159" s="132"/>
      <c r="D159" s="7" t="s">
        <v>133</v>
      </c>
      <c r="E159" s="7">
        <v>102540</v>
      </c>
      <c r="F159" s="176" t="s">
        <v>134</v>
      </c>
      <c r="G159" s="106" t="s">
        <v>445</v>
      </c>
      <c r="H159" s="98">
        <v>42887</v>
      </c>
      <c r="I159" s="98">
        <v>43982</v>
      </c>
      <c r="J159" s="93">
        <v>0.85</v>
      </c>
      <c r="K159" s="10" t="s">
        <v>496</v>
      </c>
      <c r="L159" s="10" t="s">
        <v>556</v>
      </c>
      <c r="M159" s="10"/>
      <c r="N159" s="10" t="s">
        <v>252</v>
      </c>
      <c r="O159" s="103" t="s">
        <v>601</v>
      </c>
      <c r="P159" s="103">
        <f t="shared" si="21"/>
        <v>15363463.600000001</v>
      </c>
      <c r="Q159" s="60">
        <v>13058944.060000001</v>
      </c>
      <c r="R159" s="60">
        <v>2304519.54</v>
      </c>
      <c r="S159" s="60">
        <v>0</v>
      </c>
      <c r="T159" s="60">
        <v>0</v>
      </c>
      <c r="U159" s="60">
        <v>0</v>
      </c>
      <c r="V159" s="58">
        <f t="shared" si="27"/>
        <v>15363463.600000001</v>
      </c>
      <c r="W159" s="60" t="s">
        <v>438</v>
      </c>
      <c r="X159" s="166">
        <v>1673462.6799999997</v>
      </c>
      <c r="Y159" s="166">
        <v>295316.95</v>
      </c>
      <c r="Z159" s="1"/>
      <c r="AA159" s="1"/>
      <c r="AB159" s="1"/>
    </row>
    <row r="160" spans="2:28" s="8" customFormat="1" ht="51" x14ac:dyDescent="0.25">
      <c r="B160" s="175">
        <f t="shared" si="28"/>
        <v>132</v>
      </c>
      <c r="C160" s="132"/>
      <c r="D160" s="7" t="s">
        <v>136</v>
      </c>
      <c r="E160" s="7">
        <v>102760</v>
      </c>
      <c r="F160" s="176" t="s">
        <v>137</v>
      </c>
      <c r="G160" s="106" t="s">
        <v>455</v>
      </c>
      <c r="H160" s="10" t="s">
        <v>256</v>
      </c>
      <c r="I160" s="10" t="s">
        <v>257</v>
      </c>
      <c r="J160" s="93">
        <v>0.85</v>
      </c>
      <c r="K160" s="10" t="s">
        <v>495</v>
      </c>
      <c r="L160" s="10" t="s">
        <v>516</v>
      </c>
      <c r="M160" s="10"/>
      <c r="N160" s="176" t="s">
        <v>250</v>
      </c>
      <c r="O160" s="103" t="s">
        <v>601</v>
      </c>
      <c r="P160" s="103">
        <f t="shared" si="21"/>
        <v>3358573.09</v>
      </c>
      <c r="Q160" s="60">
        <v>2854787.13</v>
      </c>
      <c r="R160" s="60">
        <v>503785.96</v>
      </c>
      <c r="S160" s="60">
        <v>0</v>
      </c>
      <c r="T160" s="60">
        <v>543433.34</v>
      </c>
      <c r="U160" s="60">
        <v>0</v>
      </c>
      <c r="V160" s="58">
        <f t="shared" si="27"/>
        <v>3902006.4299999997</v>
      </c>
      <c r="W160" s="60" t="s">
        <v>253</v>
      </c>
      <c r="X160" s="166">
        <v>755781.57</v>
      </c>
      <c r="Y160" s="166">
        <v>133373.22</v>
      </c>
      <c r="Z160" s="1"/>
      <c r="AA160" s="1"/>
      <c r="AB160" s="1"/>
    </row>
    <row r="161" spans="2:28" s="8" customFormat="1" ht="84.75" customHeight="1" x14ac:dyDescent="0.25">
      <c r="B161" s="175">
        <f t="shared" si="28"/>
        <v>133</v>
      </c>
      <c r="C161" s="132"/>
      <c r="D161" s="7" t="s">
        <v>139</v>
      </c>
      <c r="E161" s="7">
        <v>102086</v>
      </c>
      <c r="F161" s="176" t="s">
        <v>140</v>
      </c>
      <c r="G161" s="106" t="s">
        <v>436</v>
      </c>
      <c r="H161" s="98">
        <v>42907</v>
      </c>
      <c r="I161" s="98">
        <v>43799</v>
      </c>
      <c r="J161" s="93">
        <v>0.85</v>
      </c>
      <c r="K161" s="10" t="s">
        <v>484</v>
      </c>
      <c r="L161" s="10" t="s">
        <v>555</v>
      </c>
      <c r="M161" s="10"/>
      <c r="N161" s="176" t="s">
        <v>251</v>
      </c>
      <c r="O161" s="103" t="s">
        <v>601</v>
      </c>
      <c r="P161" s="103">
        <f t="shared" si="21"/>
        <v>1572399.65</v>
      </c>
      <c r="Q161" s="60">
        <v>1336539.7</v>
      </c>
      <c r="R161" s="60">
        <v>235859.95</v>
      </c>
      <c r="S161" s="60">
        <v>0</v>
      </c>
      <c r="T161" s="60">
        <v>507496.23</v>
      </c>
      <c r="U161" s="60">
        <v>0</v>
      </c>
      <c r="V161" s="58">
        <f t="shared" si="27"/>
        <v>2079895.88</v>
      </c>
      <c r="W161" s="60" t="s">
        <v>253</v>
      </c>
      <c r="X161" s="166">
        <v>380230.57999999996</v>
      </c>
      <c r="Y161" s="166">
        <v>67099.5</v>
      </c>
      <c r="Z161" s="1"/>
      <c r="AA161" s="1"/>
      <c r="AB161" s="1"/>
    </row>
    <row r="162" spans="2:28" s="8" customFormat="1" ht="77.25" customHeight="1" x14ac:dyDescent="0.25">
      <c r="B162" s="175">
        <f t="shared" si="28"/>
        <v>134</v>
      </c>
      <c r="C162" s="132"/>
      <c r="D162" s="7" t="s">
        <v>141</v>
      </c>
      <c r="E162" s="7">
        <v>102055</v>
      </c>
      <c r="F162" s="7" t="s">
        <v>142</v>
      </c>
      <c r="G162" s="106" t="s">
        <v>471</v>
      </c>
      <c r="H162" s="36">
        <v>42907</v>
      </c>
      <c r="I162" s="36">
        <v>43524</v>
      </c>
      <c r="J162" s="93">
        <v>0.85</v>
      </c>
      <c r="K162" s="171" t="s">
        <v>493</v>
      </c>
      <c r="L162" s="171" t="s">
        <v>512</v>
      </c>
      <c r="M162" s="171"/>
      <c r="N162" s="176" t="s">
        <v>250</v>
      </c>
      <c r="O162" s="103" t="s">
        <v>601</v>
      </c>
      <c r="P162" s="103">
        <f t="shared" si="21"/>
        <v>767637.85000000009</v>
      </c>
      <c r="Q162" s="60">
        <v>652492.17000000004</v>
      </c>
      <c r="R162" s="60">
        <v>98916.43</v>
      </c>
      <c r="S162" s="60">
        <v>16229.25</v>
      </c>
      <c r="T162" s="60">
        <v>20277.599999999999</v>
      </c>
      <c r="U162" s="60">
        <v>0</v>
      </c>
      <c r="V162" s="58">
        <f t="shared" si="27"/>
        <v>787915.45000000007</v>
      </c>
      <c r="W162" s="60" t="s">
        <v>253</v>
      </c>
      <c r="X162" s="166">
        <v>119164.05</v>
      </c>
      <c r="Y162" s="166">
        <v>21028.95</v>
      </c>
      <c r="Z162" s="1"/>
      <c r="AA162" s="1"/>
      <c r="AB162" s="1"/>
    </row>
    <row r="163" spans="2:28" s="8" customFormat="1" ht="77.25" customHeight="1" x14ac:dyDescent="0.25">
      <c r="B163" s="175">
        <f t="shared" si="28"/>
        <v>135</v>
      </c>
      <c r="C163" s="132"/>
      <c r="D163" s="7" t="s">
        <v>143</v>
      </c>
      <c r="E163" s="7">
        <v>102844</v>
      </c>
      <c r="F163" s="7" t="s">
        <v>144</v>
      </c>
      <c r="G163" s="106" t="s">
        <v>421</v>
      </c>
      <c r="H163" s="171" t="s">
        <v>422</v>
      </c>
      <c r="I163" s="171" t="s">
        <v>423</v>
      </c>
      <c r="J163" s="93">
        <v>0.85</v>
      </c>
      <c r="K163" s="171" t="s">
        <v>493</v>
      </c>
      <c r="L163" s="171" t="s">
        <v>557</v>
      </c>
      <c r="M163" s="171"/>
      <c r="N163" s="176" t="s">
        <v>250</v>
      </c>
      <c r="O163" s="103" t="s">
        <v>601</v>
      </c>
      <c r="P163" s="103">
        <f t="shared" si="21"/>
        <v>5511402.3999999994</v>
      </c>
      <c r="Q163" s="60">
        <v>4684692.04</v>
      </c>
      <c r="R163" s="60">
        <v>826032.06</v>
      </c>
      <c r="S163" s="60">
        <v>678.3</v>
      </c>
      <c r="T163" s="60">
        <v>0</v>
      </c>
      <c r="U163" s="60">
        <v>0</v>
      </c>
      <c r="V163" s="58">
        <f t="shared" si="27"/>
        <v>5511402.3999999994</v>
      </c>
      <c r="W163" s="60" t="s">
        <v>253</v>
      </c>
      <c r="X163" s="166">
        <v>331880.35000000003</v>
      </c>
      <c r="Y163" s="166">
        <v>58567.12999999999</v>
      </c>
      <c r="Z163" s="1"/>
      <c r="AA163" s="1"/>
      <c r="AB163" s="1"/>
    </row>
    <row r="164" spans="2:28" s="8" customFormat="1" ht="83.25" customHeight="1" x14ac:dyDescent="0.25">
      <c r="B164" s="175">
        <f t="shared" si="28"/>
        <v>136</v>
      </c>
      <c r="C164" s="132"/>
      <c r="D164" s="7" t="s">
        <v>145</v>
      </c>
      <c r="E164" s="7">
        <v>102674</v>
      </c>
      <c r="F164" s="176" t="s">
        <v>146</v>
      </c>
      <c r="G164" s="106" t="s">
        <v>424</v>
      </c>
      <c r="H164" s="10" t="s">
        <v>422</v>
      </c>
      <c r="I164" s="10" t="s">
        <v>257</v>
      </c>
      <c r="J164" s="93">
        <v>0.85</v>
      </c>
      <c r="K164" s="10" t="s">
        <v>484</v>
      </c>
      <c r="L164" s="10" t="s">
        <v>544</v>
      </c>
      <c r="M164" s="10"/>
      <c r="N164" s="176" t="s">
        <v>250</v>
      </c>
      <c r="O164" s="103" t="s">
        <v>601</v>
      </c>
      <c r="P164" s="103">
        <f t="shared" si="21"/>
        <v>4609580.25</v>
      </c>
      <c r="Q164" s="60">
        <v>3918143.21</v>
      </c>
      <c r="R164" s="60">
        <v>0</v>
      </c>
      <c r="S164" s="60">
        <v>691437.04</v>
      </c>
      <c r="T164" s="60">
        <v>72400</v>
      </c>
      <c r="U164" s="60">
        <v>0</v>
      </c>
      <c r="V164" s="58">
        <f t="shared" si="27"/>
        <v>4681980.25</v>
      </c>
      <c r="W164" s="60" t="s">
        <v>253</v>
      </c>
      <c r="X164" s="166">
        <v>133413.32</v>
      </c>
      <c r="Y164" s="166">
        <v>23543.53</v>
      </c>
      <c r="Z164" s="1"/>
      <c r="AA164" s="1"/>
      <c r="AB164" s="1"/>
    </row>
    <row r="165" spans="2:28" s="8" customFormat="1" ht="88.5" customHeight="1" x14ac:dyDescent="0.25">
      <c r="B165" s="175">
        <f t="shared" si="28"/>
        <v>137</v>
      </c>
      <c r="C165" s="132"/>
      <c r="D165" s="7" t="s">
        <v>163</v>
      </c>
      <c r="E165" s="7">
        <v>102769</v>
      </c>
      <c r="F165" s="176" t="s">
        <v>164</v>
      </c>
      <c r="G165" s="106" t="s">
        <v>479</v>
      </c>
      <c r="H165" s="10" t="s">
        <v>480</v>
      </c>
      <c r="I165" s="10" t="s">
        <v>481</v>
      </c>
      <c r="J165" s="93">
        <v>0.85</v>
      </c>
      <c r="K165" s="10" t="s">
        <v>484</v>
      </c>
      <c r="L165" s="10" t="s">
        <v>485</v>
      </c>
      <c r="M165" s="10"/>
      <c r="N165" s="10" t="s">
        <v>252</v>
      </c>
      <c r="O165" s="103" t="s">
        <v>601</v>
      </c>
      <c r="P165" s="103">
        <f t="shared" si="21"/>
        <v>5638571.0700000003</v>
      </c>
      <c r="Q165" s="60">
        <v>4792785.4095000001</v>
      </c>
      <c r="R165" s="60">
        <v>845785.6605</v>
      </c>
      <c r="S165" s="60">
        <v>0</v>
      </c>
      <c r="T165" s="60">
        <v>911499.29</v>
      </c>
      <c r="U165" s="60">
        <v>0</v>
      </c>
      <c r="V165" s="58">
        <f t="shared" si="27"/>
        <v>6550070.3600000003</v>
      </c>
      <c r="W165" s="60" t="s">
        <v>253</v>
      </c>
      <c r="X165" s="166">
        <v>155090.29999999999</v>
      </c>
      <c r="Y165" s="166">
        <v>27368.879999999997</v>
      </c>
      <c r="Z165" s="1"/>
      <c r="AA165" s="1"/>
      <c r="AB165" s="1"/>
    </row>
    <row r="166" spans="2:28" s="8" customFormat="1" ht="57" customHeight="1" x14ac:dyDescent="0.25">
      <c r="B166" s="175">
        <f t="shared" si="28"/>
        <v>138</v>
      </c>
      <c r="C166" s="132"/>
      <c r="D166" s="7" t="s">
        <v>167</v>
      </c>
      <c r="E166" s="7">
        <v>101987</v>
      </c>
      <c r="F166" s="176" t="s">
        <v>168</v>
      </c>
      <c r="G166" s="106" t="s">
        <v>425</v>
      </c>
      <c r="H166" s="10" t="s">
        <v>426</v>
      </c>
      <c r="I166" s="10" t="s">
        <v>427</v>
      </c>
      <c r="J166" s="93">
        <v>0.85</v>
      </c>
      <c r="K166" s="10" t="s">
        <v>496</v>
      </c>
      <c r="L166" s="10" t="s">
        <v>371</v>
      </c>
      <c r="M166" s="10"/>
      <c r="N166" s="176" t="s">
        <v>252</v>
      </c>
      <c r="O166" s="103" t="s">
        <v>601</v>
      </c>
      <c r="P166" s="103">
        <f t="shared" si="21"/>
        <v>950455</v>
      </c>
      <c r="Q166" s="60">
        <v>807886.75</v>
      </c>
      <c r="R166" s="60">
        <v>142568.25</v>
      </c>
      <c r="S166" s="60">
        <v>0</v>
      </c>
      <c r="T166" s="60">
        <v>0</v>
      </c>
      <c r="U166" s="60">
        <v>0</v>
      </c>
      <c r="V166" s="58">
        <f t="shared" si="27"/>
        <v>950455</v>
      </c>
      <c r="W166" s="60" t="s">
        <v>253</v>
      </c>
      <c r="X166" s="166">
        <v>323844.47000000003</v>
      </c>
      <c r="Y166" s="166">
        <v>57149.02</v>
      </c>
      <c r="Z166" s="1"/>
      <c r="AA166" s="1"/>
      <c r="AB166" s="1"/>
    </row>
    <row r="167" spans="2:28" s="8" customFormat="1" ht="144.75" customHeight="1" x14ac:dyDescent="0.25">
      <c r="B167" s="175">
        <f t="shared" si="28"/>
        <v>139</v>
      </c>
      <c r="C167" s="132"/>
      <c r="D167" s="7" t="s">
        <v>169</v>
      </c>
      <c r="E167" s="7">
        <v>102581</v>
      </c>
      <c r="F167" s="176" t="s">
        <v>170</v>
      </c>
      <c r="G167" s="106" t="s">
        <v>593</v>
      </c>
      <c r="H167" s="98">
        <v>42948</v>
      </c>
      <c r="I167" s="98">
        <v>43830</v>
      </c>
      <c r="J167" s="93">
        <v>0.85</v>
      </c>
      <c r="K167" s="10" t="s">
        <v>495</v>
      </c>
      <c r="L167" s="10" t="s">
        <v>516</v>
      </c>
      <c r="M167" s="10"/>
      <c r="N167" s="10" t="s">
        <v>252</v>
      </c>
      <c r="O167" s="103" t="s">
        <v>601</v>
      </c>
      <c r="P167" s="103">
        <f t="shared" si="21"/>
        <v>3038850.15</v>
      </c>
      <c r="Q167" s="60">
        <v>2583022.63</v>
      </c>
      <c r="R167" s="60">
        <v>455827.52</v>
      </c>
      <c r="S167" s="60">
        <v>0</v>
      </c>
      <c r="T167" s="60">
        <v>0</v>
      </c>
      <c r="U167" s="60">
        <v>0</v>
      </c>
      <c r="V167" s="58">
        <f t="shared" si="27"/>
        <v>3038850.15</v>
      </c>
      <c r="W167" s="60" t="s">
        <v>253</v>
      </c>
      <c r="X167" s="166">
        <v>578100.02</v>
      </c>
      <c r="Y167" s="166">
        <v>102017.65</v>
      </c>
      <c r="Z167" s="1"/>
      <c r="AA167" s="1"/>
      <c r="AB167" s="1"/>
    </row>
    <row r="168" spans="2:28" s="8" customFormat="1" ht="66.75" customHeight="1" x14ac:dyDescent="0.25">
      <c r="B168" s="175">
        <f t="shared" si="28"/>
        <v>140</v>
      </c>
      <c r="C168" s="132"/>
      <c r="D168" s="7" t="s">
        <v>635</v>
      </c>
      <c r="E168" s="7">
        <v>104941</v>
      </c>
      <c r="F168" s="176" t="s">
        <v>178</v>
      </c>
      <c r="G168" s="115" t="s">
        <v>466</v>
      </c>
      <c r="H168" s="98">
        <v>42957</v>
      </c>
      <c r="I168" s="98">
        <v>43890</v>
      </c>
      <c r="J168" s="93">
        <v>0.85</v>
      </c>
      <c r="K168" s="10" t="s">
        <v>484</v>
      </c>
      <c r="L168" s="10" t="s">
        <v>533</v>
      </c>
      <c r="M168" s="10"/>
      <c r="N168" s="10" t="s">
        <v>252</v>
      </c>
      <c r="O168" s="103" t="s">
        <v>601</v>
      </c>
      <c r="P168" s="103">
        <f t="shared" si="21"/>
        <v>1438221.19</v>
      </c>
      <c r="Q168" s="60">
        <v>1222488.01</v>
      </c>
      <c r="R168" s="60">
        <v>215733.18</v>
      </c>
      <c r="S168" s="60">
        <v>0</v>
      </c>
      <c r="T168" s="60">
        <v>0</v>
      </c>
      <c r="U168" s="60">
        <v>0</v>
      </c>
      <c r="V168" s="58">
        <f t="shared" si="27"/>
        <v>1438221.19</v>
      </c>
      <c r="W168" s="60" t="s">
        <v>438</v>
      </c>
      <c r="X168" s="166">
        <v>123882.02</v>
      </c>
      <c r="Y168" s="167">
        <v>21861.53</v>
      </c>
      <c r="Z168" s="1"/>
      <c r="AA168" s="1"/>
      <c r="AB168" s="1"/>
    </row>
    <row r="169" spans="2:28" s="8" customFormat="1" ht="66.75" customHeight="1" x14ac:dyDescent="0.25">
      <c r="B169" s="175">
        <f t="shared" si="28"/>
        <v>141</v>
      </c>
      <c r="C169" s="132"/>
      <c r="D169" s="7" t="s">
        <v>181</v>
      </c>
      <c r="E169" s="7">
        <v>105668</v>
      </c>
      <c r="F169" s="176" t="s">
        <v>182</v>
      </c>
      <c r="G169" s="106" t="s">
        <v>346</v>
      </c>
      <c r="H169" s="98">
        <v>42963</v>
      </c>
      <c r="I169" s="98">
        <v>43982</v>
      </c>
      <c r="J169" s="93">
        <v>0.85</v>
      </c>
      <c r="K169" s="10" t="s">
        <v>496</v>
      </c>
      <c r="L169" s="10" t="s">
        <v>558</v>
      </c>
      <c r="M169" s="10"/>
      <c r="N169" s="10" t="s">
        <v>252</v>
      </c>
      <c r="O169" s="103" t="s">
        <v>601</v>
      </c>
      <c r="P169" s="103">
        <f t="shared" si="21"/>
        <v>7911353.2200000007</v>
      </c>
      <c r="Q169" s="60">
        <v>6724650.2400000002</v>
      </c>
      <c r="R169" s="60">
        <v>1186702.98</v>
      </c>
      <c r="S169" s="60">
        <v>0</v>
      </c>
      <c r="T169" s="60">
        <v>0</v>
      </c>
      <c r="U169" s="60">
        <v>0</v>
      </c>
      <c r="V169" s="58">
        <f t="shared" si="27"/>
        <v>7911353.2200000007</v>
      </c>
      <c r="W169" s="60" t="s">
        <v>253</v>
      </c>
      <c r="X169" s="166">
        <v>641314.53999999992</v>
      </c>
      <c r="Y169" s="166">
        <v>113173.17000000001</v>
      </c>
      <c r="Z169" s="1"/>
      <c r="AA169" s="1"/>
      <c r="AB169" s="1"/>
    </row>
    <row r="170" spans="2:28" s="8" customFormat="1" ht="66.75" customHeight="1" x14ac:dyDescent="0.25">
      <c r="B170" s="175">
        <f t="shared" si="28"/>
        <v>142</v>
      </c>
      <c r="C170" s="132"/>
      <c r="D170" s="7" t="s">
        <v>186</v>
      </c>
      <c r="E170" s="7">
        <v>102066</v>
      </c>
      <c r="F170" s="176" t="s">
        <v>187</v>
      </c>
      <c r="G170" s="106" t="s">
        <v>428</v>
      </c>
      <c r="H170" s="10" t="s">
        <v>429</v>
      </c>
      <c r="I170" s="10" t="s">
        <v>430</v>
      </c>
      <c r="J170" s="93">
        <v>0.85</v>
      </c>
      <c r="K170" s="10" t="s">
        <v>499</v>
      </c>
      <c r="L170" s="92" t="s">
        <v>526</v>
      </c>
      <c r="M170" s="10"/>
      <c r="N170" s="10" t="s">
        <v>251</v>
      </c>
      <c r="O170" s="103" t="s">
        <v>601</v>
      </c>
      <c r="P170" s="103">
        <f t="shared" si="21"/>
        <v>1209222.54</v>
      </c>
      <c r="Q170" s="60">
        <v>1027839.16</v>
      </c>
      <c r="R170" s="60">
        <v>181383.38</v>
      </c>
      <c r="S170" s="60">
        <v>0</v>
      </c>
      <c r="T170" s="60">
        <v>0</v>
      </c>
      <c r="U170" s="60">
        <v>0</v>
      </c>
      <c r="V170" s="58">
        <f t="shared" si="27"/>
        <v>1209222.54</v>
      </c>
      <c r="W170" s="60" t="s">
        <v>253</v>
      </c>
      <c r="X170" s="166">
        <v>213308.33</v>
      </c>
      <c r="Y170" s="166">
        <v>37642.660000000003</v>
      </c>
      <c r="Z170" s="1"/>
      <c r="AA170" s="1"/>
      <c r="AB170" s="1"/>
    </row>
    <row r="171" spans="2:28" s="8" customFormat="1" ht="66.75" customHeight="1" x14ac:dyDescent="0.25">
      <c r="B171" s="175">
        <f t="shared" si="28"/>
        <v>143</v>
      </c>
      <c r="C171" s="132"/>
      <c r="D171" s="7" t="s">
        <v>193</v>
      </c>
      <c r="E171" s="7">
        <v>103698</v>
      </c>
      <c r="F171" s="176" t="s">
        <v>194</v>
      </c>
      <c r="G171" s="106" t="s">
        <v>460</v>
      </c>
      <c r="H171" s="10" t="s">
        <v>258</v>
      </c>
      <c r="I171" s="10" t="s">
        <v>259</v>
      </c>
      <c r="J171" s="93">
        <v>0.85</v>
      </c>
      <c r="K171" s="10" t="s">
        <v>489</v>
      </c>
      <c r="L171" s="10" t="s">
        <v>545</v>
      </c>
      <c r="M171" s="10"/>
      <c r="N171" s="10" t="s">
        <v>252</v>
      </c>
      <c r="O171" s="103" t="s">
        <v>601</v>
      </c>
      <c r="P171" s="103">
        <f t="shared" ref="P171:P176" si="29">+Q171+R171+S171</f>
        <v>3018540.96</v>
      </c>
      <c r="Q171" s="60">
        <v>2565759.8199999998</v>
      </c>
      <c r="R171" s="60">
        <v>452781.14</v>
      </c>
      <c r="S171" s="60">
        <v>0</v>
      </c>
      <c r="T171" s="60">
        <v>325745.36</v>
      </c>
      <c r="U171" s="60">
        <v>0</v>
      </c>
      <c r="V171" s="58">
        <f t="shared" si="27"/>
        <v>3344286.32</v>
      </c>
      <c r="W171" s="60" t="s">
        <v>253</v>
      </c>
      <c r="X171" s="166">
        <v>269970.37</v>
      </c>
      <c r="Y171" s="166">
        <v>47641.83</v>
      </c>
      <c r="Z171" s="1"/>
      <c r="AA171" s="1"/>
      <c r="AB171" s="1"/>
    </row>
    <row r="172" spans="2:28" s="8" customFormat="1" ht="66.75" customHeight="1" x14ac:dyDescent="0.25">
      <c r="B172" s="175">
        <f t="shared" si="28"/>
        <v>144</v>
      </c>
      <c r="C172" s="132"/>
      <c r="D172" s="7" t="s">
        <v>218</v>
      </c>
      <c r="E172" s="7">
        <v>103707</v>
      </c>
      <c r="F172" s="176" t="s">
        <v>219</v>
      </c>
      <c r="G172" s="106" t="s">
        <v>315</v>
      </c>
      <c r="H172" s="98">
        <v>42986</v>
      </c>
      <c r="I172" s="98">
        <v>43860</v>
      </c>
      <c r="J172" s="93">
        <v>0.85</v>
      </c>
      <c r="K172" s="10" t="s">
        <v>495</v>
      </c>
      <c r="L172" s="10" t="s">
        <v>559</v>
      </c>
      <c r="M172" s="10"/>
      <c r="N172" s="176" t="s">
        <v>252</v>
      </c>
      <c r="O172" s="103" t="s">
        <v>601</v>
      </c>
      <c r="P172" s="103">
        <f t="shared" si="29"/>
        <v>3098335.11</v>
      </c>
      <c r="Q172" s="60">
        <v>2633584.84</v>
      </c>
      <c r="R172" s="60">
        <v>460821.95</v>
      </c>
      <c r="S172" s="60">
        <v>3928.32</v>
      </c>
      <c r="T172" s="60">
        <v>68159</v>
      </c>
      <c r="U172" s="60">
        <v>0</v>
      </c>
      <c r="V172" s="58">
        <f t="shared" si="27"/>
        <v>3166494.11</v>
      </c>
      <c r="W172" s="63" t="s">
        <v>253</v>
      </c>
      <c r="X172" s="166">
        <v>110692.69</v>
      </c>
      <c r="Y172" s="166">
        <v>19534.009999999998</v>
      </c>
      <c r="Z172" s="1"/>
      <c r="AA172" s="1"/>
      <c r="AB172" s="1"/>
    </row>
    <row r="173" spans="2:28" s="8" customFormat="1" ht="139.5" customHeight="1" x14ac:dyDescent="0.25">
      <c r="B173" s="175">
        <f t="shared" si="28"/>
        <v>145</v>
      </c>
      <c r="C173" s="132"/>
      <c r="D173" s="7" t="s">
        <v>236</v>
      </c>
      <c r="E173" s="7">
        <v>102369</v>
      </c>
      <c r="F173" s="176" t="s">
        <v>588</v>
      </c>
      <c r="G173" s="106" t="s">
        <v>322</v>
      </c>
      <c r="H173" s="98">
        <v>43010</v>
      </c>
      <c r="I173" s="98">
        <v>43860</v>
      </c>
      <c r="J173" s="93">
        <v>0.85</v>
      </c>
      <c r="K173" s="10" t="s">
        <v>560</v>
      </c>
      <c r="L173" s="10" t="s">
        <v>485</v>
      </c>
      <c r="M173" s="10"/>
      <c r="N173" s="10" t="s">
        <v>252</v>
      </c>
      <c r="O173" s="103" t="s">
        <v>601</v>
      </c>
      <c r="P173" s="103">
        <f t="shared" si="29"/>
        <v>3172245.93</v>
      </c>
      <c r="Q173" s="60">
        <v>2696409.04</v>
      </c>
      <c r="R173" s="60">
        <v>475836.89</v>
      </c>
      <c r="S173" s="60">
        <v>0</v>
      </c>
      <c r="T173" s="60">
        <v>0</v>
      </c>
      <c r="U173" s="60">
        <v>0</v>
      </c>
      <c r="V173" s="58">
        <f t="shared" si="27"/>
        <v>3172245.93</v>
      </c>
      <c r="W173" s="60" t="s">
        <v>253</v>
      </c>
      <c r="X173" s="166">
        <v>827964.22</v>
      </c>
      <c r="Y173" s="166">
        <v>146111.34000000003</v>
      </c>
      <c r="Z173" s="1"/>
      <c r="AA173" s="1"/>
      <c r="AB173" s="1"/>
    </row>
    <row r="174" spans="2:28" s="8" customFormat="1" ht="92.25" customHeight="1" x14ac:dyDescent="0.25">
      <c r="B174" s="175">
        <f t="shared" si="28"/>
        <v>146</v>
      </c>
      <c r="C174" s="132"/>
      <c r="D174" s="7" t="s">
        <v>239</v>
      </c>
      <c r="E174" s="7">
        <v>108227</v>
      </c>
      <c r="F174" s="176" t="s">
        <v>587</v>
      </c>
      <c r="G174" s="106" t="s">
        <v>478</v>
      </c>
      <c r="H174" s="98">
        <v>43020</v>
      </c>
      <c r="I174" s="98">
        <v>43982</v>
      </c>
      <c r="J174" s="93">
        <v>0.85</v>
      </c>
      <c r="K174" s="10" t="s">
        <v>561</v>
      </c>
      <c r="L174" s="10" t="s">
        <v>369</v>
      </c>
      <c r="M174" s="10"/>
      <c r="N174" s="10" t="s">
        <v>252</v>
      </c>
      <c r="O174" s="103" t="s">
        <v>601</v>
      </c>
      <c r="P174" s="133">
        <f t="shared" si="29"/>
        <v>2273600.85</v>
      </c>
      <c r="Q174" s="58">
        <v>1932560.72</v>
      </c>
      <c r="R174" s="58">
        <v>341040.13</v>
      </c>
      <c r="S174" s="58">
        <v>0</v>
      </c>
      <c r="T174" s="60">
        <v>0</v>
      </c>
      <c r="U174" s="60">
        <v>0</v>
      </c>
      <c r="V174" s="58">
        <f t="shared" si="27"/>
        <v>2273600.85</v>
      </c>
      <c r="W174" s="60" t="s">
        <v>253</v>
      </c>
      <c r="X174" s="166">
        <v>223554.45</v>
      </c>
      <c r="Y174" s="166">
        <v>39450.78</v>
      </c>
      <c r="Z174" s="1"/>
      <c r="AA174" s="1"/>
      <c r="AB174" s="1"/>
    </row>
    <row r="175" spans="2:28" s="8" customFormat="1" ht="174" customHeight="1" x14ac:dyDescent="0.25">
      <c r="B175" s="175">
        <f t="shared" si="28"/>
        <v>147</v>
      </c>
      <c r="C175" s="218"/>
      <c r="D175" s="7" t="s">
        <v>240</v>
      </c>
      <c r="E175" s="7">
        <v>104845</v>
      </c>
      <c r="F175" s="176" t="s">
        <v>586</v>
      </c>
      <c r="G175" s="106" t="s">
        <v>468</v>
      </c>
      <c r="H175" s="98">
        <v>43034</v>
      </c>
      <c r="I175" s="98">
        <v>43890</v>
      </c>
      <c r="J175" s="93">
        <v>0.85</v>
      </c>
      <c r="K175" s="10" t="s">
        <v>562</v>
      </c>
      <c r="L175" s="10" t="s">
        <v>542</v>
      </c>
      <c r="M175" s="10"/>
      <c r="N175" s="10" t="s">
        <v>250</v>
      </c>
      <c r="O175" s="103" t="s">
        <v>601</v>
      </c>
      <c r="P175" s="66">
        <f t="shared" si="29"/>
        <v>2722426.66</v>
      </c>
      <c r="Q175" s="60">
        <v>2314062.66</v>
      </c>
      <c r="R175" s="60">
        <v>408364</v>
      </c>
      <c r="S175" s="60"/>
      <c r="T175" s="60">
        <v>461439.46</v>
      </c>
      <c r="U175" s="60">
        <v>0</v>
      </c>
      <c r="V175" s="58">
        <f t="shared" si="27"/>
        <v>3183866.12</v>
      </c>
      <c r="W175" s="60" t="s">
        <v>253</v>
      </c>
      <c r="X175" s="166">
        <v>54895.4</v>
      </c>
      <c r="Y175" s="166">
        <v>9687.43</v>
      </c>
      <c r="Z175" s="1"/>
      <c r="AA175" s="1"/>
      <c r="AB175" s="1"/>
    </row>
    <row r="176" spans="2:28" s="8" customFormat="1" ht="83.25" customHeight="1" x14ac:dyDescent="0.25">
      <c r="B176" s="175">
        <f t="shared" si="28"/>
        <v>148</v>
      </c>
      <c r="C176" s="218"/>
      <c r="D176" s="7" t="s">
        <v>241</v>
      </c>
      <c r="E176" s="7">
        <v>107498</v>
      </c>
      <c r="F176" s="176" t="s">
        <v>585</v>
      </c>
      <c r="G176" s="106" t="s">
        <v>475</v>
      </c>
      <c r="H176" s="98">
        <v>43034</v>
      </c>
      <c r="I176" s="10" t="s">
        <v>260</v>
      </c>
      <c r="J176" s="93">
        <v>0.85</v>
      </c>
      <c r="K176" s="10" t="s">
        <v>563</v>
      </c>
      <c r="L176" s="10" t="s">
        <v>287</v>
      </c>
      <c r="M176" s="10"/>
      <c r="N176" s="10" t="s">
        <v>251</v>
      </c>
      <c r="O176" s="103" t="s">
        <v>601</v>
      </c>
      <c r="P176" s="66">
        <f t="shared" si="29"/>
        <v>20988640.890000001</v>
      </c>
      <c r="Q176" s="60">
        <v>17840344.760000002</v>
      </c>
      <c r="R176" s="60">
        <v>3148296.13</v>
      </c>
      <c r="S176" s="60">
        <v>0</v>
      </c>
      <c r="T176" s="60">
        <v>5355</v>
      </c>
      <c r="U176" s="60">
        <v>0</v>
      </c>
      <c r="V176" s="58">
        <f t="shared" si="27"/>
        <v>20993995.890000001</v>
      </c>
      <c r="W176" s="60" t="s">
        <v>253</v>
      </c>
      <c r="X176" s="166">
        <v>237481.93</v>
      </c>
      <c r="Y176" s="166">
        <v>41908.57</v>
      </c>
      <c r="Z176" s="1"/>
      <c r="AA176" s="1"/>
      <c r="AB176" s="1"/>
    </row>
    <row r="177" spans="1:28" s="8" customFormat="1" ht="63.75" x14ac:dyDescent="0.25">
      <c r="B177" s="175">
        <f t="shared" si="28"/>
        <v>149</v>
      </c>
      <c r="C177" s="219"/>
      <c r="D177" s="7" t="s">
        <v>242</v>
      </c>
      <c r="E177" s="7">
        <v>102378</v>
      </c>
      <c r="F177" s="176" t="s">
        <v>584</v>
      </c>
      <c r="G177" s="106" t="s">
        <v>317</v>
      </c>
      <c r="H177" s="97">
        <v>42979</v>
      </c>
      <c r="I177" s="98">
        <v>44074</v>
      </c>
      <c r="J177" s="93">
        <v>0.85</v>
      </c>
      <c r="K177" s="10" t="s">
        <v>482</v>
      </c>
      <c r="L177" s="10"/>
      <c r="M177" s="10"/>
      <c r="N177" s="10" t="s">
        <v>252</v>
      </c>
      <c r="O177" s="103" t="s">
        <v>601</v>
      </c>
      <c r="P177" s="66">
        <f t="shared" ref="P177:P183" si="30">+Q177+R177+S177</f>
        <v>7562449.5699999994</v>
      </c>
      <c r="Q177" s="60">
        <v>6428082.1299999999</v>
      </c>
      <c r="R177" s="60">
        <v>981907.51</v>
      </c>
      <c r="S177" s="60">
        <v>152459.93</v>
      </c>
      <c r="T177" s="60">
        <v>0</v>
      </c>
      <c r="U177" s="60">
        <v>0</v>
      </c>
      <c r="V177" s="58">
        <f t="shared" si="27"/>
        <v>7562449.5699999994</v>
      </c>
      <c r="W177" s="60" t="s">
        <v>253</v>
      </c>
      <c r="X177" s="166">
        <v>927189.78</v>
      </c>
      <c r="Y177" s="166">
        <v>163621.72999999998</v>
      </c>
      <c r="Z177" s="1"/>
      <c r="AA177" s="1"/>
      <c r="AB177" s="1"/>
    </row>
    <row r="178" spans="1:28" s="8" customFormat="1" ht="61.5" customHeight="1" x14ac:dyDescent="0.25">
      <c r="B178" s="175">
        <f t="shared" si="28"/>
        <v>150</v>
      </c>
      <c r="C178" s="181"/>
      <c r="D178" s="7" t="s">
        <v>572</v>
      </c>
      <c r="E178" s="7">
        <v>105180</v>
      </c>
      <c r="F178" s="176" t="s">
        <v>573</v>
      </c>
      <c r="G178" s="106" t="s">
        <v>572</v>
      </c>
      <c r="H178" s="98" t="s">
        <v>589</v>
      </c>
      <c r="I178" s="98">
        <v>43858</v>
      </c>
      <c r="J178" s="93">
        <v>0.85</v>
      </c>
      <c r="K178" s="10" t="s">
        <v>484</v>
      </c>
      <c r="L178" s="10" t="s">
        <v>554</v>
      </c>
      <c r="M178" s="10"/>
      <c r="N178" s="10" t="s">
        <v>252</v>
      </c>
      <c r="O178" s="103" t="s">
        <v>601</v>
      </c>
      <c r="P178" s="66">
        <f t="shared" si="30"/>
        <v>3001693.72</v>
      </c>
      <c r="Q178" s="60">
        <v>2551439.66</v>
      </c>
      <c r="R178" s="60">
        <v>448134.27</v>
      </c>
      <c r="S178" s="60">
        <v>2119.79</v>
      </c>
      <c r="T178" s="58">
        <v>26247.88</v>
      </c>
      <c r="U178" s="60">
        <v>0</v>
      </c>
      <c r="V178" s="58">
        <f t="shared" si="27"/>
        <v>3027941.6</v>
      </c>
      <c r="W178" s="60" t="s">
        <v>253</v>
      </c>
      <c r="X178" s="166">
        <v>49401.15</v>
      </c>
      <c r="Y178" s="167">
        <v>8717.85</v>
      </c>
      <c r="Z178" s="1"/>
      <c r="AA178" s="1"/>
      <c r="AB178" s="1"/>
    </row>
    <row r="179" spans="1:28" s="8" customFormat="1" ht="87" customHeight="1" x14ac:dyDescent="0.25">
      <c r="B179" s="175">
        <f t="shared" si="28"/>
        <v>151</v>
      </c>
      <c r="C179" s="162"/>
      <c r="D179" s="7" t="s">
        <v>684</v>
      </c>
      <c r="E179" s="7">
        <v>105894</v>
      </c>
      <c r="F179" s="176" t="s">
        <v>685</v>
      </c>
      <c r="G179" s="108" t="s">
        <v>696</v>
      </c>
      <c r="H179" s="98" t="s">
        <v>686</v>
      </c>
      <c r="I179" s="98">
        <v>44165</v>
      </c>
      <c r="J179" s="93">
        <v>0.85</v>
      </c>
      <c r="K179" s="10" t="s">
        <v>489</v>
      </c>
      <c r="L179" s="10" t="s">
        <v>490</v>
      </c>
      <c r="M179" s="10"/>
      <c r="N179" s="10" t="s">
        <v>252</v>
      </c>
      <c r="O179" s="103" t="s">
        <v>601</v>
      </c>
      <c r="P179" s="66">
        <f t="shared" si="30"/>
        <v>5745029.8599999994</v>
      </c>
      <c r="Q179" s="67">
        <v>4883275.38</v>
      </c>
      <c r="R179" s="67">
        <v>861754.48</v>
      </c>
      <c r="S179" s="67">
        <v>0</v>
      </c>
      <c r="T179" s="58">
        <v>0</v>
      </c>
      <c r="U179" s="60">
        <v>0</v>
      </c>
      <c r="V179" s="58">
        <f t="shared" si="27"/>
        <v>5745029.8599999994</v>
      </c>
      <c r="W179" s="60" t="s">
        <v>253</v>
      </c>
      <c r="X179" s="166">
        <v>56200.3</v>
      </c>
      <c r="Y179" s="166">
        <v>9917.7000000000007</v>
      </c>
      <c r="Z179" s="1"/>
      <c r="AA179" s="1"/>
      <c r="AB179" s="1"/>
    </row>
    <row r="180" spans="1:28" s="8" customFormat="1" ht="100.5" customHeight="1" x14ac:dyDescent="0.25">
      <c r="B180" s="183">
        <f t="shared" si="28"/>
        <v>152</v>
      </c>
      <c r="C180" s="162"/>
      <c r="D180" s="7" t="s">
        <v>704</v>
      </c>
      <c r="E180" s="7">
        <v>116918</v>
      </c>
      <c r="F180" s="176" t="s">
        <v>705</v>
      </c>
      <c r="G180" s="108" t="s">
        <v>716</v>
      </c>
      <c r="H180" s="98" t="s">
        <v>709</v>
      </c>
      <c r="I180" s="98">
        <v>44196</v>
      </c>
      <c r="J180" s="93">
        <v>0.85</v>
      </c>
      <c r="K180" s="10" t="s">
        <v>496</v>
      </c>
      <c r="L180" s="10" t="s">
        <v>503</v>
      </c>
      <c r="M180" s="10"/>
      <c r="N180" s="10" t="s">
        <v>252</v>
      </c>
      <c r="O180" s="103" t="s">
        <v>706</v>
      </c>
      <c r="P180" s="62">
        <f t="shared" si="30"/>
        <v>9281999.3000000007</v>
      </c>
      <c r="Q180" s="67">
        <v>7889699.4000000004</v>
      </c>
      <c r="R180" s="60">
        <v>0</v>
      </c>
      <c r="S180" s="67">
        <v>1392299.9</v>
      </c>
      <c r="T180" s="60">
        <v>0</v>
      </c>
      <c r="U180" s="67">
        <v>0</v>
      </c>
      <c r="V180" s="63">
        <f t="shared" si="27"/>
        <v>9281999.3000000007</v>
      </c>
      <c r="W180" s="60" t="s">
        <v>253</v>
      </c>
      <c r="X180" s="166">
        <v>0</v>
      </c>
      <c r="Y180" s="168">
        <v>0</v>
      </c>
      <c r="Z180" s="1"/>
      <c r="AA180" s="1"/>
      <c r="AB180" s="1"/>
    </row>
    <row r="181" spans="1:28" s="8" customFormat="1" ht="90" customHeight="1" x14ac:dyDescent="0.25">
      <c r="B181" s="183">
        <f t="shared" si="28"/>
        <v>153</v>
      </c>
      <c r="C181" s="162"/>
      <c r="D181" s="7" t="s">
        <v>707</v>
      </c>
      <c r="E181" s="7">
        <v>116919</v>
      </c>
      <c r="F181" s="176" t="s">
        <v>705</v>
      </c>
      <c r="G181" s="108" t="s">
        <v>717</v>
      </c>
      <c r="H181" s="98" t="s">
        <v>712</v>
      </c>
      <c r="I181" s="98">
        <v>44196</v>
      </c>
      <c r="J181" s="93">
        <v>0.85</v>
      </c>
      <c r="K181" s="10" t="s">
        <v>496</v>
      </c>
      <c r="L181" s="10" t="s">
        <v>556</v>
      </c>
      <c r="M181" s="10"/>
      <c r="N181" s="10" t="s">
        <v>252</v>
      </c>
      <c r="O181" s="103" t="s">
        <v>708</v>
      </c>
      <c r="P181" s="62">
        <f t="shared" si="30"/>
        <v>5372423.75</v>
      </c>
      <c r="Q181" s="67">
        <v>4566560.1900000004</v>
      </c>
      <c r="R181" s="67">
        <v>805863.56</v>
      </c>
      <c r="S181" s="60">
        <v>0</v>
      </c>
      <c r="T181" s="60">
        <v>0</v>
      </c>
      <c r="U181" s="67">
        <v>0</v>
      </c>
      <c r="V181" s="60">
        <f t="shared" si="27"/>
        <v>5372423.75</v>
      </c>
      <c r="W181" s="60" t="s">
        <v>253</v>
      </c>
      <c r="X181" s="166">
        <v>0</v>
      </c>
      <c r="Y181" s="168">
        <v>0</v>
      </c>
      <c r="Z181" s="1"/>
      <c r="AA181" s="1"/>
      <c r="AB181" s="1"/>
    </row>
    <row r="182" spans="1:28" s="8" customFormat="1" ht="106.5" customHeight="1" x14ac:dyDescent="0.25">
      <c r="B182" s="183">
        <f t="shared" si="28"/>
        <v>154</v>
      </c>
      <c r="C182" s="162"/>
      <c r="D182" s="7" t="s">
        <v>714</v>
      </c>
      <c r="E182" s="7">
        <v>116950</v>
      </c>
      <c r="F182" s="176" t="s">
        <v>710</v>
      </c>
      <c r="G182" s="108" t="s">
        <v>715</v>
      </c>
      <c r="H182" s="98" t="s">
        <v>713</v>
      </c>
      <c r="I182" s="98">
        <v>44196</v>
      </c>
      <c r="J182" s="93">
        <v>0.85</v>
      </c>
      <c r="K182" s="10" t="s">
        <v>482</v>
      </c>
      <c r="L182" s="10" t="s">
        <v>497</v>
      </c>
      <c r="M182" s="10"/>
      <c r="N182" s="10" t="s">
        <v>252</v>
      </c>
      <c r="O182" s="103" t="s">
        <v>711</v>
      </c>
      <c r="P182" s="62">
        <f t="shared" si="30"/>
        <v>19335112.530000001</v>
      </c>
      <c r="Q182" s="67">
        <v>16434845.65</v>
      </c>
      <c r="R182" s="67">
        <v>2900266.88</v>
      </c>
      <c r="S182" s="67">
        <v>0</v>
      </c>
      <c r="T182" s="60">
        <v>0</v>
      </c>
      <c r="U182" s="67">
        <v>0</v>
      </c>
      <c r="V182" s="60">
        <f t="shared" si="27"/>
        <v>19335112.530000001</v>
      </c>
      <c r="W182" s="60" t="s">
        <v>253</v>
      </c>
      <c r="X182" s="41">
        <v>0</v>
      </c>
      <c r="Y182" s="165">
        <v>0</v>
      </c>
      <c r="Z182" s="1"/>
      <c r="AA182" s="1"/>
      <c r="AB182" s="1"/>
    </row>
    <row r="183" spans="1:28" s="8" customFormat="1" ht="183" customHeight="1" x14ac:dyDescent="0.25">
      <c r="B183" s="183">
        <f t="shared" si="28"/>
        <v>155</v>
      </c>
      <c r="C183" s="162"/>
      <c r="D183" s="7" t="s">
        <v>718</v>
      </c>
      <c r="E183" s="7">
        <v>116916</v>
      </c>
      <c r="F183" s="176" t="s">
        <v>719</v>
      </c>
      <c r="G183" s="108" t="s">
        <v>722</v>
      </c>
      <c r="H183" s="97" t="s">
        <v>724</v>
      </c>
      <c r="I183" s="97">
        <v>44196</v>
      </c>
      <c r="J183" s="93">
        <v>0.85</v>
      </c>
      <c r="K183" s="10" t="s">
        <v>489</v>
      </c>
      <c r="L183" s="10" t="s">
        <v>284</v>
      </c>
      <c r="M183" s="10"/>
      <c r="N183" s="10" t="s">
        <v>252</v>
      </c>
      <c r="O183" s="103" t="s">
        <v>723</v>
      </c>
      <c r="P183" s="62">
        <f t="shared" si="30"/>
        <v>11715707.689999999</v>
      </c>
      <c r="Q183" s="67">
        <v>9958351.5399999991</v>
      </c>
      <c r="R183" s="67">
        <v>1757356.15</v>
      </c>
      <c r="S183" s="67">
        <v>0</v>
      </c>
      <c r="T183" s="67">
        <v>0</v>
      </c>
      <c r="U183" s="67">
        <v>0</v>
      </c>
      <c r="V183" s="60">
        <f t="shared" si="27"/>
        <v>11715707.689999999</v>
      </c>
      <c r="W183" s="60" t="s">
        <v>253</v>
      </c>
      <c r="X183" s="41">
        <v>0</v>
      </c>
      <c r="Y183" s="41">
        <v>0</v>
      </c>
      <c r="Z183" s="1"/>
      <c r="AA183" s="1"/>
      <c r="AB183" s="1"/>
    </row>
    <row r="184" spans="1:28" s="8" customFormat="1" ht="75" customHeight="1" x14ac:dyDescent="0.25">
      <c r="B184" s="183">
        <f t="shared" si="28"/>
        <v>156</v>
      </c>
      <c r="C184" s="162"/>
      <c r="D184" s="7" t="s">
        <v>731</v>
      </c>
      <c r="E184" s="7">
        <v>116917</v>
      </c>
      <c r="F184" s="6" t="s">
        <v>732</v>
      </c>
      <c r="G184" s="134" t="s">
        <v>744</v>
      </c>
      <c r="H184" s="98" t="s">
        <v>734</v>
      </c>
      <c r="I184" s="98">
        <v>43890</v>
      </c>
      <c r="J184" s="93">
        <v>0.85</v>
      </c>
      <c r="K184" s="10" t="s">
        <v>495</v>
      </c>
      <c r="L184" s="10" t="s">
        <v>516</v>
      </c>
      <c r="M184" s="10"/>
      <c r="N184" s="10" t="s">
        <v>250</v>
      </c>
      <c r="O184" s="10" t="s">
        <v>729</v>
      </c>
      <c r="P184" s="66">
        <f>+Q184+R184+S184</f>
        <v>2454132.46</v>
      </c>
      <c r="Q184" s="60">
        <v>2086012.59</v>
      </c>
      <c r="R184" s="60">
        <v>368119.87</v>
      </c>
      <c r="S184" s="60">
        <v>0</v>
      </c>
      <c r="T184" s="60">
        <v>400697.18</v>
      </c>
      <c r="U184" s="60">
        <v>0</v>
      </c>
      <c r="V184" s="66">
        <f>+Q184+R184+S184+T184+U184</f>
        <v>2854829.64</v>
      </c>
      <c r="W184" s="62" t="s">
        <v>253</v>
      </c>
      <c r="X184" s="41"/>
      <c r="Y184" s="41"/>
      <c r="Z184" s="1"/>
      <c r="AA184" s="1"/>
      <c r="AB184" s="1"/>
    </row>
    <row r="185" spans="1:28" s="8" customFormat="1" ht="109.5" customHeight="1" x14ac:dyDescent="0.25">
      <c r="B185" s="183">
        <f t="shared" si="28"/>
        <v>157</v>
      </c>
      <c r="C185" s="162"/>
      <c r="D185" s="7" t="s">
        <v>739</v>
      </c>
      <c r="E185" s="7">
        <v>116963</v>
      </c>
      <c r="F185" s="189" t="s">
        <v>740</v>
      </c>
      <c r="G185" s="134" t="s">
        <v>745</v>
      </c>
      <c r="H185" s="97" t="s">
        <v>741</v>
      </c>
      <c r="I185" s="97">
        <v>44012</v>
      </c>
      <c r="J185" s="93">
        <v>0.85</v>
      </c>
      <c r="K185" s="10" t="s">
        <v>499</v>
      </c>
      <c r="L185" s="92" t="s">
        <v>500</v>
      </c>
      <c r="M185" s="10"/>
      <c r="N185" s="10"/>
      <c r="O185" s="10" t="s">
        <v>737</v>
      </c>
      <c r="P185" s="66">
        <f>+Q185+R185+S185</f>
        <v>5096437</v>
      </c>
      <c r="Q185" s="60">
        <v>4331971.45</v>
      </c>
      <c r="R185" s="60">
        <v>749611.28</v>
      </c>
      <c r="S185" s="60">
        <v>14854.27</v>
      </c>
      <c r="T185" s="67">
        <v>58793.52</v>
      </c>
      <c r="U185" s="67">
        <v>0</v>
      </c>
      <c r="V185" s="67">
        <f>+Q185+R185+S185+T185+U185</f>
        <v>5155230.5199999996</v>
      </c>
      <c r="W185" s="62" t="s">
        <v>253</v>
      </c>
      <c r="X185" s="41"/>
      <c r="Y185" s="41"/>
      <c r="Z185" s="1"/>
      <c r="AA185" s="1"/>
      <c r="AB185" s="1"/>
    </row>
    <row r="186" spans="1:28" s="8" customFormat="1" ht="134.25" customHeight="1" x14ac:dyDescent="0.25">
      <c r="A186" s="8" t="s">
        <v>755</v>
      </c>
      <c r="B186" s="183">
        <f t="shared" si="28"/>
        <v>158</v>
      </c>
      <c r="C186" s="162"/>
      <c r="D186" s="7" t="s">
        <v>751</v>
      </c>
      <c r="E186" s="28">
        <v>118939</v>
      </c>
      <c r="F186" s="193" t="s">
        <v>125</v>
      </c>
      <c r="G186" s="134" t="s">
        <v>758</v>
      </c>
      <c r="H186" s="97" t="s">
        <v>754</v>
      </c>
      <c r="I186" s="97">
        <v>43884</v>
      </c>
      <c r="J186" s="93">
        <v>0.85</v>
      </c>
      <c r="K186" s="10" t="s">
        <v>752</v>
      </c>
      <c r="L186" s="10" t="s">
        <v>516</v>
      </c>
      <c r="M186" s="10"/>
      <c r="N186" s="10"/>
      <c r="O186" s="10" t="s">
        <v>753</v>
      </c>
      <c r="P186" s="62">
        <f>+Q186+R186+S186</f>
        <v>3559089.75</v>
      </c>
      <c r="Q186" s="67">
        <v>3025226.29</v>
      </c>
      <c r="R186" s="67">
        <v>533863.46</v>
      </c>
      <c r="S186" s="67">
        <v>0</v>
      </c>
      <c r="T186" s="67">
        <v>0</v>
      </c>
      <c r="U186" s="67">
        <v>0</v>
      </c>
      <c r="V186" s="67">
        <f>+Q186+R186+S186+T186+U186</f>
        <v>3559089.75</v>
      </c>
      <c r="W186" s="62" t="s">
        <v>253</v>
      </c>
      <c r="X186" s="41"/>
      <c r="Y186" s="41"/>
      <c r="Z186" s="1"/>
      <c r="AA186" s="1"/>
      <c r="AB186" s="1"/>
    </row>
    <row r="187" spans="1:28" s="8" customFormat="1" ht="18" customHeight="1" x14ac:dyDescent="0.25">
      <c r="A187" s="8" t="s">
        <v>756</v>
      </c>
      <c r="B187" s="85"/>
      <c r="C187" s="31" t="s">
        <v>75</v>
      </c>
      <c r="D187" s="31"/>
      <c r="E187" s="31"/>
      <c r="F187" s="31"/>
      <c r="G187" s="118"/>
      <c r="H187" s="31"/>
      <c r="I187" s="31"/>
      <c r="J187" s="31"/>
      <c r="K187" s="31"/>
      <c r="L187" s="31"/>
      <c r="M187" s="31"/>
      <c r="N187" s="31"/>
      <c r="O187" s="104"/>
      <c r="P187" s="65">
        <f t="shared" si="21"/>
        <v>207821368.39999995</v>
      </c>
      <c r="Q187" s="65">
        <f t="shared" ref="Q187:U187" si="31">SUM(Q147:Q186)</f>
        <v>176648163.13999996</v>
      </c>
      <c r="R187" s="65">
        <f t="shared" si="31"/>
        <v>28758619.98</v>
      </c>
      <c r="S187" s="65">
        <f t="shared" si="31"/>
        <v>2414585.2799999998</v>
      </c>
      <c r="T187" s="65">
        <f t="shared" si="31"/>
        <v>3999072.7600000002</v>
      </c>
      <c r="U187" s="65">
        <f t="shared" si="31"/>
        <v>15800</v>
      </c>
      <c r="V187" s="65">
        <f t="shared" ref="V187" si="32">SUM(V147:V185)</f>
        <v>208277151.41000003</v>
      </c>
      <c r="W187" s="65"/>
      <c r="X187" s="65">
        <f>SUM(X147:X183)</f>
        <v>15806432.289999999</v>
      </c>
      <c r="Y187" s="65">
        <f>SUM(Y147:Y183)</f>
        <v>2789370.4199999995</v>
      </c>
      <c r="Z187" s="1"/>
      <c r="AA187" s="1">
        <f>+Z172-Z187</f>
        <v>0</v>
      </c>
      <c r="AB187" s="1"/>
    </row>
    <row r="188" spans="1:28" s="8" customFormat="1" ht="87" customHeight="1" x14ac:dyDescent="0.25">
      <c r="A188" s="8" t="s">
        <v>757</v>
      </c>
      <c r="B188" s="175">
        <v>159</v>
      </c>
      <c r="C188" s="215" t="s">
        <v>606</v>
      </c>
      <c r="D188" s="7" t="s">
        <v>636</v>
      </c>
      <c r="E188" s="7">
        <v>109815</v>
      </c>
      <c r="F188" s="177" t="s">
        <v>217</v>
      </c>
      <c r="G188" s="134" t="s">
        <v>469</v>
      </c>
      <c r="H188" s="97">
        <v>42905</v>
      </c>
      <c r="I188" s="97">
        <v>44196</v>
      </c>
      <c r="J188" s="93">
        <v>0.85</v>
      </c>
      <c r="K188" s="91" t="s">
        <v>489</v>
      </c>
      <c r="L188" s="91" t="s">
        <v>545</v>
      </c>
      <c r="M188" s="91"/>
      <c r="N188" s="91" t="s">
        <v>250</v>
      </c>
      <c r="O188" s="91" t="s">
        <v>601</v>
      </c>
      <c r="P188" s="62">
        <f t="shared" si="21"/>
        <v>79568907</v>
      </c>
      <c r="Q188" s="60">
        <v>67633570.950000003</v>
      </c>
      <c r="R188" s="60">
        <v>10343957.91</v>
      </c>
      <c r="S188" s="60">
        <v>1591378.14</v>
      </c>
      <c r="T188" s="60">
        <v>14868403.449999999</v>
      </c>
      <c r="U188" s="60">
        <v>0</v>
      </c>
      <c r="V188" s="58">
        <f>Q188+R188+S188+T188+U188</f>
        <v>94437310.450000003</v>
      </c>
      <c r="W188" s="67" t="s">
        <v>253</v>
      </c>
      <c r="X188" s="135">
        <v>0</v>
      </c>
      <c r="Y188" s="136">
        <v>0</v>
      </c>
      <c r="Z188" s="1"/>
      <c r="AA188" s="1"/>
      <c r="AB188" s="1"/>
    </row>
    <row r="189" spans="1:28" s="8" customFormat="1" ht="189.75" customHeight="1" x14ac:dyDescent="0.25">
      <c r="B189" s="175">
        <f>+B188+1</f>
        <v>160</v>
      </c>
      <c r="C189" s="216"/>
      <c r="D189" s="7" t="s">
        <v>233</v>
      </c>
      <c r="E189" s="7">
        <v>109910</v>
      </c>
      <c r="F189" s="177" t="s">
        <v>234</v>
      </c>
      <c r="G189" s="134" t="s">
        <v>720</v>
      </c>
      <c r="H189" s="97">
        <v>43005</v>
      </c>
      <c r="I189" s="97">
        <v>44196</v>
      </c>
      <c r="J189" s="93">
        <v>0.85</v>
      </c>
      <c r="K189" s="91" t="s">
        <v>564</v>
      </c>
      <c r="L189" s="91" t="s">
        <v>501</v>
      </c>
      <c r="M189" s="91"/>
      <c r="N189" s="91" t="s">
        <v>250</v>
      </c>
      <c r="O189" s="91" t="s">
        <v>601</v>
      </c>
      <c r="P189" s="62">
        <f t="shared" si="21"/>
        <v>29429731.460000001</v>
      </c>
      <c r="Q189" s="60">
        <v>25015271.82</v>
      </c>
      <c r="R189" s="60">
        <v>3825865.09</v>
      </c>
      <c r="S189" s="60">
        <v>588594.55000000005</v>
      </c>
      <c r="T189" s="60">
        <v>5843883.2999999998</v>
      </c>
      <c r="U189" s="60">
        <v>0</v>
      </c>
      <c r="V189" s="58">
        <f>Q189+R189+S189+T189+U189</f>
        <v>35273614.759999998</v>
      </c>
      <c r="W189" s="58" t="s">
        <v>253</v>
      </c>
      <c r="X189" s="135">
        <v>5060872.93</v>
      </c>
      <c r="Y189" s="136">
        <v>774015.86</v>
      </c>
      <c r="Z189" s="1"/>
      <c r="AA189" s="1"/>
      <c r="AB189" s="1"/>
    </row>
    <row r="190" spans="1:28" s="8" customFormat="1" ht="18" customHeight="1" x14ac:dyDescent="0.25">
      <c r="B190" s="85"/>
      <c r="C190" s="31" t="s">
        <v>148</v>
      </c>
      <c r="D190" s="31"/>
      <c r="E190" s="31"/>
      <c r="F190" s="31"/>
      <c r="G190" s="118" t="s">
        <v>721</v>
      </c>
      <c r="H190" s="31"/>
      <c r="I190" s="31"/>
      <c r="J190" s="31"/>
      <c r="K190" s="31"/>
      <c r="L190" s="31"/>
      <c r="M190" s="31"/>
      <c r="N190" s="31"/>
      <c r="O190" s="31"/>
      <c r="P190" s="43">
        <f t="shared" si="21"/>
        <v>108998638.46000001</v>
      </c>
      <c r="Q190" s="43">
        <f>SUM(Q188:Q189)</f>
        <v>92648842.770000011</v>
      </c>
      <c r="R190" s="43">
        <f t="shared" ref="R190:Y190" si="33">SUM(R188:R189)</f>
        <v>14169823</v>
      </c>
      <c r="S190" s="43">
        <f t="shared" si="33"/>
        <v>2179972.69</v>
      </c>
      <c r="T190" s="43">
        <f>SUM(T147:T187)</f>
        <v>7998145.5200000005</v>
      </c>
      <c r="U190" s="43">
        <f t="shared" si="33"/>
        <v>0</v>
      </c>
      <c r="V190" s="43">
        <f t="shared" si="33"/>
        <v>129710925.21000001</v>
      </c>
      <c r="W190" s="43"/>
      <c r="X190" s="43">
        <f t="shared" si="33"/>
        <v>5060872.93</v>
      </c>
      <c r="Y190" s="76">
        <f t="shared" si="33"/>
        <v>774015.86</v>
      </c>
      <c r="Z190" s="185"/>
      <c r="AA190" s="185"/>
      <c r="AB190" s="1"/>
    </row>
    <row r="191" spans="1:28" s="8" customFormat="1" ht="25.5" customHeight="1" x14ac:dyDescent="0.25">
      <c r="B191" s="78"/>
      <c r="C191" s="32" t="s">
        <v>74</v>
      </c>
      <c r="D191" s="32"/>
      <c r="E191" s="32"/>
      <c r="F191" s="32"/>
      <c r="G191" s="109"/>
      <c r="H191" s="32"/>
      <c r="I191" s="32"/>
      <c r="J191" s="32"/>
      <c r="K191" s="32"/>
      <c r="L191" s="32"/>
      <c r="M191" s="32"/>
      <c r="N191" s="32"/>
      <c r="O191" s="32"/>
      <c r="P191" s="44">
        <f t="shared" ref="P191:P211" si="34">+Q191+R191+S191</f>
        <v>316820006.86000001</v>
      </c>
      <c r="Q191" s="44">
        <f>+Q190+Q187</f>
        <v>269297005.90999997</v>
      </c>
      <c r="R191" s="44">
        <f t="shared" ref="R191:V191" si="35">R190+R187</f>
        <v>42928442.980000004</v>
      </c>
      <c r="S191" s="44">
        <f t="shared" si="35"/>
        <v>4594557.97</v>
      </c>
      <c r="T191" s="44">
        <f t="shared" si="35"/>
        <v>11997218.280000001</v>
      </c>
      <c r="U191" s="44">
        <f t="shared" si="35"/>
        <v>15800</v>
      </c>
      <c r="V191" s="44">
        <f t="shared" si="35"/>
        <v>337988076.62</v>
      </c>
      <c r="W191" s="44"/>
      <c r="X191" s="44">
        <f>+X187+X190</f>
        <v>20867305.219999999</v>
      </c>
      <c r="Y191" s="79">
        <f>+Y187+Y190</f>
        <v>3563386.2799999993</v>
      </c>
      <c r="Z191" s="185">
        <v>19267930.520000003</v>
      </c>
      <c r="AA191" s="185"/>
      <c r="AB191" s="1"/>
    </row>
    <row r="192" spans="1:28" s="8" customFormat="1" x14ac:dyDescent="0.25">
      <c r="B192" s="71"/>
      <c r="C192" s="29" t="s">
        <v>3</v>
      </c>
      <c r="D192" s="29"/>
      <c r="E192" s="29"/>
      <c r="F192" s="100"/>
      <c r="G192" s="114"/>
      <c r="H192" s="100"/>
      <c r="I192" s="100"/>
      <c r="J192" s="100"/>
      <c r="K192" s="100"/>
      <c r="L192" s="100"/>
      <c r="M192" s="100"/>
      <c r="N192" s="100"/>
      <c r="O192" s="100"/>
      <c r="P192" s="48"/>
      <c r="Q192" s="48"/>
      <c r="R192" s="48"/>
      <c r="S192" s="48"/>
      <c r="T192" s="48"/>
      <c r="U192" s="48"/>
      <c r="V192" s="48"/>
      <c r="W192" s="48"/>
      <c r="X192" s="49"/>
      <c r="Y192" s="86"/>
      <c r="Z192" s="185"/>
      <c r="AA192" s="185"/>
      <c r="AB192" s="185"/>
    </row>
    <row r="193" spans="2:28" s="8" customFormat="1" ht="90.75" customHeight="1" x14ac:dyDescent="0.25">
      <c r="B193" s="160">
        <f>+B189+1</f>
        <v>161</v>
      </c>
      <c r="C193" s="145" t="s">
        <v>660</v>
      </c>
      <c r="D193" s="169" t="s">
        <v>655</v>
      </c>
      <c r="E193" s="7">
        <v>111814</v>
      </c>
      <c r="F193" s="6" t="s">
        <v>656</v>
      </c>
      <c r="G193" s="134" t="s">
        <v>668</v>
      </c>
      <c r="H193" s="97" t="s">
        <v>658</v>
      </c>
      <c r="I193" s="97" t="s">
        <v>659</v>
      </c>
      <c r="J193" s="93">
        <v>0.85</v>
      </c>
      <c r="K193" s="92" t="s">
        <v>484</v>
      </c>
      <c r="L193" s="92" t="s">
        <v>487</v>
      </c>
      <c r="M193" s="92" t="s">
        <v>487</v>
      </c>
      <c r="N193" s="91" t="s">
        <v>250</v>
      </c>
      <c r="O193" s="92" t="s">
        <v>602</v>
      </c>
      <c r="P193" s="67">
        <f>+Q193+R193+S193</f>
        <v>9739665</v>
      </c>
      <c r="Q193" s="67">
        <v>8278715.25</v>
      </c>
      <c r="R193" s="67">
        <v>0</v>
      </c>
      <c r="S193" s="67">
        <v>1460949.75</v>
      </c>
      <c r="T193" s="67">
        <v>1879465.2</v>
      </c>
      <c r="U193" s="67">
        <v>0</v>
      </c>
      <c r="V193" s="67">
        <f>+Q193+R193+S193+T193+U193</f>
        <v>11619130.199999999</v>
      </c>
      <c r="W193" s="67" t="s">
        <v>253</v>
      </c>
      <c r="X193" s="60">
        <v>0</v>
      </c>
      <c r="Y193" s="60">
        <v>0</v>
      </c>
      <c r="Z193" s="185"/>
      <c r="AA193" s="185"/>
      <c r="AB193" s="185"/>
    </row>
    <row r="194" spans="2:28" s="8" customFormat="1" ht="90.75" customHeight="1" x14ac:dyDescent="0.25">
      <c r="B194" s="144">
        <f>+B193+1</f>
        <v>162</v>
      </c>
      <c r="C194" s="160" t="s">
        <v>660</v>
      </c>
      <c r="D194" s="7" t="s">
        <v>678</v>
      </c>
      <c r="E194" s="7"/>
      <c r="F194" s="6" t="s">
        <v>656</v>
      </c>
      <c r="G194" s="134" t="s">
        <v>697</v>
      </c>
      <c r="H194" s="97" t="s">
        <v>679</v>
      </c>
      <c r="I194" s="97">
        <v>44377</v>
      </c>
      <c r="J194" s="93">
        <v>0.85</v>
      </c>
      <c r="K194" s="92" t="s">
        <v>499</v>
      </c>
      <c r="L194" s="92" t="s">
        <v>515</v>
      </c>
      <c r="M194" s="92" t="s">
        <v>515</v>
      </c>
      <c r="N194" s="91" t="s">
        <v>250</v>
      </c>
      <c r="O194" s="92" t="s">
        <v>602</v>
      </c>
      <c r="P194" s="67">
        <f>+Q194+R194+S194</f>
        <v>6582221.4000000004</v>
      </c>
      <c r="Q194" s="67">
        <v>5594888.1900000004</v>
      </c>
      <c r="R194" s="67">
        <v>0</v>
      </c>
      <c r="S194" s="67">
        <v>987333.21</v>
      </c>
      <c r="T194" s="67">
        <v>1290135.27</v>
      </c>
      <c r="U194" s="67">
        <v>0</v>
      </c>
      <c r="V194" s="67">
        <f>+Q194+R194+S194+T194+U194</f>
        <v>7872356.6699999999</v>
      </c>
      <c r="W194" s="67" t="s">
        <v>253</v>
      </c>
      <c r="X194" s="41">
        <v>0</v>
      </c>
      <c r="Y194" s="41">
        <v>0</v>
      </c>
      <c r="Z194" s="185"/>
      <c r="AA194" s="185"/>
      <c r="AB194" s="185"/>
    </row>
    <row r="195" spans="2:28" s="8" customFormat="1" ht="15" customHeight="1" x14ac:dyDescent="0.25">
      <c r="B195" s="87"/>
      <c r="C195" s="31" t="s">
        <v>657</v>
      </c>
      <c r="D195" s="33"/>
      <c r="E195" s="33"/>
      <c r="F195" s="33"/>
      <c r="G195" s="33"/>
      <c r="H195" s="33"/>
      <c r="I195" s="33"/>
      <c r="J195" s="33"/>
      <c r="K195" s="33"/>
      <c r="L195" s="33"/>
      <c r="M195" s="33"/>
      <c r="N195" s="33"/>
      <c r="O195" s="33"/>
      <c r="P195" s="43">
        <f>+Q195+R195+S195</f>
        <v>16321886.400000002</v>
      </c>
      <c r="Q195" s="43">
        <f>SUM(Q193:Q194)</f>
        <v>13873603.440000001</v>
      </c>
      <c r="R195" s="43">
        <f t="shared" ref="R195:V195" si="36">SUM(R193:R194)</f>
        <v>0</v>
      </c>
      <c r="S195" s="43">
        <f t="shared" si="36"/>
        <v>2448282.96</v>
      </c>
      <c r="T195" s="43">
        <f t="shared" si="36"/>
        <v>3169600.4699999997</v>
      </c>
      <c r="U195" s="43">
        <f t="shared" si="36"/>
        <v>0</v>
      </c>
      <c r="V195" s="43">
        <f t="shared" si="36"/>
        <v>19491486.869999997</v>
      </c>
      <c r="W195" s="33"/>
      <c r="X195" s="43">
        <f t="shared" ref="X195:Y195" si="37">+X193</f>
        <v>0</v>
      </c>
      <c r="Y195" s="43">
        <f t="shared" si="37"/>
        <v>0</v>
      </c>
      <c r="Z195" s="185"/>
      <c r="AA195" s="185"/>
      <c r="AB195" s="185"/>
    </row>
    <row r="196" spans="2:28" s="8" customFormat="1" ht="138" customHeight="1" x14ac:dyDescent="0.25">
      <c r="B196" s="77">
        <f>+B194+1</f>
        <v>163</v>
      </c>
      <c r="C196" s="213" t="s">
        <v>607</v>
      </c>
      <c r="D196" s="7" t="s">
        <v>1</v>
      </c>
      <c r="E196" s="7">
        <v>102606</v>
      </c>
      <c r="F196" s="6" t="s">
        <v>2</v>
      </c>
      <c r="G196" s="108" t="s">
        <v>592</v>
      </c>
      <c r="H196" s="97">
        <v>42615</v>
      </c>
      <c r="I196" s="97">
        <v>42886</v>
      </c>
      <c r="J196" s="93">
        <v>0.85</v>
      </c>
      <c r="K196" s="92" t="s">
        <v>565</v>
      </c>
      <c r="L196" s="92" t="s">
        <v>487</v>
      </c>
      <c r="M196" s="92" t="s">
        <v>487</v>
      </c>
      <c r="N196" s="91" t="s">
        <v>250</v>
      </c>
      <c r="O196" s="92" t="s">
        <v>602</v>
      </c>
      <c r="P196" s="62">
        <f t="shared" si="34"/>
        <v>110365921</v>
      </c>
      <c r="Q196" s="67">
        <v>93811033</v>
      </c>
      <c r="R196" s="67">
        <v>0</v>
      </c>
      <c r="S196" s="67">
        <v>16554888</v>
      </c>
      <c r="T196" s="60">
        <v>0</v>
      </c>
      <c r="U196" s="60">
        <v>0</v>
      </c>
      <c r="V196" s="60">
        <f>+Q196+R196+S196+T196+U196</f>
        <v>110365921</v>
      </c>
      <c r="W196" s="67" t="s">
        <v>351</v>
      </c>
      <c r="X196" s="41">
        <v>93378776.550000012</v>
      </c>
      <c r="Y196" s="74">
        <v>16478607.619999999</v>
      </c>
      <c r="Z196" s="185"/>
      <c r="AA196" s="185"/>
      <c r="AB196" s="185"/>
    </row>
    <row r="197" spans="2:28" s="8" customFormat="1" ht="66" customHeight="1" x14ac:dyDescent="0.25">
      <c r="B197" s="77">
        <f>+B196+1</f>
        <v>164</v>
      </c>
      <c r="C197" s="214"/>
      <c r="D197" s="7" t="s">
        <v>25</v>
      </c>
      <c r="E197" s="7">
        <v>104677</v>
      </c>
      <c r="F197" s="176" t="s">
        <v>89</v>
      </c>
      <c r="G197" s="106" t="s">
        <v>446</v>
      </c>
      <c r="H197" s="98">
        <v>42726</v>
      </c>
      <c r="I197" s="98">
        <v>43342</v>
      </c>
      <c r="J197" s="93">
        <v>0.85</v>
      </c>
      <c r="K197" s="10" t="s">
        <v>488</v>
      </c>
      <c r="L197" s="10" t="s">
        <v>487</v>
      </c>
      <c r="M197" s="10" t="s">
        <v>487</v>
      </c>
      <c r="N197" s="91" t="s">
        <v>250</v>
      </c>
      <c r="O197" s="10" t="s">
        <v>602</v>
      </c>
      <c r="P197" s="62">
        <f t="shared" si="34"/>
        <v>156932535</v>
      </c>
      <c r="Q197" s="60">
        <v>133392655</v>
      </c>
      <c r="R197" s="60">
        <v>0</v>
      </c>
      <c r="S197" s="60">
        <v>23539880</v>
      </c>
      <c r="T197" s="60">
        <v>0</v>
      </c>
      <c r="U197" s="60">
        <v>0</v>
      </c>
      <c r="V197" s="60">
        <f>+Q197+R197+S197+T197+U197</f>
        <v>156932535</v>
      </c>
      <c r="W197" s="67" t="s">
        <v>253</v>
      </c>
      <c r="X197" s="41">
        <v>121051392.94999999</v>
      </c>
      <c r="Y197" s="41">
        <v>21362010.509999998</v>
      </c>
      <c r="Z197" s="185"/>
      <c r="AA197" s="185"/>
      <c r="AB197" s="185"/>
    </row>
    <row r="198" spans="2:28" s="8" customFormat="1" x14ac:dyDescent="0.25">
      <c r="B198" s="87"/>
      <c r="C198" s="31" t="s">
        <v>70</v>
      </c>
      <c r="D198" s="33"/>
      <c r="E198" s="33"/>
      <c r="F198" s="33"/>
      <c r="G198" s="118"/>
      <c r="H198" s="33"/>
      <c r="I198" s="33"/>
      <c r="J198" s="33"/>
      <c r="K198" s="33"/>
      <c r="L198" s="33"/>
      <c r="M198" s="33"/>
      <c r="N198" s="33"/>
      <c r="O198" s="33"/>
      <c r="P198" s="43">
        <f t="shared" si="34"/>
        <v>267298456</v>
      </c>
      <c r="Q198" s="43">
        <f>Q196+Q197</f>
        <v>227203688</v>
      </c>
      <c r="R198" s="43">
        <f>R197+R196</f>
        <v>0</v>
      </c>
      <c r="S198" s="43">
        <f>S196+S197</f>
        <v>40094768</v>
      </c>
      <c r="T198" s="43">
        <f>T196+T197</f>
        <v>0</v>
      </c>
      <c r="U198" s="43">
        <f>U197+U196</f>
        <v>0</v>
      </c>
      <c r="V198" s="43">
        <f>V197+V196</f>
        <v>267298456</v>
      </c>
      <c r="W198" s="43"/>
      <c r="X198" s="43">
        <f>+X196+X197</f>
        <v>214430169.5</v>
      </c>
      <c r="Y198" s="76">
        <f>+Y196+Y197</f>
        <v>37840618.129999995</v>
      </c>
      <c r="Z198" s="185"/>
      <c r="AA198" s="185"/>
      <c r="AB198" s="185"/>
    </row>
    <row r="199" spans="2:28" ht="16.5" customHeight="1" x14ac:dyDescent="0.25">
      <c r="B199" s="78"/>
      <c r="C199" s="32" t="s">
        <v>20</v>
      </c>
      <c r="D199" s="32"/>
      <c r="E199" s="32"/>
      <c r="F199" s="32"/>
      <c r="G199" s="109"/>
      <c r="H199" s="32"/>
      <c r="I199" s="32"/>
      <c r="J199" s="32"/>
      <c r="K199" s="32"/>
      <c r="L199" s="32"/>
      <c r="M199" s="32"/>
      <c r="N199" s="32"/>
      <c r="O199" s="32"/>
      <c r="P199" s="44">
        <f>+P198+P195</f>
        <v>283620342.39999998</v>
      </c>
      <c r="Q199" s="44">
        <f t="shared" ref="Q199:V199" si="38">+Q198+Q195</f>
        <v>241077291.44</v>
      </c>
      <c r="R199" s="44">
        <f t="shared" si="38"/>
        <v>0</v>
      </c>
      <c r="S199" s="44">
        <f t="shared" si="38"/>
        <v>42543050.960000001</v>
      </c>
      <c r="T199" s="44">
        <f t="shared" si="38"/>
        <v>3169600.4699999997</v>
      </c>
      <c r="U199" s="44">
        <f t="shared" si="38"/>
        <v>0</v>
      </c>
      <c r="V199" s="44">
        <f t="shared" si="38"/>
        <v>286789942.87</v>
      </c>
      <c r="W199" s="44"/>
      <c r="X199" s="44">
        <f t="shared" ref="X199:Y199" si="39">+X198+X195</f>
        <v>214430169.5</v>
      </c>
      <c r="Y199" s="44">
        <f t="shared" si="39"/>
        <v>37840618.129999995</v>
      </c>
      <c r="Z199" s="185"/>
      <c r="AA199" s="185"/>
      <c r="AB199" s="185"/>
    </row>
    <row r="200" spans="2:28" s="8" customFormat="1" ht="16.5" customHeight="1" x14ac:dyDescent="0.25">
      <c r="B200" s="71"/>
      <c r="C200" s="100" t="s">
        <v>671</v>
      </c>
      <c r="D200" s="29"/>
      <c r="E200" s="29"/>
      <c r="F200" s="156"/>
      <c r="G200" s="157"/>
      <c r="H200" s="100"/>
      <c r="I200" s="100"/>
      <c r="J200" s="156"/>
      <c r="K200" s="100"/>
      <c r="L200" s="100"/>
      <c r="M200" s="100"/>
      <c r="N200" s="156"/>
      <c r="O200" s="156"/>
      <c r="P200" s="156"/>
      <c r="Q200" s="156"/>
      <c r="R200" s="156"/>
      <c r="S200" s="156"/>
      <c r="T200" s="156"/>
      <c r="U200" s="156"/>
      <c r="V200" s="156"/>
      <c r="W200" s="100"/>
      <c r="X200" s="100"/>
      <c r="Y200" s="100"/>
      <c r="Z200" s="185"/>
      <c r="AA200" s="185"/>
      <c r="AB200" s="185"/>
    </row>
    <row r="201" spans="2:28" s="8" customFormat="1" ht="115.5" customHeight="1" x14ac:dyDescent="0.25">
      <c r="B201" s="77">
        <f>+B197+1</f>
        <v>165</v>
      </c>
      <c r="C201" s="172" t="s">
        <v>675</v>
      </c>
      <c r="D201" s="160" t="s">
        <v>673</v>
      </c>
      <c r="E201" s="7">
        <v>105731</v>
      </c>
      <c r="F201" s="176" t="s">
        <v>674</v>
      </c>
      <c r="G201" s="108" t="s">
        <v>698</v>
      </c>
      <c r="H201" s="98">
        <v>43101</v>
      </c>
      <c r="I201" s="98">
        <v>44196</v>
      </c>
      <c r="J201" s="160"/>
      <c r="K201" s="10" t="s">
        <v>499</v>
      </c>
      <c r="L201" s="92" t="s">
        <v>500</v>
      </c>
      <c r="M201" s="10" t="s">
        <v>500</v>
      </c>
      <c r="N201" s="180" t="s">
        <v>252</v>
      </c>
      <c r="O201" s="146" t="s">
        <v>670</v>
      </c>
      <c r="P201" s="62">
        <f>+Q201+R201+S201</f>
        <v>12804627.049999999</v>
      </c>
      <c r="Q201" s="60">
        <v>10013218.35</v>
      </c>
      <c r="R201" s="60">
        <v>1767038.53</v>
      </c>
      <c r="S201" s="60">
        <v>1024370.17</v>
      </c>
      <c r="T201" s="60">
        <v>3571212.34</v>
      </c>
      <c r="U201" s="60">
        <v>0</v>
      </c>
      <c r="V201" s="60">
        <f>+Q201+R201+S201+T201+U201</f>
        <v>16375839.389999999</v>
      </c>
      <c r="W201" s="67" t="s">
        <v>253</v>
      </c>
      <c r="X201" s="41">
        <v>0</v>
      </c>
      <c r="Y201" s="41">
        <v>0</v>
      </c>
      <c r="Z201" s="185"/>
      <c r="AA201" s="185"/>
      <c r="AB201" s="185"/>
    </row>
    <row r="202" spans="2:28" s="8" customFormat="1" ht="16.5" customHeight="1" x14ac:dyDescent="0.25">
      <c r="B202" s="158"/>
      <c r="C202" s="104" t="s">
        <v>672</v>
      </c>
      <c r="D202" s="159"/>
      <c r="E202" s="158"/>
      <c r="F202" s="104"/>
      <c r="G202" s="104"/>
      <c r="H202" s="104"/>
      <c r="I202" s="104"/>
      <c r="J202" s="104"/>
      <c r="K202" s="104"/>
      <c r="L202" s="104"/>
      <c r="M202" s="104"/>
      <c r="N202" s="104"/>
      <c r="O202" s="104"/>
      <c r="P202" s="104">
        <f>+P201</f>
        <v>12804627.049999999</v>
      </c>
      <c r="Q202" s="104">
        <f>+Q201</f>
        <v>10013218.35</v>
      </c>
      <c r="R202" s="104">
        <f t="shared" ref="R202:V202" si="40">+R201</f>
        <v>1767038.53</v>
      </c>
      <c r="S202" s="104">
        <f t="shared" si="40"/>
        <v>1024370.17</v>
      </c>
      <c r="T202" s="104">
        <f t="shared" si="40"/>
        <v>3571212.34</v>
      </c>
      <c r="U202" s="104">
        <f t="shared" si="40"/>
        <v>0</v>
      </c>
      <c r="V202" s="104">
        <f t="shared" si="40"/>
        <v>16375839.389999999</v>
      </c>
      <c r="W202" s="104"/>
      <c r="X202" s="104"/>
      <c r="Y202" s="104"/>
      <c r="Z202" s="185"/>
      <c r="AA202" s="185"/>
      <c r="AB202" s="185"/>
    </row>
    <row r="203" spans="2:28" s="8" customFormat="1" ht="78" customHeight="1" x14ac:dyDescent="0.25">
      <c r="B203" s="146">
        <f>+B201+1</f>
        <v>166</v>
      </c>
      <c r="C203" s="169" t="str">
        <f>'[2]plati efectuate'!$B$45</f>
        <v>AP 6, OS 6.2. Monitorizarea consumului energie pentru consumatori industriali</v>
      </c>
      <c r="D203" s="7" t="s">
        <v>646</v>
      </c>
      <c r="E203" s="146">
        <v>106965</v>
      </c>
      <c r="F203" s="146" t="s">
        <v>647</v>
      </c>
      <c r="G203" s="108" t="s">
        <v>669</v>
      </c>
      <c r="H203" s="146" t="s">
        <v>651</v>
      </c>
      <c r="I203" s="140">
        <v>43189</v>
      </c>
      <c r="J203" s="93">
        <v>0.85</v>
      </c>
      <c r="K203" s="180" t="s">
        <v>493</v>
      </c>
      <c r="L203" s="180" t="s">
        <v>535</v>
      </c>
      <c r="M203" s="180"/>
      <c r="N203" s="180" t="s">
        <v>252</v>
      </c>
      <c r="O203" s="146" t="s">
        <v>670</v>
      </c>
      <c r="P203" s="62">
        <f t="shared" si="34"/>
        <v>889820</v>
      </c>
      <c r="Q203" s="139">
        <v>756347</v>
      </c>
      <c r="R203" s="139">
        <v>133473</v>
      </c>
      <c r="S203" s="139">
        <v>0</v>
      </c>
      <c r="T203" s="139">
        <v>169065.8</v>
      </c>
      <c r="U203" s="139">
        <v>0</v>
      </c>
      <c r="V203" s="60">
        <f>+Q203+R203+S203+T203+U203</f>
        <v>1058885.8</v>
      </c>
      <c r="W203" s="67" t="s">
        <v>253</v>
      </c>
      <c r="X203" s="41">
        <v>37540.25</v>
      </c>
      <c r="Y203" s="41">
        <v>6624.75</v>
      </c>
      <c r="Z203" s="185"/>
      <c r="AA203" s="185"/>
      <c r="AB203" s="185"/>
    </row>
    <row r="204" spans="2:28" s="8" customFormat="1" ht="143.25" customHeight="1" x14ac:dyDescent="0.25">
      <c r="B204" s="146">
        <f>+B203+1</f>
        <v>167</v>
      </c>
      <c r="C204" s="169" t="str">
        <f>'[2]plati efectuate'!$B$45</f>
        <v>AP 6, OS 6.2. Monitorizarea consumului energie pentru consumatori industriali</v>
      </c>
      <c r="D204" s="7" t="s">
        <v>649</v>
      </c>
      <c r="E204" s="146">
        <v>109717</v>
      </c>
      <c r="F204" s="147" t="s">
        <v>650</v>
      </c>
      <c r="G204" s="108" t="s">
        <v>695</v>
      </c>
      <c r="H204" s="148" t="s">
        <v>652</v>
      </c>
      <c r="I204" s="140">
        <v>43455</v>
      </c>
      <c r="J204" s="93">
        <v>0.85</v>
      </c>
      <c r="K204" s="180" t="s">
        <v>499</v>
      </c>
      <c r="L204" s="146" t="s">
        <v>500</v>
      </c>
      <c r="M204" s="180" t="s">
        <v>500</v>
      </c>
      <c r="N204" s="180" t="s">
        <v>252</v>
      </c>
      <c r="O204" s="146" t="s">
        <v>670</v>
      </c>
      <c r="P204" s="62">
        <f t="shared" si="34"/>
        <v>1080805.28</v>
      </c>
      <c r="Q204" s="139">
        <v>771375</v>
      </c>
      <c r="R204" s="139">
        <v>136125</v>
      </c>
      <c r="S204" s="139">
        <v>173305.28</v>
      </c>
      <c r="T204" s="161">
        <v>205353.02</v>
      </c>
      <c r="U204" s="139">
        <v>0</v>
      </c>
      <c r="V204" s="60">
        <f>+Q204+R204+S204+T204+U204</f>
        <v>1286158.3</v>
      </c>
      <c r="W204" s="67" t="s">
        <v>253</v>
      </c>
      <c r="X204" s="41">
        <v>32807.300000000003</v>
      </c>
      <c r="Y204" s="41">
        <v>5791.95</v>
      </c>
      <c r="Z204" s="185"/>
      <c r="AA204" s="185"/>
      <c r="AB204" s="185"/>
    </row>
    <row r="205" spans="2:28" s="8" customFormat="1" ht="131.25" customHeight="1" x14ac:dyDescent="0.25">
      <c r="B205" s="146">
        <f>+B204+1</f>
        <v>168</v>
      </c>
      <c r="C205" s="169" t="str">
        <f>'[2]plati efectuate'!$B$45</f>
        <v>AP 6, OS 6.2. Monitorizarea consumului energie pentru consumatori industriali</v>
      </c>
      <c r="D205" s="7" t="s">
        <v>682</v>
      </c>
      <c r="E205" s="146">
        <v>105740</v>
      </c>
      <c r="F205" s="147" t="s">
        <v>683</v>
      </c>
      <c r="G205" s="108" t="s">
        <v>699</v>
      </c>
      <c r="H205" s="148" t="s">
        <v>700</v>
      </c>
      <c r="I205" s="148">
        <v>43373</v>
      </c>
      <c r="J205" s="93">
        <v>0.85</v>
      </c>
      <c r="K205" s="180" t="s">
        <v>484</v>
      </c>
      <c r="L205" s="180" t="s">
        <v>545</v>
      </c>
      <c r="M205" s="180"/>
      <c r="N205" s="180"/>
      <c r="O205" s="146" t="s">
        <v>670</v>
      </c>
      <c r="P205" s="62">
        <f>+Q205+R205+S205</f>
        <v>983929.32000000007</v>
      </c>
      <c r="Q205" s="139">
        <v>756075</v>
      </c>
      <c r="R205" s="139">
        <v>133425</v>
      </c>
      <c r="S205" s="139">
        <v>94429.32</v>
      </c>
      <c r="T205" s="179">
        <v>179458.7</v>
      </c>
      <c r="U205" s="139">
        <v>0</v>
      </c>
      <c r="V205" s="60">
        <f>+Q205+R205+S205+T205+U205</f>
        <v>1163388.02</v>
      </c>
      <c r="W205" s="67" t="s">
        <v>253</v>
      </c>
      <c r="X205" s="41">
        <v>0</v>
      </c>
      <c r="Y205" s="41">
        <v>0</v>
      </c>
      <c r="Z205" s="185"/>
      <c r="AA205" s="185"/>
      <c r="AB205" s="185"/>
    </row>
    <row r="206" spans="2:28" s="8" customFormat="1" ht="225" customHeight="1" x14ac:dyDescent="0.25">
      <c r="B206" s="146">
        <f>+B205+1</f>
        <v>169</v>
      </c>
      <c r="C206" s="192" t="s">
        <v>746</v>
      </c>
      <c r="D206" s="7" t="s">
        <v>747</v>
      </c>
      <c r="E206" s="146">
        <v>116222</v>
      </c>
      <c r="F206" s="147" t="s">
        <v>748</v>
      </c>
      <c r="G206" s="108" t="s">
        <v>759</v>
      </c>
      <c r="H206" s="148" t="s">
        <v>749</v>
      </c>
      <c r="I206" s="148">
        <v>43495</v>
      </c>
      <c r="J206" s="93">
        <v>0.85</v>
      </c>
      <c r="K206" s="195" t="s">
        <v>482</v>
      </c>
      <c r="L206" s="195" t="s">
        <v>483</v>
      </c>
      <c r="M206" s="195"/>
      <c r="N206" s="195"/>
      <c r="O206" s="146" t="s">
        <v>750</v>
      </c>
      <c r="P206" s="62">
        <f>+Q206+R206+S206</f>
        <v>914795.87999999989</v>
      </c>
      <c r="Q206" s="139">
        <v>734527.23</v>
      </c>
      <c r="R206" s="139">
        <v>129622.45</v>
      </c>
      <c r="S206" s="139">
        <v>50646.2</v>
      </c>
      <c r="T206" s="194">
        <v>194726.12</v>
      </c>
      <c r="U206" s="139">
        <v>0</v>
      </c>
      <c r="V206" s="60">
        <f>+Q206+R206+S206+T206+U206</f>
        <v>1109522</v>
      </c>
      <c r="W206" s="67" t="s">
        <v>253</v>
      </c>
      <c r="X206" s="41"/>
      <c r="Y206" s="41"/>
      <c r="Z206" s="185"/>
      <c r="AA206" s="185"/>
      <c r="AB206" s="185"/>
    </row>
    <row r="207" spans="2:28" s="8" customFormat="1" ht="225" customHeight="1" x14ac:dyDescent="0.25">
      <c r="B207" s="146">
        <f>+B206+1</f>
        <v>170</v>
      </c>
      <c r="C207" s="203" t="s">
        <v>746</v>
      </c>
      <c r="D207" s="7" t="s">
        <v>761</v>
      </c>
      <c r="E207" s="146">
        <v>106581</v>
      </c>
      <c r="F207" s="147" t="s">
        <v>762</v>
      </c>
      <c r="G207" s="108"/>
      <c r="H207" s="148" t="s">
        <v>763</v>
      </c>
      <c r="I207" s="148">
        <v>43374</v>
      </c>
      <c r="J207" s="93">
        <v>0.85</v>
      </c>
      <c r="K207" s="205"/>
      <c r="L207" s="205"/>
      <c r="M207" s="205"/>
      <c r="N207" s="205"/>
      <c r="O207" s="146" t="s">
        <v>764</v>
      </c>
      <c r="P207" s="62">
        <f>+Q207+R207+S207</f>
        <v>885100</v>
      </c>
      <c r="Q207" s="139">
        <v>752335</v>
      </c>
      <c r="R207" s="139">
        <v>132765</v>
      </c>
      <c r="S207" s="139">
        <v>0</v>
      </c>
      <c r="T207" s="204">
        <v>168169</v>
      </c>
      <c r="U207" s="139">
        <v>0</v>
      </c>
      <c r="V207" s="60">
        <f>+Q207+R207+S207+T207+U207</f>
        <v>1053269</v>
      </c>
      <c r="W207" s="67"/>
      <c r="X207" s="41"/>
      <c r="Y207" s="41"/>
      <c r="Z207" s="185"/>
      <c r="AA207" s="185"/>
      <c r="AB207" s="185"/>
    </row>
    <row r="208" spans="2:28" s="8" customFormat="1" ht="16.5" customHeight="1" x14ac:dyDescent="0.25">
      <c r="B208" s="87"/>
      <c r="C208" s="31" t="s">
        <v>648</v>
      </c>
      <c r="D208" s="33"/>
      <c r="E208" s="33"/>
      <c r="F208" s="87"/>
      <c r="G208" s="31"/>
      <c r="H208" s="31"/>
      <c r="I208" s="31"/>
      <c r="J208" s="31"/>
      <c r="K208" s="31"/>
      <c r="L208" s="31"/>
      <c r="M208" s="31"/>
      <c r="N208" s="31"/>
      <c r="O208" s="31"/>
      <c r="P208" s="159">
        <f>SUM(P203:P207)</f>
        <v>4754450.4800000004</v>
      </c>
      <c r="Q208" s="159">
        <f t="shared" ref="Q208:V208" si="41">SUM(Q203:Q207)</f>
        <v>3770659.23</v>
      </c>
      <c r="R208" s="159">
        <f t="shared" si="41"/>
        <v>665410.44999999995</v>
      </c>
      <c r="S208" s="159">
        <f t="shared" si="41"/>
        <v>318380.79999999999</v>
      </c>
      <c r="T208" s="159">
        <f t="shared" si="41"/>
        <v>916772.64</v>
      </c>
      <c r="U208" s="159">
        <f t="shared" si="41"/>
        <v>0</v>
      </c>
      <c r="V208" s="159">
        <f t="shared" si="41"/>
        <v>5671223.1200000001</v>
      </c>
      <c r="W208" s="43" t="s">
        <v>253</v>
      </c>
      <c r="X208" s="43">
        <f>SUM(X203:X204)</f>
        <v>70347.55</v>
      </c>
      <c r="Y208" s="43">
        <f>SUM(Y203:Y204)</f>
        <v>12416.7</v>
      </c>
      <c r="Z208" s="185"/>
      <c r="AA208" s="185"/>
      <c r="AB208" s="185"/>
    </row>
    <row r="209" spans="2:28" s="8" customFormat="1" ht="16.5" customHeight="1" x14ac:dyDescent="0.25">
      <c r="B209" s="78"/>
      <c r="C209" s="32" t="s">
        <v>687</v>
      </c>
      <c r="D209" s="32"/>
      <c r="E209" s="32"/>
      <c r="F209" s="32"/>
      <c r="G209" s="32"/>
      <c r="H209" s="32"/>
      <c r="I209" s="32"/>
      <c r="J209" s="32"/>
      <c r="K209" s="32"/>
      <c r="L209" s="32"/>
      <c r="M209" s="32"/>
      <c r="N209" s="32"/>
      <c r="O209" s="32"/>
      <c r="P209" s="44">
        <f>+P208+P202</f>
        <v>17559077.530000001</v>
      </c>
      <c r="Q209" s="44">
        <f>+Q208+Q202</f>
        <v>13783877.58</v>
      </c>
      <c r="R209" s="44">
        <f t="shared" ref="R209:V209" si="42">+R208+R202</f>
        <v>2432448.98</v>
      </c>
      <c r="S209" s="44">
        <f t="shared" si="42"/>
        <v>1342750.97</v>
      </c>
      <c r="T209" s="44">
        <f t="shared" si="42"/>
        <v>4487984.9799999995</v>
      </c>
      <c r="U209" s="196">
        <f t="shared" si="42"/>
        <v>0</v>
      </c>
      <c r="V209" s="44">
        <f t="shared" si="42"/>
        <v>22047062.509999998</v>
      </c>
      <c r="W209" s="32"/>
      <c r="X209" s="32">
        <f>+X208+X202</f>
        <v>70347.55</v>
      </c>
      <c r="Y209" s="32"/>
      <c r="Z209" s="185"/>
      <c r="AA209" s="185"/>
      <c r="AB209" s="185"/>
    </row>
    <row r="210" spans="2:28" s="8" customFormat="1" ht="235.5" customHeight="1" x14ac:dyDescent="0.25">
      <c r="B210" s="77">
        <f>+B207+1</f>
        <v>171</v>
      </c>
      <c r="C210" s="211" t="s">
        <v>608</v>
      </c>
      <c r="D210" s="198" t="s">
        <v>66</v>
      </c>
      <c r="E210" s="198">
        <v>108460</v>
      </c>
      <c r="F210" s="14" t="s">
        <v>100</v>
      </c>
      <c r="G210" s="106" t="s">
        <v>271</v>
      </c>
      <c r="H210" s="200" t="s">
        <v>272</v>
      </c>
      <c r="I210" s="200" t="s">
        <v>273</v>
      </c>
      <c r="J210" s="206">
        <v>0.85</v>
      </c>
      <c r="K210" s="200" t="s">
        <v>489</v>
      </c>
      <c r="L210" s="200" t="s">
        <v>490</v>
      </c>
      <c r="M210" s="200"/>
      <c r="N210" s="202" t="s">
        <v>250</v>
      </c>
      <c r="O210" s="200" t="s">
        <v>603</v>
      </c>
      <c r="P210" s="68">
        <f t="shared" si="34"/>
        <v>100008356.59999999</v>
      </c>
      <c r="Q210" s="58">
        <v>85007103.109999999</v>
      </c>
      <c r="R210" s="58">
        <v>13001086.35</v>
      </c>
      <c r="S210" s="58">
        <v>2000167.14</v>
      </c>
      <c r="T210" s="58">
        <v>18826652.710000001</v>
      </c>
      <c r="U210" s="58">
        <v>0</v>
      </c>
      <c r="V210" s="58">
        <f>+Q210+R210+S210+T210+U210</f>
        <v>118835009.31</v>
      </c>
      <c r="W210" s="63" t="s">
        <v>253</v>
      </c>
      <c r="X210" s="207">
        <v>68777899.719999999</v>
      </c>
      <c r="Y210" s="207">
        <v>10518972.890000002</v>
      </c>
      <c r="Z210" s="185"/>
      <c r="AA210" s="185"/>
      <c r="AB210" s="1"/>
    </row>
    <row r="211" spans="2:28" s="8" customFormat="1" ht="106.5" customHeight="1" x14ac:dyDescent="0.25">
      <c r="B211" s="77">
        <f>+B210+1</f>
        <v>172</v>
      </c>
      <c r="C211" s="212"/>
      <c r="D211" s="7" t="s">
        <v>237</v>
      </c>
      <c r="E211" s="7">
        <v>115253</v>
      </c>
      <c r="F211" s="201" t="s">
        <v>238</v>
      </c>
      <c r="G211" s="106" t="s">
        <v>274</v>
      </c>
      <c r="H211" s="99">
        <v>43011</v>
      </c>
      <c r="I211" s="99">
        <v>43646</v>
      </c>
      <c r="J211" s="208">
        <v>0.85</v>
      </c>
      <c r="K211" s="201" t="s">
        <v>566</v>
      </c>
      <c r="L211" s="6" t="s">
        <v>500</v>
      </c>
      <c r="M211" s="201"/>
      <c r="N211" s="199" t="s">
        <v>250</v>
      </c>
      <c r="O211" s="201" t="s">
        <v>603</v>
      </c>
      <c r="P211" s="66">
        <f t="shared" si="34"/>
        <v>73153838.870000005</v>
      </c>
      <c r="Q211" s="66">
        <v>62180763</v>
      </c>
      <c r="R211" s="60">
        <v>9509999.0899999999</v>
      </c>
      <c r="S211" s="60">
        <v>1463076.78</v>
      </c>
      <c r="T211" s="60">
        <v>13536104.630000001</v>
      </c>
      <c r="U211" s="60">
        <v>0</v>
      </c>
      <c r="V211" s="60">
        <f>+Q211+R211+S211+T211+U211</f>
        <v>86689943.5</v>
      </c>
      <c r="W211" s="60" t="s">
        <v>253</v>
      </c>
      <c r="X211" s="165">
        <v>6150810.0199999996</v>
      </c>
      <c r="Y211" s="165">
        <v>940712.11999999988</v>
      </c>
      <c r="Z211" s="185"/>
      <c r="AA211" s="185"/>
      <c r="AB211" s="185"/>
    </row>
    <row r="212" spans="2:28" s="8" customFormat="1" ht="18.75" customHeight="1" x14ac:dyDescent="0.25">
      <c r="B212" s="87"/>
      <c r="C212" s="31" t="s">
        <v>67</v>
      </c>
      <c r="D212" s="33"/>
      <c r="E212" s="33"/>
      <c r="F212" s="33"/>
      <c r="G212" s="118"/>
      <c r="H212" s="33"/>
      <c r="I212" s="33"/>
      <c r="J212" s="33"/>
      <c r="K212" s="33"/>
      <c r="L212" s="33"/>
      <c r="M212" s="33"/>
      <c r="N212" s="33"/>
      <c r="O212" s="33"/>
      <c r="P212" s="43">
        <f>SUM(P210:P211)</f>
        <v>173162195.47</v>
      </c>
      <c r="Q212" s="43">
        <f>SUM(Q210:Q211)</f>
        <v>147187866.11000001</v>
      </c>
      <c r="R212" s="43">
        <f t="shared" ref="R212:V212" si="43">SUM(R210:R211)</f>
        <v>22511085.439999998</v>
      </c>
      <c r="S212" s="43">
        <f t="shared" si="43"/>
        <v>3463243.92</v>
      </c>
      <c r="T212" s="43">
        <f t="shared" si="43"/>
        <v>32362757.340000004</v>
      </c>
      <c r="U212" s="43">
        <f t="shared" si="43"/>
        <v>0</v>
      </c>
      <c r="V212" s="65">
        <f t="shared" si="43"/>
        <v>205524952.81</v>
      </c>
      <c r="W212" s="65"/>
      <c r="X212" s="43">
        <v>0</v>
      </c>
      <c r="Y212" s="76">
        <v>0</v>
      </c>
      <c r="Z212" s="185"/>
      <c r="AA212" s="185"/>
      <c r="AB212" s="185"/>
    </row>
    <row r="213" spans="2:28" s="8" customFormat="1" ht="18.75" customHeight="1" x14ac:dyDescent="0.25">
      <c r="B213" s="78"/>
      <c r="C213" s="32" t="s">
        <v>72</v>
      </c>
      <c r="D213" s="32"/>
      <c r="E213" s="32"/>
      <c r="F213" s="32"/>
      <c r="G213" s="109"/>
      <c r="H213" s="32"/>
      <c r="I213" s="32"/>
      <c r="J213" s="32"/>
      <c r="K213" s="32"/>
      <c r="L213" s="32"/>
      <c r="M213" s="32"/>
      <c r="N213" s="32"/>
      <c r="O213" s="32"/>
      <c r="P213" s="61">
        <f>+P212</f>
        <v>173162195.47</v>
      </c>
      <c r="Q213" s="44">
        <f>Q212</f>
        <v>147187866.11000001</v>
      </c>
      <c r="R213" s="44">
        <f t="shared" ref="R213:V213" si="44">R212</f>
        <v>22511085.439999998</v>
      </c>
      <c r="S213" s="44">
        <f t="shared" si="44"/>
        <v>3463243.92</v>
      </c>
      <c r="T213" s="44">
        <f t="shared" si="44"/>
        <v>32362757.340000004</v>
      </c>
      <c r="U213" s="44">
        <f t="shared" si="44"/>
        <v>0</v>
      </c>
      <c r="V213" s="44">
        <f t="shared" si="44"/>
        <v>205524952.81</v>
      </c>
      <c r="W213" s="44"/>
      <c r="X213" s="44">
        <f>+X211+X210</f>
        <v>74928709.739999995</v>
      </c>
      <c r="Y213" s="44">
        <f>+Y211+Y210</f>
        <v>11459685.010000002</v>
      </c>
      <c r="Z213" s="185"/>
      <c r="AA213" s="185"/>
      <c r="AB213" s="185"/>
    </row>
    <row r="214" spans="2:28" s="1" customFormat="1" ht="24" customHeight="1" thickBot="1" x14ac:dyDescent="0.3">
      <c r="B214" s="88"/>
      <c r="C214" s="22" t="s">
        <v>0</v>
      </c>
      <c r="D214" s="23"/>
      <c r="E214" s="23"/>
      <c r="F214" s="23"/>
      <c r="G214" s="137"/>
      <c r="H214" s="23"/>
      <c r="I214" s="23"/>
      <c r="J214" s="23"/>
      <c r="K214" s="23"/>
      <c r="L214" s="23"/>
      <c r="M214" s="23"/>
      <c r="N214" s="23"/>
      <c r="O214" s="23"/>
      <c r="P214" s="47">
        <f>+Q214+R214+S214</f>
        <v>27640711413.212402</v>
      </c>
      <c r="Q214" s="47">
        <f t="shared" ref="Q214:V214" si="45">+Q27+Q56+Q145+Q191+Q199+Q209+Q213</f>
        <v>21592837700.085503</v>
      </c>
      <c r="R214" s="47">
        <f t="shared" si="45"/>
        <v>1097029361.6068001</v>
      </c>
      <c r="S214" s="47">
        <f t="shared" si="45"/>
        <v>4950844351.5201006</v>
      </c>
      <c r="T214" s="47">
        <f t="shared" si="45"/>
        <v>6428660435.2300005</v>
      </c>
      <c r="U214" s="47">
        <f t="shared" si="45"/>
        <v>952834477.13000011</v>
      </c>
      <c r="V214" s="47">
        <f t="shared" si="45"/>
        <v>35031361377.052399</v>
      </c>
      <c r="W214" s="47"/>
      <c r="X214" s="47">
        <f>X27+X56+X145+X191+X199+X208+X213</f>
        <v>4857650622.9000006</v>
      </c>
      <c r="Y214" s="47">
        <f>Y27+Y56+Y145+Y191+Y199+Y208+Y213</f>
        <v>1393232980.8600001</v>
      </c>
      <c r="Z214" s="185"/>
      <c r="AA214" s="185"/>
      <c r="AB214" s="185"/>
    </row>
    <row r="215" spans="2:28" x14ac:dyDescent="0.25">
      <c r="B215" s="9"/>
      <c r="C215" s="9"/>
      <c r="D215" s="9"/>
      <c r="E215" s="34"/>
      <c r="F215" s="34"/>
      <c r="G215" s="34"/>
      <c r="H215" s="34"/>
      <c r="I215" s="34"/>
      <c r="J215" s="34"/>
      <c r="K215" s="34"/>
      <c r="L215" s="34"/>
      <c r="M215" s="34"/>
      <c r="N215" s="34"/>
      <c r="O215" s="34"/>
      <c r="P215" s="52"/>
      <c r="Q215" s="52"/>
      <c r="R215" s="52"/>
      <c r="S215" s="17"/>
      <c r="T215" s="9"/>
      <c r="U215" s="9"/>
      <c r="V215" s="9"/>
      <c r="W215" s="9"/>
      <c r="X215" s="17"/>
      <c r="Y215" s="9"/>
      <c r="Z215" s="12"/>
      <c r="AA215" s="12"/>
      <c r="AB215" s="12"/>
    </row>
    <row r="216" spans="2:28" x14ac:dyDescent="0.25">
      <c r="B216" s="9"/>
      <c r="C216" s="8"/>
      <c r="D216" s="3"/>
      <c r="F216" s="3"/>
      <c r="G216" s="3"/>
      <c r="H216" s="3"/>
      <c r="I216" s="3"/>
      <c r="J216" s="3"/>
      <c r="K216" s="3"/>
      <c r="L216" s="3"/>
      <c r="M216" s="3"/>
      <c r="N216" s="3"/>
      <c r="O216" s="3"/>
      <c r="P216" s="55"/>
      <c r="Q216" s="197"/>
      <c r="R216" s="69"/>
      <c r="S216" s="51" t="e">
        <f>+R216/F7</f>
        <v>#DIV/0!</v>
      </c>
      <c r="T216" s="9"/>
      <c r="U216" s="25"/>
      <c r="V216" s="9"/>
      <c r="W216" s="9"/>
      <c r="X216" s="56"/>
      <c r="Y216" s="56"/>
      <c r="Z216" s="12"/>
      <c r="AA216" s="12"/>
      <c r="AB216" s="12"/>
    </row>
    <row r="217" spans="2:28" x14ac:dyDescent="0.25">
      <c r="B217" s="9"/>
      <c r="C217" s="8"/>
      <c r="D217" s="3"/>
      <c r="F217" s="3"/>
      <c r="G217" s="3"/>
      <c r="H217" s="3"/>
      <c r="I217" s="3"/>
      <c r="J217" s="3"/>
      <c r="K217" s="3"/>
      <c r="L217" s="3"/>
      <c r="M217" s="3"/>
      <c r="N217" s="3"/>
      <c r="O217" s="3"/>
      <c r="P217" s="154"/>
      <c r="Q217" s="155"/>
      <c r="R217" s="70"/>
      <c r="S217" s="54">
        <f>+R218-R216</f>
        <v>0</v>
      </c>
      <c r="T217" s="9"/>
      <c r="U217" s="25"/>
      <c r="V217" s="8"/>
      <c r="X217" s="152">
        <f>+X214+Y214</f>
        <v>6250883603.7600002</v>
      </c>
      <c r="Y217" s="8"/>
      <c r="Z217" s="12"/>
      <c r="AA217" s="12"/>
      <c r="AB217" s="12"/>
    </row>
    <row r="218" spans="2:28" x14ac:dyDescent="0.25">
      <c r="C218" s="8"/>
      <c r="D218" s="3"/>
      <c r="F218" s="3"/>
      <c r="G218" s="3"/>
      <c r="H218" s="3"/>
      <c r="I218" s="3"/>
      <c r="J218" s="3"/>
      <c r="K218" s="3"/>
      <c r="L218" s="3"/>
      <c r="M218" s="3"/>
      <c r="N218" s="3"/>
      <c r="O218" s="3"/>
      <c r="P218" s="149"/>
      <c r="Q218" s="149"/>
      <c r="R218" s="150"/>
      <c r="S218" s="151"/>
      <c r="T218" s="8"/>
      <c r="U218" s="16"/>
      <c r="V218" s="8"/>
      <c r="X218" s="152"/>
      <c r="Y218" s="152"/>
      <c r="Z218" s="12"/>
      <c r="AA218" s="12"/>
      <c r="AB218" s="12"/>
    </row>
    <row r="219" spans="2:28" x14ac:dyDescent="0.25">
      <c r="C219" s="8"/>
      <c r="D219" s="3"/>
      <c r="F219" s="3"/>
      <c r="G219" s="3"/>
      <c r="H219" s="3"/>
      <c r="I219" s="3"/>
      <c r="J219" s="3"/>
      <c r="K219" s="3"/>
      <c r="L219" s="3"/>
      <c r="M219" s="3"/>
      <c r="N219" s="3"/>
      <c r="O219" s="3"/>
      <c r="P219" s="138"/>
      <c r="Q219" s="3"/>
      <c r="R219" s="3"/>
      <c r="S219" s="3"/>
      <c r="T219" s="8"/>
      <c r="U219" s="16"/>
      <c r="V219" s="8"/>
      <c r="X219" s="138"/>
      <c r="Y219" s="8"/>
      <c r="Z219" s="12"/>
      <c r="AA219" s="12"/>
      <c r="AB219" s="12"/>
    </row>
    <row r="220" spans="2:28" x14ac:dyDescent="0.25">
      <c r="C220" s="8"/>
      <c r="D220" s="3"/>
      <c r="F220" s="3"/>
      <c r="G220" s="3"/>
      <c r="H220" s="3"/>
      <c r="I220" s="3"/>
      <c r="J220" s="3"/>
      <c r="K220" s="3"/>
      <c r="L220" s="3"/>
      <c r="M220" s="3"/>
      <c r="N220" s="3"/>
      <c r="O220" s="3"/>
      <c r="P220" s="12"/>
      <c r="Q220" s="3"/>
      <c r="R220" s="3"/>
      <c r="S220" s="3"/>
      <c r="T220" s="12"/>
      <c r="U220" s="16"/>
      <c r="V220" s="8"/>
      <c r="X220" s="164">
        <v>6250883603.7600002</v>
      </c>
      <c r="Y220" s="138"/>
      <c r="Z220" s="12"/>
      <c r="AA220" s="12"/>
      <c r="AB220" s="12"/>
    </row>
    <row r="221" spans="2:28" x14ac:dyDescent="0.25">
      <c r="C221" s="8"/>
      <c r="D221" s="3"/>
      <c r="F221" s="3"/>
      <c r="G221" s="3"/>
      <c r="H221" s="3"/>
      <c r="I221" s="3"/>
      <c r="J221" s="3"/>
      <c r="K221" s="3"/>
      <c r="L221" s="3"/>
      <c r="M221" s="3"/>
      <c r="N221" s="3"/>
      <c r="O221" s="3"/>
      <c r="P221" s="138"/>
      <c r="Q221" s="3"/>
      <c r="R221" s="3"/>
      <c r="S221" s="3"/>
      <c r="T221" s="12"/>
      <c r="U221" s="8"/>
      <c r="V221" s="8"/>
      <c r="X221" s="12"/>
      <c r="Y221" s="8"/>
      <c r="Z221" s="12"/>
      <c r="AA221" s="12"/>
      <c r="AB221" s="12"/>
    </row>
    <row r="222" spans="2:28" x14ac:dyDescent="0.25">
      <c r="C222" s="8"/>
      <c r="D222" s="3"/>
      <c r="F222" s="3" t="s">
        <v>247</v>
      </c>
      <c r="G222" s="3"/>
      <c r="H222" s="3"/>
      <c r="I222" s="3"/>
      <c r="J222" s="3"/>
      <c r="K222" s="3"/>
      <c r="L222" s="3"/>
      <c r="M222" s="3"/>
      <c r="N222" s="3"/>
      <c r="O222" s="3"/>
      <c r="Q222" s="3"/>
      <c r="R222" s="3"/>
      <c r="S222" s="3"/>
      <c r="T222" s="12"/>
      <c r="U222" s="8"/>
      <c r="V222" s="8"/>
      <c r="X222" s="11"/>
      <c r="Y222" s="11"/>
      <c r="Z222" s="12"/>
      <c r="AA222" s="12"/>
      <c r="AB222" s="12"/>
    </row>
    <row r="223" spans="2:28" x14ac:dyDescent="0.25">
      <c r="C223" s="8"/>
      <c r="D223" s="3"/>
      <c r="F223" s="3"/>
      <c r="G223" s="3"/>
      <c r="H223" s="3"/>
      <c r="I223" s="3"/>
      <c r="J223" s="3"/>
      <c r="K223" s="3"/>
      <c r="L223" s="3"/>
      <c r="M223" s="3"/>
      <c r="N223" s="3"/>
      <c r="O223" s="3"/>
      <c r="Q223" s="8"/>
      <c r="R223" s="8"/>
      <c r="S223" s="8"/>
      <c r="T223" s="8"/>
      <c r="U223" s="8"/>
      <c r="V223" s="8"/>
      <c r="X223" s="8"/>
      <c r="Y223" s="8"/>
      <c r="Z223" s="12"/>
      <c r="AA223" s="12"/>
      <c r="AB223" s="12"/>
    </row>
    <row r="224" spans="2:28" x14ac:dyDescent="0.25">
      <c r="C224" s="8"/>
      <c r="D224" s="3"/>
      <c r="F224" s="3"/>
      <c r="G224" s="3"/>
      <c r="H224" s="3"/>
      <c r="I224" s="3"/>
      <c r="J224" s="3"/>
      <c r="K224" s="3"/>
      <c r="L224" s="3"/>
      <c r="M224" s="3"/>
      <c r="N224" s="3"/>
      <c r="O224" s="3"/>
      <c r="Q224" s="3"/>
      <c r="R224" s="8"/>
      <c r="S224" s="8"/>
      <c r="T224" s="8"/>
      <c r="U224" s="8"/>
      <c r="V224" s="8"/>
      <c r="X224" s="8"/>
      <c r="Y224" s="8"/>
      <c r="Z224" s="12"/>
      <c r="AA224" s="12"/>
      <c r="AB224" s="12"/>
    </row>
    <row r="225" spans="3:28" x14ac:dyDescent="0.25">
      <c r="C225" s="8"/>
      <c r="D225" s="3"/>
      <c r="F225" s="3"/>
      <c r="G225" s="3"/>
      <c r="H225" s="3"/>
      <c r="I225" s="3"/>
      <c r="J225" s="3"/>
      <c r="K225" s="3"/>
      <c r="L225" s="3"/>
      <c r="M225" s="3"/>
      <c r="N225" s="3"/>
      <c r="O225" s="3"/>
      <c r="Q225" s="3"/>
      <c r="R225" s="8"/>
      <c r="S225" s="8"/>
      <c r="T225" s="8"/>
      <c r="U225" s="8"/>
      <c r="V225" s="8"/>
      <c r="X225" s="8"/>
      <c r="Y225" s="16"/>
      <c r="Z225" s="12"/>
      <c r="AA225" s="12"/>
      <c r="AB225" s="12"/>
    </row>
    <row r="226" spans="3:28" x14ac:dyDescent="0.25">
      <c r="C226" s="8"/>
      <c r="D226" s="3"/>
      <c r="F226" s="3"/>
      <c r="G226" s="3"/>
      <c r="H226" s="3"/>
      <c r="I226" s="3"/>
      <c r="J226" s="3"/>
      <c r="K226" s="3"/>
      <c r="L226" s="3"/>
      <c r="M226" s="3"/>
      <c r="N226" s="3"/>
      <c r="O226" s="3"/>
      <c r="Q226" s="3"/>
      <c r="R226" s="12"/>
      <c r="S226" s="12"/>
      <c r="T226" s="12"/>
      <c r="U226" s="8"/>
      <c r="V226" s="8"/>
      <c r="X226" s="8"/>
      <c r="Y226" s="16"/>
      <c r="Z226" s="12"/>
      <c r="AA226" s="12"/>
      <c r="AB226" s="12"/>
    </row>
    <row r="227" spans="3:28" x14ac:dyDescent="0.25">
      <c r="E227" s="35"/>
      <c r="F227" s="35"/>
      <c r="G227" s="35"/>
      <c r="H227" s="35"/>
      <c r="I227" s="35"/>
      <c r="J227" s="35"/>
      <c r="K227" s="35"/>
      <c r="L227" s="35"/>
      <c r="M227" s="35"/>
      <c r="N227" s="35"/>
      <c r="O227" s="35"/>
      <c r="P227" s="16"/>
      <c r="Q227" s="12"/>
      <c r="R227" s="12"/>
      <c r="S227" s="12"/>
      <c r="T227" s="12"/>
      <c r="U227" s="16"/>
      <c r="V227" s="16"/>
      <c r="W227" s="16"/>
      <c r="X227" s="25"/>
      <c r="Y227" s="16"/>
      <c r="Z227" s="12"/>
      <c r="AA227" s="12"/>
      <c r="AB227" s="12"/>
    </row>
    <row r="228" spans="3:28" x14ac:dyDescent="0.25">
      <c r="E228" s="35"/>
      <c r="F228" s="35"/>
      <c r="G228" s="35"/>
      <c r="H228" s="35"/>
      <c r="I228" s="35"/>
      <c r="J228" s="35"/>
      <c r="K228" s="35"/>
      <c r="L228" s="35"/>
      <c r="M228" s="35"/>
      <c r="N228" s="35"/>
      <c r="O228" s="35"/>
      <c r="P228" s="16"/>
      <c r="Q228" s="12"/>
      <c r="R228" s="12"/>
      <c r="S228" s="12"/>
      <c r="T228" s="12"/>
      <c r="U228" s="16"/>
      <c r="V228" s="16"/>
      <c r="W228" s="16"/>
      <c r="X228" s="25"/>
      <c r="Y228" s="16"/>
      <c r="Z228" s="12"/>
      <c r="AA228" s="12"/>
      <c r="AB228" s="12"/>
    </row>
    <row r="229" spans="3:28" x14ac:dyDescent="0.25">
      <c r="E229" s="3"/>
      <c r="F229" s="3"/>
      <c r="G229" s="3"/>
      <c r="H229" s="3"/>
      <c r="I229" s="3"/>
      <c r="J229" s="3"/>
      <c r="K229" s="3"/>
      <c r="L229" s="3"/>
      <c r="M229" s="3"/>
      <c r="N229" s="3"/>
      <c r="O229" s="3"/>
      <c r="P229" s="16"/>
      <c r="Q229" s="8"/>
      <c r="R229" s="8"/>
      <c r="S229" s="8"/>
      <c r="T229" s="8"/>
      <c r="U229" s="16"/>
      <c r="V229" s="16"/>
      <c r="W229" s="16"/>
      <c r="Z229" s="12"/>
      <c r="AA229" s="12"/>
      <c r="AB229" s="12"/>
    </row>
    <row r="230" spans="3:28" x14ac:dyDescent="0.25">
      <c r="E230" s="3"/>
      <c r="F230" s="3"/>
      <c r="G230" s="3"/>
      <c r="H230" s="3"/>
      <c r="I230" s="3"/>
      <c r="J230" s="3"/>
      <c r="K230" s="3"/>
      <c r="L230" s="3"/>
      <c r="M230" s="3"/>
      <c r="N230" s="3"/>
      <c r="O230" s="3"/>
      <c r="P230" s="16"/>
      <c r="Q230" s="8"/>
      <c r="R230" s="8"/>
      <c r="S230" s="8"/>
      <c r="T230" s="8"/>
      <c r="U230" s="16"/>
      <c r="V230" s="16"/>
      <c r="W230" s="16"/>
      <c r="Z230" s="12"/>
      <c r="AA230" s="12"/>
      <c r="AB230" s="12"/>
    </row>
    <row r="231" spans="3:28" x14ac:dyDescent="0.25">
      <c r="R231" s="12"/>
      <c r="Z231" s="12"/>
      <c r="AA231" s="12"/>
      <c r="AB231" s="12"/>
    </row>
    <row r="232" spans="3:28" x14ac:dyDescent="0.25">
      <c r="R232" s="11"/>
    </row>
  </sheetData>
  <customSheetViews>
    <customSheetView guid="{725EF28E-60EE-46EE-B573-259EDC3E5BC7}" scale="80" fitToPage="1">
      <pane xSplit="1" ySplit="12" topLeftCell="J14" activePane="bottomRight" state="frozen"/>
      <selection pane="bottomRight" activeCell="X9" sqref="X9:Y9"/>
      <pageMargins left="0.5" right="0.5" top="0.15748031496063" bottom="0.15748031496063" header="0.31496062992126" footer="0.31496062992126"/>
      <pageSetup paperSize="8" scale="30" fitToHeight="0" orientation="landscape" r:id="rId1"/>
    </customSheetView>
    <customSheetView guid="{9561527D-DE4A-425F-97FF-24FD99A7F5B5}" scale="80" showPageBreaks="1" fitToPage="1">
      <pane xSplit="1" ySplit="12" topLeftCell="M14" activePane="bottomRight" state="frozen"/>
      <selection pane="bottomRight" activeCell="V9" sqref="V9:V11"/>
      <pageMargins left="0.5" right="0.5" top="0.15748031496063" bottom="0.15748031496063" header="0.31496062992126" footer="0.31496062992126"/>
      <pageSetup paperSize="8" scale="30" fitToHeight="0" orientation="landscape" r:id="rId2"/>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3"/>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4"/>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5"/>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6"/>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7"/>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8"/>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9"/>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0"/>
      <autoFilter ref="B7:AD176"/>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1"/>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2"/>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3"/>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14"/>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15"/>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1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17"/>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18"/>
      <autoFilter ref="B7:AD176"/>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19"/>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20"/>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1"/>
    </customSheetView>
    <customSheetView guid="{F4C96D22-891C-4B3C-B57B-7878195B2E7E}" scale="80" hiddenColumns="1">
      <pane xSplit="1" ySplit="12" topLeftCell="B13" activePane="bottomRight" state="frozen"/>
      <selection pane="bottomRight" activeCell="AA1" sqref="F1:AA1048576"/>
      <pageMargins left="0.11811023622047245" right="0.11811023622047245" top="0.15748031496062992" bottom="0.15748031496062992" header="0.31496062992125984" footer="0.31496062992125984"/>
      <pageSetup paperSize="8" scale="50" fitToHeight="0" orientation="landscape" r:id="rId22"/>
    </customSheetView>
  </customSheetViews>
  <mergeCells count="39">
    <mergeCell ref="X9:Y9"/>
    <mergeCell ref="X10:X11"/>
    <mergeCell ref="Y10:Y11"/>
    <mergeCell ref="K9:K11"/>
    <mergeCell ref="L9:L11"/>
    <mergeCell ref="M9:M11"/>
    <mergeCell ref="N9:N11"/>
    <mergeCell ref="O9:O11"/>
    <mergeCell ref="W9:W11"/>
    <mergeCell ref="B9:B11"/>
    <mergeCell ref="C9:C11"/>
    <mergeCell ref="C50:C54"/>
    <mergeCell ref="C13:C14"/>
    <mergeCell ref="C17:C18"/>
    <mergeCell ref="C22:C24"/>
    <mergeCell ref="C29:C37"/>
    <mergeCell ref="C46:C47"/>
    <mergeCell ref="C41:C42"/>
    <mergeCell ref="D9:D11"/>
    <mergeCell ref="V9:V11"/>
    <mergeCell ref="Q10:R10"/>
    <mergeCell ref="S10:S11"/>
    <mergeCell ref="T10:T11"/>
    <mergeCell ref="E9:E11"/>
    <mergeCell ref="G9:G11"/>
    <mergeCell ref="H9:H11"/>
    <mergeCell ref="I9:I11"/>
    <mergeCell ref="J9:J11"/>
    <mergeCell ref="F9:F11"/>
    <mergeCell ref="P9:P11"/>
    <mergeCell ref="U9:U11"/>
    <mergeCell ref="Q9:S9"/>
    <mergeCell ref="C210:C211"/>
    <mergeCell ref="C196:C197"/>
    <mergeCell ref="C188:C189"/>
    <mergeCell ref="C58:C71"/>
    <mergeCell ref="C77:C96"/>
    <mergeCell ref="C175:C177"/>
    <mergeCell ref="C147:C150"/>
  </mergeCells>
  <pageMargins left="0.5" right="0.5" top="0.15748031496063" bottom="0.15748031496063" header="0.31496062992126" footer="0.31496062992126"/>
  <pageSetup paperSize="8" scale="30" fitToHeight="0" orientation="landscape"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Malina Frateanu</cp:lastModifiedBy>
  <cp:lastPrinted>2018-06-06T12:04:42Z</cp:lastPrinted>
  <dcterms:created xsi:type="dcterms:W3CDTF">2016-07-18T10:59:34Z</dcterms:created>
  <dcterms:modified xsi:type="dcterms:W3CDTF">2018-09-11T06:13:40Z</dcterms:modified>
</cp:coreProperties>
</file>