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48.xml" ContentType="application/vnd.openxmlformats-officedocument.spreadsheetml.revisionLog+xml"/>
  <Override PartName="/xl/revisions/revisionLog53.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7.xml" ContentType="application/vnd.openxmlformats-officedocument.spreadsheetml.revisionLog+xml"/>
  <Override PartName="/xl/revisions/revisionLog92.xml" ContentType="application/vnd.openxmlformats-officedocument.spreadsheetml.revisionLog+xml"/>
  <Override PartName="/xl/revisions/revisionLog113.xml" ContentType="application/vnd.openxmlformats-officedocument.spreadsheetml.revisionLog+xml"/>
  <Override PartName="/xl/revisions/revisionLog118.xml" ContentType="application/vnd.openxmlformats-officedocument.spreadsheetml.revisionLog+xml"/>
  <Override PartName="/xl/revisions/revisionLog13.xml" ContentType="application/vnd.openxmlformats-officedocument.spreadsheetml.revisionLog+xml"/>
  <Override PartName="/xl/revisions/revisionLog87.xml" ContentType="application/vnd.openxmlformats-officedocument.spreadsheetml.revisionLog+xml"/>
  <Override PartName="/xl/revisions/revisionLog56.xml" ContentType="application/vnd.openxmlformats-officedocument.spreadsheetml.revisionLog+xml"/>
  <Override PartName="/xl/revisions/revisionLog43.xml" ContentType="application/vnd.openxmlformats-officedocument.spreadsheetml.revisionLog+xml"/>
  <Override PartName="/xl/revisions/revisionLog59.xml" ContentType="application/vnd.openxmlformats-officedocument.spreadsheetml.revisionLog+xml"/>
  <Override PartName="/xl/revisions/revisionLog64.xml" ContentType="application/vnd.openxmlformats-officedocument.spreadsheetml.revisionLog+xml"/>
  <Override PartName="/xl/revisions/revisionLog73.xml" ContentType="application/vnd.openxmlformats-officedocument.spreadsheetml.revisionLog+xml"/>
  <Override PartName="/xl/revisions/revisionLog100.xml" ContentType="application/vnd.openxmlformats-officedocument.spreadsheetml.revisionLog+xml"/>
  <Override PartName="/xl/revisions/revisionLog79.xml" ContentType="application/vnd.openxmlformats-officedocument.spreadsheetml.revisionLog+xml"/>
  <Override PartName="/xl/revisions/revisionLog51.xml" ContentType="application/vnd.openxmlformats-officedocument.spreadsheetml.revisionLog+xml"/>
  <Override PartName="/xl/revisions/revisionLog68.xml" ContentType="application/vnd.openxmlformats-officedocument.spreadsheetml.revisionLog+xml"/>
  <Override PartName="/xl/revisions/revisionLog82.xml" ContentType="application/vnd.openxmlformats-officedocument.spreadsheetml.revisionLog+xml"/>
  <Override PartName="/xl/revisions/revisionLog103.xml" ContentType="application/vnd.openxmlformats-officedocument.spreadsheetml.revisionLog+xml"/>
  <Override PartName="/xl/revisions/revisionLog108.xml" ContentType="application/vnd.openxmlformats-officedocument.spreadsheetml.revisionLog+xml"/>
  <Override PartName="/xl/revisions/revisionLog124.xml" ContentType="application/vnd.openxmlformats-officedocument.spreadsheetml.revisionLog+xml"/>
  <Override PartName="/xl/revisions/revisionLog129.xml" ContentType="application/vnd.openxmlformats-officedocument.spreadsheetml.revisionLog+xml"/>
  <Override PartName="/xl/revisions/revisionLog10.xml" ContentType="application/vnd.openxmlformats-officedocument.spreadsheetml.revisionLog+xml"/>
  <Override PartName="/xl/revisions/revisionLog95.xml" ContentType="application/vnd.openxmlformats-officedocument.spreadsheetml.revisionLog+xml"/>
  <Override PartName="/xl/revisions/revisionLog111.xml" ContentType="application/vnd.openxmlformats-officedocument.spreadsheetml.revisionLog+xml"/>
  <Override PartName="/xl/revisions/revisionLog116.xml" ContentType="application/vnd.openxmlformats-officedocument.spreadsheetml.revisionLog+xml"/>
  <Override PartName="/xl/revisions/revisionLog132.xml" ContentType="application/vnd.openxmlformats-officedocument.spreadsheetml.revisionLog+xml"/>
  <Override PartName="/xl/revisions/revisionLog5.xml" ContentType="application/vnd.openxmlformats-officedocument.spreadsheetml.revisionLog+xml"/>
  <Override PartName="/xl/revisions/revisionLog90.xml" ContentType="application/vnd.openxmlformats-officedocument.spreadsheetml.revisionLog+xml"/>
  <Override PartName="/xl/revisions/revisionLog77.xml" ContentType="application/vnd.openxmlformats-officedocument.spreadsheetml.revisionLog+xml"/>
  <Override PartName="/xl/revisions/revisionLog67.xml" ContentType="application/vnd.openxmlformats-officedocument.spreadsheetml.revisionLog+xml"/>
  <Override PartName="/xl/revisions/revisionLog41.xml" ContentType="application/vnd.openxmlformats-officedocument.spreadsheetml.revisionLog+xml"/>
  <Override PartName="/xl/revisions/revisionLog46.xml" ContentType="application/vnd.openxmlformats-officedocument.spreadsheetml.revisionLog+xml"/>
  <Override PartName="/xl/revisions/revisionLog49.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71.xml" ContentType="application/vnd.openxmlformats-officedocument.spreadsheetml.revisionLog+xml"/>
  <Override PartName="/xl/revisions/revisionLog8.xml" ContentType="application/vnd.openxmlformats-officedocument.spreadsheetml.revisionLog+xml"/>
  <Override PartName="/xl/revisions/revisionLog85.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101.xml" ContentType="application/vnd.openxmlformats-officedocument.spreadsheetml.revisionLog+xml"/>
  <Override PartName="/xl/revisions/revisionLog106.xml" ContentType="application/vnd.openxmlformats-officedocument.spreadsheetml.revisionLog+xml"/>
  <Override PartName="/xl/revisions/revisionLog114.xml" ContentType="application/vnd.openxmlformats-officedocument.spreadsheetml.revisionLog+xml"/>
  <Override PartName="/xl/revisions/revisionLog119.xml" ContentType="application/vnd.openxmlformats-officedocument.spreadsheetml.revisionLog+xml"/>
  <Override PartName="/xl/revisions/revisionLog127.xml" ContentType="application/vnd.openxmlformats-officedocument.spreadsheetml.revisionLog+xml"/>
  <Override PartName="/xl/revisions/revisionLog122.xml" ContentType="application/vnd.openxmlformats-officedocument.spreadsheetml.revisionLog+xml"/>
  <Override PartName="/xl/revisions/revisionLog74.xml" ContentType="application/vnd.openxmlformats-officedocument.spreadsheetml.revisionLog+xml"/>
  <Override PartName="/xl/revisions/revisionLog80.xml" ContentType="application/vnd.openxmlformats-officedocument.spreadsheetml.revisionLog+xml"/>
  <Override PartName="/xl/revisions/revisionLog65.xml" ContentType="application/vnd.openxmlformats-officedocument.spreadsheetml.revisionLog+xml"/>
  <Override PartName="/xl/revisions/revisionLog57.xml" ContentType="application/vnd.openxmlformats-officedocument.spreadsheetml.revisionLog+xml"/>
  <Override PartName="/xl/revisions/revisionLog52.xml" ContentType="application/vnd.openxmlformats-officedocument.spreadsheetml.revisionLog+xml"/>
  <Override PartName="/xl/revisions/revisionLog44.xml" ContentType="application/vnd.openxmlformats-officedocument.spreadsheetml.revisionLog+xml"/>
  <Override PartName="/xl/revisions/revisionLog39.xml" ContentType="application/vnd.openxmlformats-officedocument.spreadsheetml.revisionLog+xml"/>
  <Override PartName="/xl/revisions/revisionLog60.xml" ContentType="application/vnd.openxmlformats-officedocument.spreadsheetml.revisionLog+xml"/>
  <Override PartName="/xl/revisions/revisionLog69.xml" ContentType="application/vnd.openxmlformats-officedocument.spreadsheetml.revisionLog+xml"/>
  <Override PartName="/xl/revisions/revisionLog11.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91.xml" ContentType="application/vnd.openxmlformats-officedocument.spreadsheetml.revisionLog+xml"/>
  <Override PartName="/xl/revisions/revisionLog96.xml" ContentType="application/vnd.openxmlformats-officedocument.spreadsheetml.revisionLog+xml"/>
  <Override PartName="/xl/revisions/revisionLog104.xml" ContentType="application/vnd.openxmlformats-officedocument.spreadsheetml.revisionLog+xml"/>
  <Override PartName="/xl/revisions/revisionLog109.xml" ContentType="application/vnd.openxmlformats-officedocument.spreadsheetml.revisionLog+xml"/>
  <Override PartName="/xl/revisions/revisionLog117.xml" ContentType="application/vnd.openxmlformats-officedocument.spreadsheetml.revisionLog+xml"/>
  <Override PartName="/xl/revisions/revisionLog130.xml" ContentType="application/vnd.openxmlformats-officedocument.spreadsheetml.revisionLog+xml"/>
  <Override PartName="/xl/revisions/revisionLog112.xml" ContentType="application/vnd.openxmlformats-officedocument.spreadsheetml.revisionLog+xml"/>
  <Override PartName="/xl/revisions/revisionLog125.xml" ContentType="application/vnd.openxmlformats-officedocument.spreadsheetml.revisionLog+xml"/>
  <Override PartName="/xl/revisions/revisionLog12.xml" ContentType="application/vnd.openxmlformats-officedocument.spreadsheetml.revisionLog+xml"/>
  <Override PartName="/xl/revisions/revisionLog42.xml" ContentType="application/vnd.openxmlformats-officedocument.spreadsheetml.revisionLog+xml"/>
  <Override PartName="/xl/revisions/revisionLog55.xml" ContentType="application/vnd.openxmlformats-officedocument.spreadsheetml.revisionLog+xml"/>
  <Override PartName="/xl/revisions/revisionLog6.xml" ContentType="application/vnd.openxmlformats-officedocument.spreadsheetml.revisionLog+xml"/>
  <Override PartName="/xl/revisions/revisionLog47.xml" ContentType="application/vnd.openxmlformats-officedocument.spreadsheetml.revisionLog+xml"/>
  <Override PartName="/xl/revisions/revisionLog72.xml" ContentType="application/vnd.openxmlformats-officedocument.spreadsheetml.revisionLog+xml"/>
  <Override PartName="/xl/revisions/revisionLog128.xml" ContentType="application/vnd.openxmlformats-officedocument.spreadsheetml.revisionLog+xml"/>
  <Override PartName="/xl/revisions/revisionLog50.xml" ContentType="application/vnd.openxmlformats-officedocument.spreadsheetml.revisionLog+xml"/>
  <Override PartName="/xl/revisions/revisionLog58.xml" ContentType="application/vnd.openxmlformats-officedocument.spreadsheetml.revisionLog+xml"/>
  <Override PartName="/xl/revisions/revisionLog63.xml" ContentType="application/vnd.openxmlformats-officedocument.spreadsheetml.revisionLog+xml"/>
  <Override PartName="/xl/revisions/revisionLog9.xml" ContentType="application/vnd.openxmlformats-officedocument.spreadsheetml.revisionLog+xml"/>
  <Override PartName="/xl/revisions/revisionLog78.xml" ContentType="application/vnd.openxmlformats-officedocument.spreadsheetml.revisionLog+xml"/>
  <Override PartName="/xl/revisions/revisionLog86.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07.xml" ContentType="application/vnd.openxmlformats-officedocument.spreadsheetml.revisionLog+xml"/>
  <Override PartName="/xl/revisions/revisionLog120.xml" ContentType="application/vnd.openxmlformats-officedocument.spreadsheetml.revisionLog+xml"/>
  <Override PartName="/xl/revisions/revisionLog81.xml" ContentType="application/vnd.openxmlformats-officedocument.spreadsheetml.revisionLog+xml"/>
  <Override PartName="/xl/revisions/revisionLog102.xml" ContentType="application/vnd.openxmlformats-officedocument.spreadsheetml.revisionLog+xml"/>
  <Override PartName="/xl/revisions/revisionLog115.xml" ContentType="application/vnd.openxmlformats-officedocument.spreadsheetml.revisionLog+xml"/>
  <Override PartName="/xl/revisions/revisionLog123.xml" ContentType="application/vnd.openxmlformats-officedocument.spreadsheetml.revisionLog+xml"/>
  <Override PartName="/xl/revisions/revisionLog131.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110.xml" ContentType="application/vnd.openxmlformats-officedocument.spreadsheetml.revisionLog+xml"/>
  <Override PartName="/xl/revisions/revisionLog40.xml" ContentType="application/vnd.openxmlformats-officedocument.spreadsheetml.revisionLog+xml"/>
  <Override PartName="/xl/revisions/revisionLog61.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84.xml" ContentType="application/vnd.openxmlformats-officedocument.spreadsheetml.revisionLog+xml"/>
  <Override PartName="/xl/revisions/revisionLog89.xml" ContentType="application/vnd.openxmlformats-officedocument.spreadsheetml.revisionLog+xml"/>
  <Override PartName="/xl/revisions/revisionLog105.xml" ContentType="application/vnd.openxmlformats-officedocument.spreadsheetml.revisionLog+xml"/>
  <Override PartName="/xl/revisions/revisionLog121.xml" ContentType="application/vnd.openxmlformats-officedocument.spreadsheetml.revisionLog+xml"/>
  <Override PartName="/xl/revisions/revisionLog12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lina.frateanu\Desktop\"/>
    </mc:Choice>
  </mc:AlternateContent>
  <bookViews>
    <workbookView xWindow="0" yWindow="0" windowWidth="28800" windowHeight="12135" activeTab="1"/>
  </bookViews>
  <sheets>
    <sheet name="Chart2" sheetId="1" r:id="rId1"/>
    <sheet name="Contracte semnate" sheetId="2" r:id="rId2"/>
  </sheets>
  <externalReferences>
    <externalReference r:id="rId3"/>
    <externalReference r:id="rId4"/>
  </externalReferences>
  <definedNames>
    <definedName name="_xlnm._FilterDatabase" localSheetId="1" hidden="1">'Contracte semnate'!$B$7:$AB$211</definedName>
    <definedName name="SPBookmark_Regiune" localSheetId="1">'Contracte semnate'!$F$189</definedName>
    <definedName name="Z_000BFA1A_266F_4D10_A09E_5A7B0D134F58_.wvu.FilterData" localSheetId="1" hidden="1">'Contracte semnate'!$B$7:$Y$211</definedName>
    <definedName name="Z_0E2002C0_88DC_479A_B983_CA340E3274B8_.wvu.FilterData" localSheetId="1" hidden="1">'Contracte semnate'!$B$9:$Y$211</definedName>
    <definedName name="Z_0F598BC0_9523_4AD3_94A3_BDEC8367FE11_.wvu.Cols" localSheetId="1" hidden="1">'Contracte semnate'!$E:$E,'Contracte semnate'!$P:$P</definedName>
    <definedName name="Z_0F598BC0_9523_4AD3_94A3_BDEC8367FE11_.wvu.FilterData" localSheetId="1" hidden="1">'Contracte semnate'!$B$7:$Y$211</definedName>
    <definedName name="Z_216972B4_771A_4607_A8B4_AC73D5CD6C1A_.wvu.Cols" localSheetId="1" hidden="1">'Contracte semnate'!$E:$E,'Contracte semnate'!$P:$P</definedName>
    <definedName name="Z_2234C728_15E1_4BAF_98DE_620726961552_.wvu.Cols" localSheetId="1" hidden="1">'Contracte semnate'!$E:$E,'Contracte semnate'!$P:$P</definedName>
    <definedName name="Z_35953204_B2E4_4670_8547_4A661864E61F_.wvu.FilterData" localSheetId="1" hidden="1">'Contracte semnate'!$B$7:$Y$211</definedName>
    <definedName name="Z_3EBF2DB4_84D7_478D_9896_C4DA08B65D0C_.wvu.Cols" localSheetId="1" hidden="1">'Contracte semnate'!$E:$E,'Contracte semnate'!$P:$P</definedName>
    <definedName name="Z_3EBF2DB4_84D7_478D_9896_C4DA08B65D0C_.wvu.FilterData" localSheetId="1" hidden="1">'Contracte semnate'!$B$7:$Y$211</definedName>
    <definedName name="Z_413D6799_9F75_47FF_8A9E_5CB9283B7BBE_.wvu.Cols" localSheetId="1" hidden="1">'Contracte semnate'!$E:$E,'Contracte semnate'!$P:$P</definedName>
    <definedName name="Z_413D6799_9F75_47FF_8A9E_5CB9283B7BBE_.wvu.FilterData" localSheetId="1" hidden="1">'Contracte semnate'!$B$7:$Y$211</definedName>
    <definedName name="Z_437FD6EF_32B2_4DE0_BA89_93A7E3EF04C5_.wvu.Cols" localSheetId="1" hidden="1">'Contracte semnate'!$E:$E,'Contracte semnate'!$P:$P</definedName>
    <definedName name="Z_44703FDB_B351_4F62_ABCF_EAA35D25F82B_.wvu.FilterData" localSheetId="1" hidden="1">'Contracte semnate'!$B$7:$Y$211</definedName>
    <definedName name="Z_61C44EA8_4687_4D4E_A1ED_359DF81A71FB_.wvu.Cols" localSheetId="1" hidden="1">'Contracte semnate'!$E:$E,'Contracte semnate'!$P:$P</definedName>
    <definedName name="Z_61C44EA8_4687_4D4E_A1ED_359DF81A71FB_.wvu.FilterData" localSheetId="1" hidden="1">'Contracte semnate'!$B$7:$Y$211</definedName>
    <definedName name="Z_64D2264B_4E86_4FBB_93B3_BEE727888DFE_.wvu.Cols" localSheetId="1" hidden="1">'Contracte semnate'!$E:$E,'Contracte semnate'!$P:$P</definedName>
    <definedName name="Z_6CC2252D_4676_4063_B0C5_167B37D80642_.wvu.FilterData" localSheetId="1" hidden="1">'Contracte semnate'!$B$7:$Y$211</definedName>
    <definedName name="Z_71303130_C0D1_498C_AC25_E8A134185A16_.wvu.FilterData" localSheetId="1" hidden="1">'Contracte semnate'!$B$7:$AB$211</definedName>
    <definedName name="Z_79FA8BE5_7D13_4EF3_B35A_76ACF1C0DF3C_.wvu.Cols" localSheetId="1" hidden="1">'Contracte semnate'!$E:$E,'Contracte semnate'!$P:$P</definedName>
    <definedName name="Z_83337B45_5054_4200_BF9E_4E1DC1896214_.wvu.Cols" localSheetId="1" hidden="1">'Contracte semnate'!$E:$E,'Contracte semnate'!$P:$P</definedName>
    <definedName name="Z_83337B45_5054_4200_BF9E_4E1DC1896214_.wvu.FilterData" localSheetId="1" hidden="1">'Contracte semnate'!$B$7:$Y$211</definedName>
    <definedName name="Z_8453577A_926D_4217_8932_6FE8F46A5D63_.wvu.FilterData" localSheetId="1" hidden="1">'Contracte semnate'!$B$7:$Y$211</definedName>
    <definedName name="Z_8B6B6742_0A94_44F5_8F9D_AFCA3963BC34_.wvu.FilterData" localSheetId="1" hidden="1">'Contracte semnate'!$B$7:$AB$211</definedName>
    <definedName name="Z_8C9F1640_F09D_482C_9468_7B83F0B08D65_.wvu.FilterData" localSheetId="1" hidden="1">'Contracte semnate'!$B$7:$Y$211</definedName>
    <definedName name="Z_90832C92_F64A_47A3_B902_442B1A066F81_.wvu.FilterData" localSheetId="1" hidden="1">'Contracte semnate'!$B$7:$Y$211</definedName>
    <definedName name="Z_9E851A6A_17B1_4E6F_A007_493445D427B8_.wvu.Cols" localSheetId="1" hidden="1">'Contracte semnate'!$E:$E,'Contracte semnate'!$P:$P</definedName>
    <definedName name="Z_9E851A6A_17B1_4E6F_A007_493445D427B8_.wvu.FilterData" localSheetId="1" hidden="1">'Contracte semnate'!$B$7:$Y$211</definedName>
    <definedName name="Z_A23DAD4C_1DE1_4EEE_B895_448842FF572B_.wvu.Cols" localSheetId="1" hidden="1">'Contracte semnate'!$F:$O</definedName>
    <definedName name="Z_A23DAD4C_1DE1_4EEE_B895_448842FF572B_.wvu.FilterData" localSheetId="1" hidden="1">'Contracte semnate'!$B$7:$AB$211</definedName>
    <definedName name="Z_B8EFA5E8_2E8C_450C_9395_D582737418AA_.wvu.Cols" localSheetId="1" hidden="1">'Contracte semnate'!$E:$E,'Contracte semnate'!$P:$P</definedName>
    <definedName name="Z_C4F2F848_6ED7_4758_A2CE_FBAC69284179_.wvu.FilterData" localSheetId="1" hidden="1">'Contracte semnate'!$B$7:$Y$211</definedName>
    <definedName name="Z_CA5BAC36_7E1D_42E0_9796_DFA0CE58E1BF_.wvu.FilterData" localSheetId="1" hidden="1">'Contracte semnate'!$B$7:$Y$211</definedName>
    <definedName name="Z_DB90939E_72BD_4CED_BFB6_BD74FF913DB3_.wvu.Cols" localSheetId="1" hidden="1">'Contracte semnate'!$E:$E,'Contracte semnate'!$P:$P</definedName>
    <definedName name="Z_DB90939E_72BD_4CED_BFB6_BD74FF913DB3_.wvu.FilterData" localSheetId="1" hidden="1">'Contracte semnate'!$B$7:$Y$211</definedName>
    <definedName name="Z_E10820C0_32CD_441A_8635_65479FE7CBA3_.wvu.Cols" localSheetId="1" hidden="1">'Contracte semnate'!$E:$E,'Contracte semnate'!$P:$P</definedName>
    <definedName name="Z_E1C13DC2_98C2_4597_8D1A_C9F2C3CA60EC_.wvu.Cols" localSheetId="1" hidden="1">'Contracte semnate'!$E:$E,'Contracte semnate'!$P:$P</definedName>
    <definedName name="Z_E4462EA5_1112_4F42_BE37_A867D6FC853C_.wvu.Cols" localSheetId="1" hidden="1">'Contracte semnate'!$E:$E,'Contracte semnate'!$P:$P</definedName>
    <definedName name="Z_E4462EA5_1112_4F42_BE37_A867D6FC853C_.wvu.FilterData" localSheetId="1" hidden="1">'Contracte semnate'!$B$7:$Y$211</definedName>
    <definedName name="Z_ECCC7D97_A0C3_4C50_BA03_A8D24BCD22BE_.wvu.Cols" localSheetId="1" hidden="1">'Contracte semnate'!$E:$E,'Contracte semnate'!$P:$P</definedName>
    <definedName name="Z_ECCC7D97_A0C3_4C50_BA03_A8D24BCD22BE_.wvu.FilterData" localSheetId="1" hidden="1">'Contracte semnate'!$B$7:$Y$211</definedName>
    <definedName name="Z_F36299A5_78E0_4C52_B3A4_19855E6D3EFF_.wvu.FilterData" localSheetId="1" hidden="1">'Contracte semnate'!$B$7:$Y$211</definedName>
    <definedName name="Z_F4C96D22_891C_4B3C_B57B_7878195B2E7E_.wvu.Cols" localSheetId="1" hidden="1">'Contracte semnate'!$H:$O</definedName>
    <definedName name="Z_F4C96D22_891C_4B3C_B57B_7878195B2E7E_.wvu.FilterData" localSheetId="1" hidden="1">'Contracte semnate'!$B$7:$AB$211</definedName>
  </definedNames>
  <calcPr calcId="152511"/>
  <customWorkbookViews>
    <customWorkbookView name="Malina Frateanu - Personal View" guid="{71303130-C0D1-498C-AC25-E8A134185A16}" mergeInterval="0" personalView="1" maximized="1" xWindow="-8" yWindow="-8" windowWidth="1936" windowHeight="1056" activeSheetId="2"/>
    <customWorkbookView name="Daniela Ionela Cirlig - Personal View" guid="{F4C96D22-891C-4B3C-B57B-7878195B2E7E}" mergeInterval="0" personalView="1" maximized="1" windowWidth="1676" windowHeight="825" activeSheetId="2"/>
    <customWorkbookView name="Florin Chiritescu - Personal View" guid="{ECCC7D97-A0C3-4C50-BA03-A8D24BCD22BE}" mergeInterval="0" personalView="1" xWindow="2667" yWindow="11" windowWidth="441" windowHeight="526" activeSheetId="2"/>
    <customWorkbookView name="Cosmin Feodorov - Personal View" guid="{E4462EA5-1112-4F42-BE37-A867D6FC853C}" mergeInterval="0" personalView="1" maximized="1" xWindow="-8" yWindow="-8" windowWidth="1936" windowHeight="1066" activeSheetId="2"/>
    <customWorkbookView name="Corina Iliescu - Personal View" guid="{413D6799-9F75-47FF-8A9E-5CB9283B7BBE}" mergeInterval="0" personalView="1" maximized="1" xWindow="-8" yWindow="-8" windowWidth="1382" windowHeight="744" activeSheetId="2"/>
    <customWorkbookView name="Marius Lupea - Personal View" guid="{DB90939E-72BD-4CED-BFB6-BD74FF913DB3}" mergeInterval="0" personalView="1" maximized="1" xWindow="135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ihai Belea - Personal View" guid="{83337B45-5054-4200-BF9E-4E1DC1896214}" mergeInterval="0" personalView="1" maximized="1" xWindow="-8" yWindow="-8" windowWidth="1936" windowHeight="1056" activeSheetId="2"/>
    <customWorkbookView name="CALIN.SOVEJA - Vedere personală" guid="{437FD6EF-32B2-4DE0-BA89-93A7E3EF04C5}" mergeInterval="0" personalView="1" xWindow="95" windowWidth="1160" windowHeight="726" activeSheetId="2"/>
    <customWorkbookView name="Figan Dobrin - Personal View" guid="{3EBF2DB4-84D7-478D-9896-C4DA08B65D0C}" mergeInterval="0" personalView="1" maximized="1" xWindow="-9" yWindow="-9" windowWidth="1938" windowHeight="1000" activeSheetId="2"/>
    <customWorkbookView name="Ioana.Gheorghiu - Vedere personală" guid="{2234C728-15E1-4BAF-98DE-620726961552}" mergeInterval="0" personalView="1" maximized="1" xWindow="1" yWindow="1" windowWidth="1817" windowHeight="759" activeSheetId="2"/>
    <customWorkbookView name="Camelia Burdia - Personal View" guid="{E10820C0-32CD-441A-8635-65479FE7CBA3}" mergeInterval="0" personalView="1" maximized="1" xWindow="-8" yWindow="-8" windowWidth="1552" windowHeight="848" activeSheetId="2"/>
    <customWorkbookView name="Ionut Burlacel - Personal View" guid="{E1C13DC2-98C2-4597-8D1A-C9F2C3CA60EC}" mergeInterval="0" personalView="1" maximized="1" xWindow="-8" yWindow="-8" windowWidth="1616" windowHeight="876" activeSheetId="2"/>
    <customWorkbookView name="Cosmina Popescu - Personal View" guid="{79FA8BE5-7D13-4EF3-B35A-76ACF1C0DF3C}" mergeInterval="0" personalView="1" maximized="1" xWindow="1358" yWindow="-8" windowWidth="1936" windowHeight="1056" activeSheetId="2"/>
    <customWorkbookView name="Corina Cosma - Personal View" guid="{64D2264B-4E86-4FBB-93B3-BEE727888DFE}" mergeInterval="0" personalView="1" maximized="1" xWindow="-8" yWindow="-8" windowWidth="1382" windowHeight="744" activeSheetId="2"/>
    <customWorkbookView name="Gabriela Dugoiasu - Personal View" guid="{216972B4-771A-4607-A8B4-AC73D5CD6C1A}" mergeInterval="0" personalView="1" maximized="1" xWindow="-8" yWindow="-8" windowWidth="1936" windowHeight="1056" activeSheetId="2"/>
    <customWorkbookView name="Alice Iordache - Personal View" guid="{B8EFA5E8-2E8C-450C-9395-D582737418AA}" mergeInterval="0" personalView="1" maximized="1" xWindow="-8" yWindow="-8" windowWidth="1936" windowHeight="1056" activeSheetId="2"/>
    <customWorkbookView name="Alexandra.Conachi - Vedere personală" guid="{61C44EA8-4687-4D4E-A1ED-359DF81A71FB}" mergeInterval="0" personalView="1" maximized="1" xWindow="-8" yWindow="-8" windowWidth="1382" windowHeight="744" activeSheetId="2"/>
    <customWorkbookView name="Luminita Vaida - Personal View" guid="{0F598BC0-9523-4AD3-94A3-BDEC8367FE11}" mergeInterval="0" personalView="1" maximized="1" xWindow="-9" yWindow="-9" windowWidth="1938" windowHeight="1050" activeSheetId="2"/>
    <customWorkbookView name="Mariana Nanu - Personal View" guid="{0E2002C0-88DC-479A-B983-CA340E3274B8}" mergeInterval="0" personalView="1" maximized="1" xWindow="-8" yWindow="-8" windowWidth="1936" windowHeight="1056" activeSheetId="2"/>
    <customWorkbookView name="Andrei ISVORANU - Personal View" guid="{A23DAD4C-1DE1-4EEE-B895-448842FF572B}" mergeInterval="0" personalView="1" maximized="1" xWindow="1912" yWindow="-8" windowWidth="1296" windowHeight="1010" activeSheetId="2"/>
    <customWorkbookView name="Mirela Cosovan - Personal View" guid="{8B6B6742-0A94-44F5-8F9D-AFCA3963BC34}" mergeInterval="0" personalView="1" maximized="1" xWindow="-8" yWindow="-8" windowWidth="1936" windowHeight="1056" activeSheetId="2"/>
  </customWorkbookViews>
</workbook>
</file>

<file path=xl/calcChain.xml><?xml version="1.0" encoding="utf-8"?>
<calcChain xmlns="http://schemas.openxmlformats.org/spreadsheetml/2006/main">
  <c r="Y126" i="2" l="1"/>
  <c r="X126" i="2"/>
  <c r="R186" i="2" l="1"/>
  <c r="S186" i="2"/>
  <c r="T186" i="2"/>
  <c r="U186" i="2"/>
  <c r="Q186" i="2"/>
  <c r="V185" i="2"/>
  <c r="P185" i="2"/>
  <c r="S76" i="2"/>
  <c r="T76" i="2"/>
  <c r="V75" i="2"/>
  <c r="P75" i="2"/>
  <c r="Q76" i="2"/>
  <c r="Y76" i="2"/>
  <c r="X76" i="2"/>
  <c r="V184" i="2"/>
  <c r="P184" i="2"/>
  <c r="R144" i="2"/>
  <c r="S144" i="2"/>
  <c r="T144" i="2"/>
  <c r="U144" i="2"/>
  <c r="V143" i="2"/>
  <c r="P143" i="2"/>
  <c r="Q144" i="2"/>
  <c r="X186" i="2" l="1"/>
  <c r="Y186" i="2"/>
  <c r="Y29" i="2" l="1"/>
  <c r="X29" i="2"/>
  <c r="D61" i="2" l="1"/>
  <c r="D62" i="2"/>
  <c r="P183" i="2" l="1"/>
  <c r="V183" i="2"/>
  <c r="V182" i="2" l="1"/>
  <c r="P182" i="2"/>
  <c r="P181" i="2"/>
  <c r="V181" i="2"/>
  <c r="V180" i="2"/>
  <c r="P180" i="2"/>
  <c r="Y210" i="2" l="1"/>
  <c r="R49" i="2" l="1"/>
  <c r="S49" i="2"/>
  <c r="T49" i="2"/>
  <c r="U49" i="2"/>
  <c r="V48" i="2"/>
  <c r="P48" i="2"/>
  <c r="Q49" i="2"/>
  <c r="R201" i="2" l="1"/>
  <c r="S201" i="2"/>
  <c r="T201" i="2"/>
  <c r="U201" i="2"/>
  <c r="Q201" i="2"/>
  <c r="V179" i="2" l="1"/>
  <c r="P179" i="2"/>
  <c r="R205" i="2"/>
  <c r="R206" i="2" s="1"/>
  <c r="S205" i="2"/>
  <c r="S206" i="2" s="1"/>
  <c r="T205" i="2"/>
  <c r="T206" i="2" s="1"/>
  <c r="U205" i="2"/>
  <c r="U206" i="2" s="1"/>
  <c r="Q205" i="2"/>
  <c r="Q206" i="2" s="1"/>
  <c r="V204" i="2"/>
  <c r="P71" i="2"/>
  <c r="P204" i="2"/>
  <c r="C204" i="2"/>
  <c r="P141" i="2"/>
  <c r="P142" i="2"/>
  <c r="V142" i="2"/>
  <c r="R194" i="2"/>
  <c r="S194" i="2"/>
  <c r="T194" i="2"/>
  <c r="U194" i="2"/>
  <c r="Q194" i="2"/>
  <c r="V193" i="2"/>
  <c r="P193" i="2"/>
  <c r="V141" i="2"/>
  <c r="V200" i="2"/>
  <c r="V201" i="2" s="1"/>
  <c r="P200" i="2"/>
  <c r="P201" i="2" s="1"/>
  <c r="X210" i="2" l="1"/>
  <c r="Y131" i="2"/>
  <c r="X131" i="2"/>
  <c r="Y99" i="2"/>
  <c r="X99" i="2"/>
  <c r="Y47" i="2"/>
  <c r="X47" i="2"/>
  <c r="S214" i="2" l="1"/>
  <c r="P203" i="2" l="1"/>
  <c r="V203" i="2"/>
  <c r="P202" i="2"/>
  <c r="V202" i="2"/>
  <c r="V205" i="2" l="1"/>
  <c r="V206" i="2" s="1"/>
  <c r="P205" i="2"/>
  <c r="P206" i="2" s="1"/>
  <c r="C203" i="2"/>
  <c r="P192" i="2" l="1"/>
  <c r="Y194" i="2"/>
  <c r="X194" i="2"/>
  <c r="V192" i="2"/>
  <c r="V194" i="2" s="1"/>
  <c r="P194" i="2" l="1"/>
  <c r="P74" i="2"/>
  <c r="V74" i="2"/>
  <c r="Y205" i="2"/>
  <c r="X205" i="2"/>
  <c r="X206" i="2" l="1"/>
  <c r="C202" i="2"/>
  <c r="Y144" i="2" l="1"/>
  <c r="X144" i="2"/>
  <c r="V140" i="2"/>
  <c r="P140" i="2"/>
  <c r="Y26" i="2"/>
  <c r="X26" i="2"/>
  <c r="R26" i="2"/>
  <c r="S26" i="2"/>
  <c r="T26" i="2"/>
  <c r="U26" i="2"/>
  <c r="Q26" i="2"/>
  <c r="V25" i="2"/>
  <c r="P25" i="2"/>
  <c r="R16" i="2"/>
  <c r="S16" i="2"/>
  <c r="T16" i="2"/>
  <c r="U16" i="2"/>
  <c r="X16" i="2"/>
  <c r="Y16" i="2"/>
  <c r="Q16" i="2"/>
  <c r="P15" i="2"/>
  <c r="V15" i="2"/>
  <c r="C15" i="2"/>
  <c r="R21" i="2" l="1"/>
  <c r="S21" i="2"/>
  <c r="T21" i="2"/>
  <c r="U21" i="2"/>
  <c r="X21" i="2"/>
  <c r="X27" i="2" s="1"/>
  <c r="Y21" i="2"/>
  <c r="Q21" i="2"/>
  <c r="Q27" i="2" s="1"/>
  <c r="P177" i="2" l="1"/>
  <c r="S39" i="2" l="1"/>
  <c r="P20" i="2" l="1"/>
  <c r="P73" i="2" l="1"/>
  <c r="V73" i="2"/>
  <c r="V178" i="2"/>
  <c r="P178" i="2"/>
  <c r="R39" i="2"/>
  <c r="T39" i="2"/>
  <c r="U39" i="2"/>
  <c r="X39" i="2"/>
  <c r="Y39" i="2"/>
  <c r="Q39" i="2"/>
  <c r="V20" i="2"/>
  <c r="V38" i="2"/>
  <c r="V139" i="2"/>
  <c r="P139" i="2"/>
  <c r="B41" i="2"/>
  <c r="B42" i="2" s="1"/>
  <c r="P19" i="2"/>
  <c r="V19" i="2"/>
  <c r="V138" i="2" l="1"/>
  <c r="P138" i="2"/>
  <c r="V72" i="2"/>
  <c r="P72" i="2"/>
  <c r="V107" i="2" l="1"/>
  <c r="V13" i="2" l="1"/>
  <c r="V137" i="2" l="1"/>
  <c r="P137" i="2"/>
  <c r="V136" i="2"/>
  <c r="P136" i="2"/>
  <c r="V71" i="2" l="1"/>
  <c r="V135" i="2"/>
  <c r="P135" i="2"/>
  <c r="V134" i="2"/>
  <c r="P134" i="2"/>
  <c r="T189" i="2"/>
  <c r="V177" i="2"/>
  <c r="V176" i="2"/>
  <c r="P176" i="2"/>
  <c r="P175" i="2"/>
  <c r="V175" i="2"/>
  <c r="V174" i="2" l="1"/>
  <c r="P174" i="2"/>
  <c r="V51" i="2"/>
  <c r="V52" i="2"/>
  <c r="V53" i="2"/>
  <c r="V54" i="2"/>
  <c r="V47" i="2"/>
  <c r="V46" i="2"/>
  <c r="R209" i="2"/>
  <c r="R210" i="2" s="1"/>
  <c r="S209" i="2"/>
  <c r="S210" i="2" s="1"/>
  <c r="T209" i="2"/>
  <c r="T210" i="2" s="1"/>
  <c r="U209" i="2"/>
  <c r="U210" i="2" s="1"/>
  <c r="Q209" i="2"/>
  <c r="Q210" i="2" s="1"/>
  <c r="V208" i="2"/>
  <c r="P208"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P173"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P133" i="2"/>
  <c r="S45" i="2"/>
  <c r="X55" i="2"/>
  <c r="Y55" i="2"/>
  <c r="Y49" i="2"/>
  <c r="R189" i="2"/>
  <c r="R190" i="2" s="1"/>
  <c r="S189" i="2"/>
  <c r="S190" i="2" s="1"/>
  <c r="U189" i="2"/>
  <c r="U190" i="2" s="1"/>
  <c r="V187" i="2"/>
  <c r="V188" i="2"/>
  <c r="X189" i="2"/>
  <c r="Y189" i="2"/>
  <c r="Q189" i="2"/>
  <c r="Q190" i="2" s="1"/>
  <c r="P188" i="2"/>
  <c r="P132" i="2"/>
  <c r="B44" i="2"/>
  <c r="B46" i="2" s="1"/>
  <c r="B47" i="2" s="1"/>
  <c r="R43" i="2"/>
  <c r="S43" i="2"/>
  <c r="T43" i="2"/>
  <c r="U43" i="2"/>
  <c r="X43" i="2"/>
  <c r="Y43" i="2"/>
  <c r="P42" i="2"/>
  <c r="V42" i="2"/>
  <c r="Q43" i="2"/>
  <c r="R70" i="2"/>
  <c r="V41" i="2"/>
  <c r="P41" i="2"/>
  <c r="AA186" i="2"/>
  <c r="AA144" i="2"/>
  <c r="AB17" i="2"/>
  <c r="V37" i="2"/>
  <c r="P37" i="2"/>
  <c r="P131" i="2"/>
  <c r="X49" i="2"/>
  <c r="P46" i="2"/>
  <c r="P47" i="2"/>
  <c r="Y197" i="2"/>
  <c r="Y198" i="2" s="1"/>
  <c r="X197" i="2"/>
  <c r="X198" i="2" s="1"/>
  <c r="Y45" i="2"/>
  <c r="X45" i="2"/>
  <c r="V29" i="2"/>
  <c r="V30" i="2"/>
  <c r="V31" i="2"/>
  <c r="V32" i="2"/>
  <c r="V33" i="2"/>
  <c r="V34" i="2"/>
  <c r="V35" i="2"/>
  <c r="V36" i="2"/>
  <c r="P130" i="2"/>
  <c r="P172" i="2"/>
  <c r="P171" i="2"/>
  <c r="V67" i="2"/>
  <c r="V68" i="2"/>
  <c r="V69" i="2"/>
  <c r="V50" i="2"/>
  <c r="P129" i="2"/>
  <c r="P110" i="2"/>
  <c r="P14" i="2"/>
  <c r="P17" i="2"/>
  <c r="P18" i="2"/>
  <c r="P22" i="2"/>
  <c r="P23" i="2"/>
  <c r="P24" i="2"/>
  <c r="P29" i="2"/>
  <c r="P30" i="2"/>
  <c r="P32" i="2"/>
  <c r="P35" i="2"/>
  <c r="P36" i="2"/>
  <c r="P40" i="2"/>
  <c r="P44" i="2"/>
  <c r="Q45" i="2"/>
  <c r="R45" i="2"/>
  <c r="P50" i="2"/>
  <c r="P51" i="2"/>
  <c r="P52" i="2"/>
  <c r="P53" i="2"/>
  <c r="P54" i="2"/>
  <c r="Q55" i="2"/>
  <c r="R55" i="2"/>
  <c r="S55" i="2"/>
  <c r="P58" i="2"/>
  <c r="P59" i="2"/>
  <c r="P60" i="2"/>
  <c r="P63" i="2"/>
  <c r="P64" i="2"/>
  <c r="P65" i="2"/>
  <c r="P66" i="2"/>
  <c r="P67" i="2"/>
  <c r="P68" i="2"/>
  <c r="P69"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1" i="2"/>
  <c r="P112" i="2"/>
  <c r="P113" i="2"/>
  <c r="P114" i="2"/>
  <c r="P115" i="2"/>
  <c r="P116" i="2"/>
  <c r="P117" i="2"/>
  <c r="P118" i="2"/>
  <c r="P119" i="2"/>
  <c r="P120" i="2"/>
  <c r="P121" i="2"/>
  <c r="P122" i="2"/>
  <c r="P123" i="2"/>
  <c r="P124" i="2"/>
  <c r="P125" i="2"/>
  <c r="P126" i="2"/>
  <c r="P127" i="2"/>
  <c r="P128" i="2"/>
  <c r="P147" i="2"/>
  <c r="P148" i="2"/>
  <c r="P149" i="2"/>
  <c r="P150" i="2"/>
  <c r="P151" i="2"/>
  <c r="P152" i="2"/>
  <c r="P153" i="2"/>
  <c r="P154" i="2"/>
  <c r="P155" i="2"/>
  <c r="P156" i="2"/>
  <c r="P157" i="2"/>
  <c r="P158" i="2"/>
  <c r="P159" i="2"/>
  <c r="P160" i="2"/>
  <c r="P161" i="2"/>
  <c r="P162" i="2"/>
  <c r="P163" i="2"/>
  <c r="P164" i="2"/>
  <c r="P165" i="2"/>
  <c r="P166" i="2"/>
  <c r="P167" i="2"/>
  <c r="P168" i="2"/>
  <c r="P169" i="2"/>
  <c r="P170" i="2"/>
  <c r="P187" i="2"/>
  <c r="P195" i="2"/>
  <c r="P196" i="2"/>
  <c r="Q197" i="2"/>
  <c r="Q198" i="2" s="1"/>
  <c r="R197" i="2"/>
  <c r="R198" i="2" s="1"/>
  <c r="S197" i="2"/>
  <c r="S198" i="2" s="1"/>
  <c r="P207" i="2"/>
  <c r="P13" i="2"/>
  <c r="V40" i="2"/>
  <c r="T55" i="2"/>
  <c r="U55" i="2"/>
  <c r="V23" i="2"/>
  <c r="V24" i="2"/>
  <c r="V22" i="2"/>
  <c r="V18" i="2"/>
  <c r="V17" i="2"/>
  <c r="V14" i="2"/>
  <c r="V16" i="2" s="1"/>
  <c r="B14" i="2"/>
  <c r="B18" i="2" s="1"/>
  <c r="T45" i="2"/>
  <c r="U45" i="2"/>
  <c r="T190" i="2"/>
  <c r="V66" i="2"/>
  <c r="V207" i="2"/>
  <c r="V195" i="2"/>
  <c r="V196" i="2"/>
  <c r="V59" i="2"/>
  <c r="V60" i="2"/>
  <c r="V63" i="2"/>
  <c r="V65" i="2"/>
  <c r="V58" i="2"/>
  <c r="U64" i="2"/>
  <c r="U197" i="2"/>
  <c r="U198" i="2" s="1"/>
  <c r="T197" i="2"/>
  <c r="T198" i="2" s="1"/>
  <c r="V44" i="2"/>
  <c r="V45" i="2" s="1"/>
  <c r="P144" i="2"/>
  <c r="P186" i="2"/>
  <c r="S213" i="2"/>
  <c r="V186" i="2" l="1"/>
  <c r="V64" i="2"/>
  <c r="U76" i="2"/>
  <c r="U145" i="2" s="1"/>
  <c r="P70" i="2"/>
  <c r="R76" i="2"/>
  <c r="R145" i="2" s="1"/>
  <c r="V144" i="2"/>
  <c r="V49" i="2"/>
  <c r="P49" i="2"/>
  <c r="B51" i="2"/>
  <c r="B52" i="2" s="1"/>
  <c r="B53" i="2" s="1"/>
  <c r="B54" i="2" s="1"/>
  <c r="B58" i="2" s="1"/>
  <c r="B59" i="2" s="1"/>
  <c r="B60" i="2" s="1"/>
  <c r="B61" i="2" s="1"/>
  <c r="B62" i="2" s="1"/>
  <c r="B63" i="2" s="1"/>
  <c r="B64" i="2" s="1"/>
  <c r="B65" i="2" s="1"/>
  <c r="B66" i="2" s="1"/>
  <c r="B67" i="2" s="1"/>
  <c r="B68" i="2" s="1"/>
  <c r="B69" i="2" s="1"/>
  <c r="B70" i="2" s="1"/>
  <c r="B71" i="2" s="1"/>
  <c r="B72" i="2" s="1"/>
  <c r="B73" i="2" s="1"/>
  <c r="B74" i="2" s="1"/>
  <c r="B75"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7" i="2" s="1"/>
  <c r="B48" i="2"/>
  <c r="S145" i="2"/>
  <c r="B23" i="2"/>
  <c r="B24" i="2" s="1"/>
  <c r="B25" i="2" s="1"/>
  <c r="B19" i="2"/>
  <c r="B20" i="2" s="1"/>
  <c r="Q56" i="2"/>
  <c r="T145" i="2"/>
  <c r="Q145" i="2"/>
  <c r="B30" i="2"/>
  <c r="B31" i="2" s="1"/>
  <c r="B32" i="2" s="1"/>
  <c r="B33" i="2" s="1"/>
  <c r="B34" i="2" s="1"/>
  <c r="B35" i="2" s="1"/>
  <c r="B36" i="2" s="1"/>
  <c r="B37" i="2" s="1"/>
  <c r="B38" i="2" s="1"/>
  <c r="V26" i="2"/>
  <c r="V21" i="2"/>
  <c r="V70" i="2"/>
  <c r="V39" i="2"/>
  <c r="R56" i="2"/>
  <c r="P209" i="2"/>
  <c r="P210" i="2" s="1"/>
  <c r="S27" i="2"/>
  <c r="V209" i="2"/>
  <c r="V210" i="2" s="1"/>
  <c r="V197" i="2"/>
  <c r="V198" i="2" s="1"/>
  <c r="P16" i="2"/>
  <c r="U27" i="2"/>
  <c r="S56" i="2"/>
  <c r="U56" i="2"/>
  <c r="P43" i="2"/>
  <c r="R27" i="2"/>
  <c r="P39" i="2"/>
  <c r="X56" i="2"/>
  <c r="Y56" i="2"/>
  <c r="T27" i="2"/>
  <c r="Y27" i="2"/>
  <c r="T56" i="2"/>
  <c r="P55" i="2"/>
  <c r="P45" i="2"/>
  <c r="P26" i="2"/>
  <c r="P197" i="2"/>
  <c r="P198" i="2" s="1"/>
  <c r="X145" i="2"/>
  <c r="X190" i="2"/>
  <c r="Y190" i="2"/>
  <c r="Y145" i="2"/>
  <c r="V55" i="2"/>
  <c r="P62" i="2"/>
  <c r="V61" i="2"/>
  <c r="P61" i="2"/>
  <c r="V43" i="2"/>
  <c r="V189" i="2"/>
  <c r="P190" i="2"/>
  <c r="P189" i="2"/>
  <c r="V62" i="2"/>
  <c r="V76" i="2" l="1"/>
  <c r="V145" i="2" s="1"/>
  <c r="Y211" i="2"/>
  <c r="X211" i="2"/>
  <c r="Q211" i="2"/>
  <c r="R211" i="2"/>
  <c r="T211" i="2"/>
  <c r="U211" i="2"/>
  <c r="S211" i="2"/>
  <c r="P56" i="2"/>
  <c r="V190" i="2"/>
  <c r="V27" i="2"/>
  <c r="V56" i="2"/>
  <c r="P76" i="2"/>
  <c r="P145" i="2"/>
  <c r="P211" i="2" l="1"/>
  <c r="V211" i="2"/>
  <c r="B148" i="2"/>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7" i="2" s="1"/>
  <c r="B188" i="2" s="1"/>
  <c r="P21" i="2"/>
  <c r="B192" i="2" l="1"/>
  <c r="B193" i="2" s="1"/>
  <c r="B195" i="2" s="1"/>
  <c r="B196" i="2" s="1"/>
  <c r="B200" i="2" s="1"/>
  <c r="B202" i="2" s="1"/>
  <c r="B203" i="2" s="1"/>
  <c r="B204" i="2" s="1"/>
  <c r="B207" i="2" s="1"/>
  <c r="B208" i="2" s="1"/>
  <c r="Q213" i="2"/>
  <c r="P27" i="2"/>
</calcChain>
</file>

<file path=xl/comments1.xml><?xml version="1.0" encoding="utf-8"?>
<comments xmlns="http://schemas.openxmlformats.org/spreadsheetml/2006/main">
  <authors>
    <author>Daniela Ionela Cirlig</author>
  </authors>
  <commentList>
    <comment ref="E99" authorId="0" guid="{4CDE43D0-4AA0-435A-BC06-66ADAE0225F0}" shapeId="0">
      <text>
        <r>
          <rPr>
            <b/>
            <sz val="9"/>
            <color indexed="81"/>
            <rFont val="Tahoma"/>
            <family val="2"/>
            <charset val="238"/>
          </rPr>
          <t>Daniela Ionela Cirlig:</t>
        </r>
        <r>
          <rPr>
            <sz val="9"/>
            <color indexed="81"/>
            <rFont val="Tahoma"/>
            <family val="2"/>
            <charset val="238"/>
          </rPr>
          <t xml:space="preserve">
curs euro in 16 febr = 4,5226</t>
        </r>
      </text>
    </comment>
  </commentList>
</comments>
</file>

<file path=xl/sharedStrings.xml><?xml version="1.0" encoding="utf-8"?>
<sst xmlns="http://schemas.openxmlformats.org/spreadsheetml/2006/main" count="1605" uniqueCount="775">
  <si>
    <t>TOTAL</t>
  </si>
  <si>
    <t>„Răspunsul eficient salvează vieţi II”</t>
  </si>
  <si>
    <t>IGSU</t>
  </si>
  <si>
    <t>AP 5</t>
  </si>
  <si>
    <t>Axa prioritară 3. Dezvoltarea infrastructurii de mediu în condiții de management eficient al resurselor, Obiectivul Specific 3.1. Reducerea numărului depozitelor neconforme şi creşterea gradului de pregătire pentru reciclare a deşeurilor în România</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</si>
  <si>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</si>
  <si>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</si>
  <si>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</si>
  <si>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</si>
  <si>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</si>
  <si>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</si>
  <si>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</si>
  <si>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</si>
  <si>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</si>
  <si>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</si>
  <si>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</si>
  <si>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</si>
  <si>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</si>
  <si>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</si>
  <si>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</si>
  <si>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</si>
  <si>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</si>
  <si>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</si>
  <si>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</si>
  <si>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</si>
  <si>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</si>
  <si>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</si>
  <si>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</si>
  <si>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</si>
  <si>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</si>
  <si>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</si>
  <si>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</si>
  <si>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</si>
  <si>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</si>
  <si>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</si>
  <si>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</si>
  <si>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</si>
  <si>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</si>
  <si>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</si>
  <si>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</si>
  <si>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</si>
  <si>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</si>
  <si>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</si>
  <si>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</si>
  <si>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</si>
  <si>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</si>
  <si>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</si>
  <si>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</si>
  <si>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</si>
  <si>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 xml:space="preserve">Nr. </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</si>
  <si>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</si>
  <si>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</si>
  <si>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</si>
  <si>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</si>
  <si>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</si>
  <si>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</si>
  <si>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</si>
  <si>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</si>
  <si>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</si>
  <si>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</si>
  <si>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</si>
  <si>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</si>
  <si>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</si>
  <si>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</si>
  <si>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</si>
  <si>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</si>
  <si>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</si>
  <si>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</si>
  <si>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</si>
  <si>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</si>
  <si>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 xml:space="preserve">Total OS 5.2 </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</si>
  <si>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</si>
  <si>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</si>
  <si>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</si>
  <si>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</si>
  <si>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</si>
  <si>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</si>
  <si>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</si>
  <si>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</si>
  <si>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</si>
  <si>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</si>
  <si>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</si>
  <si>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</si>
  <si>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</si>
  <si>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</si>
  <si>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</si>
  <si>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</si>
  <si>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</si>
  <si>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</si>
  <si>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</si>
  <si>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</si>
  <si>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</si>
  <si>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</si>
  <si>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</si>
  <si>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</si>
  <si>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</si>
  <si>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</si>
  <si>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</si>
  <si>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</si>
  <si>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</si>
  <si>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Municipiul Oradea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</si>
  <si>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</si>
  <si>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</si>
  <si>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</si>
  <si>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</si>
  <si>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</si>
  <si>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</si>
  <si>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</si>
  <si>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</si>
  <si>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</si>
  <si>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</si>
  <si>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</si>
  <si>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</si>
  <si>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</si>
  <si>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</si>
  <si>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</si>
  <si>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</si>
  <si>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</si>
  <si>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</si>
  <si>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</si>
  <si>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</si>
  <si>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</si>
  <si>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</si>
  <si>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</si>
  <si>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</si>
  <si>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</si>
  <si>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</si>
  <si>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</si>
  <si>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</si>
  <si>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</si>
  <si>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</si>
  <si>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</si>
  <si>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</si>
  <si>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</si>
  <si>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</si>
  <si>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</si>
  <si>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</si>
  <si>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</si>
  <si>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</si>
  <si>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</si>
  <si>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</si>
  <si>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</si>
  <si>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</si>
  <si>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</si>
  <si>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</si>
  <si>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</si>
  <si>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</si>
  <si>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</si>
  <si>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</si>
  <si>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Axa Prioritară 2. Dezvoltarea unui sistem de transport multimodal, de calitate, durabil şi eficient, Obiectivul Specific 2.1 (OS) Cresterea mobilității pe rețeaua rutieră TENT
globală</t>
  </si>
  <si>
    <t>CNAIR</t>
  </si>
  <si>
    <t>Total OS 2.1</t>
  </si>
  <si>
    <t>AP 1</t>
  </si>
  <si>
    <t>Axa Prioritară 1:  Imbunatatirea mobilitatii prin dezvoltarea retelei TEN-T si a Metroului. Obiectivul specific. 1.1 Cresterea mobilității pe rețeaua rutieră TENT
centrală</t>
  </si>
  <si>
    <t>Total AP 1</t>
  </si>
  <si>
    <t>Axa Prioritară 1:  Imbunatatirea mobilitatii prin dezvoltarea retelei TEN-T si a Metroului. Obiectivul specific. 1.2</t>
  </si>
  <si>
    <t>Total OS 1.1</t>
  </si>
  <si>
    <t>Total OS 1.2</t>
  </si>
  <si>
    <t>CFR</t>
  </si>
  <si>
    <t>UAT Judetul CLUJ</t>
  </si>
  <si>
    <t>Total OS 1.4</t>
  </si>
  <si>
    <t>Axa Prioritară 1:  Imbunatatirea mobilitatii prin dezvoltarea retelei TEN-T si a Metroului. Obiectivul specific.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</si>
  <si>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</si>
  <si>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</si>
  <si>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</si>
  <si>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</si>
  <si>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</si>
  <si>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</si>
  <si>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</si>
  <si>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</si>
  <si>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</si>
  <si>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</si>
  <si>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</si>
  <si>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</si>
  <si>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</si>
  <si>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</si>
  <si>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</si>
  <si>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</si>
  <si>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</si>
  <si>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</si>
  <si>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 xml:space="preserve">Axa Prioritară 2. Dezvoltarea unui sistem de transport multimodal, de calitate, durabil şi eficient, Obiectivul Specific 2.7 </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</si>
  <si>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</si>
  <si>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</si>
  <si>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</si>
  <si>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</si>
  <si>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</si>
  <si>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</si>
  <si>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</si>
  <si>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</si>
  <si>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 xml:space="preserve">Axa Prioritară 2. Dezvoltarea unui sistem de transport multimodal, de calitate, durabil şi eficient, Obiectivul Specific 2.2 (OS)  Dezvoltarea infrastructurii rutiere </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</si>
  <si>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</si>
  <si>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</si>
  <si>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</si>
  <si>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</si>
  <si>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</si>
  <si>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</si>
  <si>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</si>
  <si>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r>
      <t>Fazarea Proiectului  Sistem integrat de management al deșeurilor în județul</t>
    </r>
    <r>
      <rPr>
        <b/>
        <sz val="10"/>
        <rFont val="Calibri"/>
        <family val="2"/>
        <charset val="238"/>
        <scheme val="minor"/>
      </rPr>
      <t xml:space="preserve"> Maramures</t>
    </r>
  </si>
  <si>
    <r>
      <t>Fazarea Proiectului  Sistem integrat de management al deșeurilor în județul</t>
    </r>
    <r>
      <rPr>
        <b/>
        <sz val="10"/>
        <rFont val="Calibri"/>
        <family val="2"/>
        <charset val="238"/>
        <scheme val="minor"/>
      </rPr>
      <t xml:space="preserve"> Caras-Severin</t>
    </r>
  </si>
  <si>
    <r>
      <t>Fazarea Proiectului  Sistem integrat de management integrat al deșeurilor în județul</t>
    </r>
    <r>
      <rPr>
        <b/>
        <sz val="10"/>
        <rFont val="Calibri"/>
        <family val="2"/>
        <charset val="238"/>
        <scheme val="minor"/>
      </rPr>
      <t xml:space="preserve"> Iasi</t>
    </r>
  </si>
  <si>
    <r>
      <t>Fazarea Proiectului  Sistem integrat de management al deșeurilor în județul</t>
    </r>
    <r>
      <rPr>
        <b/>
        <sz val="10"/>
        <rFont val="Calibri"/>
        <family val="2"/>
        <charset val="238"/>
        <scheme val="minor"/>
      </rPr>
      <t xml:space="preserve"> Mehedinti</t>
    </r>
  </si>
  <si>
    <r>
      <t>Fazarea Proiectului  Sistem integrat de management al deșeurilor în județul</t>
    </r>
    <r>
      <rPr>
        <b/>
        <sz val="10"/>
        <rFont val="Calibri"/>
        <family val="2"/>
        <charset val="238"/>
        <scheme val="minor"/>
      </rPr>
      <t xml:space="preserve"> Constanta</t>
    </r>
  </si>
  <si>
    <r>
      <t>Fazarea Proiectului  Sistem integrat de management al deșeurilor în județul</t>
    </r>
    <r>
      <rPr>
        <b/>
        <sz val="10"/>
        <rFont val="Calibri"/>
        <family val="2"/>
        <charset val="238"/>
        <scheme val="minor"/>
      </rPr>
      <t xml:space="preserve"> Cluj</t>
    </r>
  </si>
  <si>
    <r>
      <t>Fazarea Proiectului  Sistem integrat de management al deșeurilor în județul</t>
    </r>
    <r>
      <rPr>
        <b/>
        <sz val="10"/>
        <rFont val="Calibri"/>
        <family val="2"/>
        <charset val="238"/>
        <scheme val="minor"/>
      </rPr>
      <t xml:space="preserve"> Vaslui</t>
    </r>
  </si>
  <si>
    <r>
      <t xml:space="preserve">Sprijin pentru pregătirea aplicației de finanțare și a documentațiilor de atribuire pentru proiectul regional de dezvoltare a infrastructurii de apă și apă uzată aria de operare a SC RAJA SA , </t>
    </r>
    <r>
      <rPr>
        <b/>
        <sz val="10"/>
        <rFont val="Calibri"/>
        <family val="2"/>
        <charset val="238"/>
        <scheme val="minor"/>
      </rPr>
      <t>CONSTANȚA în perioada 2014 - 2020</t>
    </r>
  </si>
  <si>
    <r>
      <t>Fazarea Proiectului Reabilitarea și modernizarea sistemului de alimentare cu apă și canalizare în regiunea</t>
    </r>
    <r>
      <rPr>
        <b/>
        <sz val="10"/>
        <rFont val="Calibri"/>
        <family val="2"/>
        <charset val="238"/>
        <scheme val="minor"/>
      </rPr>
      <t xml:space="preserve"> Constanța-Ialomița</t>
    </r>
  </si>
  <si>
    <r>
      <t>Fazarea proiectului "Extinderea si modernizarea sistemelor de apa si apa uzata în judetul</t>
    </r>
    <r>
      <rPr>
        <b/>
        <sz val="10"/>
        <rFont val="Calibri"/>
        <family val="2"/>
        <charset val="238"/>
        <scheme val="minor"/>
      </rPr>
      <t xml:space="preserve"> Covasna"</t>
    </r>
  </si>
  <si>
    <r>
      <t xml:space="preserve">Planificarea managementului conservării biodiversității in 2 situri Natura 2000 ROSPA0024 Confluenta Olt-Dunare si  ROSCI0044 Corabia Turnu-Magurele, incluzand aria naturala protejata de interes national B 10 </t>
    </r>
    <r>
      <rPr>
        <b/>
        <sz val="10"/>
        <rFont val="Calibri"/>
        <family val="2"/>
        <charset val="238"/>
        <scheme val="minor"/>
      </rPr>
      <t>Ostrovul Mare</t>
    </r>
  </si>
  <si>
    <r>
      <t xml:space="preserve">Realizarea managementului adecvat în scopul conservării biodiversității în aria naturală protejată ROSCI0357 </t>
    </r>
    <r>
      <rPr>
        <b/>
        <sz val="10"/>
        <rFont val="Calibri"/>
        <family val="2"/>
        <charset val="238"/>
        <scheme val="minor"/>
      </rPr>
      <t>Porumbeni</t>
    </r>
  </si>
  <si>
    <t xml:space="preserve"> 
106454</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</si>
  <si>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</si>
  <si>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</si>
  <si>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</si>
  <si>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</si>
  <si>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</si>
  <si>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</si>
  <si>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</si>
  <si>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Municipiul Turda</t>
  </si>
  <si>
    <t>Elaborarea Planului de management pentru ariile naturale protejate ROSPA0040 Dunărea Veche-Brațul Măcin, RO SCI0012 Brațul Măcin și rezervația națională Lacul Traian</t>
  </si>
  <si>
    <t>Asociația Medio Pro</t>
  </si>
  <si>
    <t>Extinderea si modernizarea sistemului de apa si canalizare in judetul Vrancea, etapa a II-a, POIM</t>
  </si>
  <si>
    <t>COMPANIA DE UTILITATI PUBLICE SA VRANCEA</t>
  </si>
  <si>
    <t>LEI</t>
  </si>
  <si>
    <t>Sistem de detectare a cutiilor de osii supraîncălzite şi a frânelor strânse Faza II</t>
  </si>
  <si>
    <t xml:space="preserve">Axa Prioritară 2. Dezvoltarea unui sistem de transport multimodal, de calitate, durabil şi eficient, Obiectivul Specific 2.5 (OS) Imbunătățirea  siguranței rutiere </t>
  </si>
  <si>
    <t>Plăţi către beneficiari (lei)</t>
  </si>
  <si>
    <t>Modernizarea instalatiilor de centralizare electromecanica pe sectia de circulatie Ilia - Lugoj – Faza II</t>
  </si>
  <si>
    <t xml:space="preserve">CFR </t>
  </si>
  <si>
    <t>Sprijin pentru pregatirea aplicatiei de finantare si a documentatiilor de atribuire pentru proiectul regional de dezvoltare a infrastructurii de apa si apa uzata din judetele Olt, în perioada 2014-2020</t>
  </si>
  <si>
    <t>Modernizare DN5 București-Adunații Copăceni – Faza II”</t>
  </si>
  <si>
    <t>Construcția Variantei de Ocolire a orașului Săcuieni (FAZA II)</t>
  </si>
  <si>
    <t>Fazarea proiectului Sistem de Management Integrat al Deșeurilor în județul Vrancea</t>
  </si>
  <si>
    <t>Varianta de ocolire Carei (faza II)</t>
  </si>
  <si>
    <t>Sprijin pentru pregatirea aplicatiei de finantare si a documentatiilor de atribuire pentru proiectul regional de dezvoltare a infrastructurii de apa si apa uzata din judetele Bacau, în perioada 2014-2020</t>
  </si>
  <si>
    <t>Fazarea proiectului Reabilitarea Sitului poluat istoric Iaz Batal 30 ha – Tîrgu-Mureș</t>
  </si>
  <si>
    <t>Tîrgu-Mureș, regiunea 7 Centru</t>
  </si>
  <si>
    <t>Fazarea proiectului "Extinderea si modernizarea sistemelor de apa si apa uzata în judetul Caras Severin</t>
  </si>
  <si>
    <t>Elaborarea a 3 planuri de management pentru situri Natura 2000 din judetul Alba</t>
  </si>
  <si>
    <t>Reabilitarea sistemului de termoficare în Municipiul Iași în vederea conformării cu standardele de mediu privind emisiile în atmosferă și pentru creșterea eficienței energetice în alimentarea cu căldură urbană. Etapa a II-a</t>
  </si>
  <si>
    <t>MUNICIPIUL IASI,  Regiunea 1 Nord-Est, Iasi</t>
  </si>
  <si>
    <t>Planificarea managementului conservării biodiversității în situl Natura 2000 ROSPA00060 Lacurile Taşaul–Corbu</t>
  </si>
  <si>
    <t xml:space="preserve"> Elaborarea Planului de management al sitului Natura 2000 Oituz-Ojdula</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</si>
  <si>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</si>
  <si>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Elaborarea planului de management pentru ROSCI0373 Râul Mureş între Brănişca şi Ilia şi a planului de management pentru ROSPA0132 Munţii Metaliferi şi ariile naturale protejate conexe</t>
  </si>
  <si>
    <t>Sprijin pentru pregătirea aplicației de finanțare și a documentațiilor de atribuire pentru proiectul regional de dezvoltare a infrastructurii de apă și apă uzată din județul Vaslui, în perioada 2014-2020</t>
  </si>
  <si>
    <t>AQUAVAS SA, Regiunea 1 Nord-Est, vaslui</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</si>
  <si>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</si>
  <si>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</si>
  <si>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 xml:space="preserve"> </t>
  </si>
  <si>
    <t>Sprijin pentru pregătirea aplicației de finanțare și a documentațiilor de atribuire pentru proiectul regional de dezvoltare a infrastructurii de apă și apă uzată din județul Mureș în perioada 2014-2020</t>
  </si>
  <si>
    <t>Sprijin pentru pregătirea aplicației de finanțare și a documentațiilor de atribuire pentru proiectul regional de dezvoltare a infrastructurii de apă și apă uzată din județul Teleorman, în perioada 2014-2020</t>
  </si>
  <si>
    <t>public</t>
  </si>
  <si>
    <t>ONG</t>
  </si>
  <si>
    <t>privat</t>
  </si>
  <si>
    <t>in implementare</t>
  </si>
  <si>
    <t>31.12.2017</t>
  </si>
  <si>
    <t>15.11.2018</t>
  </si>
  <si>
    <t>01.05.2016</t>
  </si>
  <si>
    <t>31.12.2019</t>
  </si>
  <si>
    <t>01.10.2016</t>
  </si>
  <si>
    <t>31.10.2021</t>
  </si>
  <si>
    <t>29.02.2020</t>
  </si>
  <si>
    <t>31.08.2018</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</si>
  <si>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</si>
  <si>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</si>
  <si>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30.06.2018</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</si>
  <si>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</si>
  <si>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28.02.2018</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</si>
  <si>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</si>
  <si>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</si>
  <si>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</si>
  <si>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30.09.2018</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</si>
  <si>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</si>
  <si>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</si>
  <si>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31.12.2018</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</si>
  <si>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</si>
  <si>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Dumbrava</t>
  </si>
  <si>
    <t>Alba Iulia, Hunedoara</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</si>
  <si>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</si>
  <si>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</si>
  <si>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</si>
  <si>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</si>
  <si>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</si>
  <si>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Municipiul 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</si>
  <si>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</si>
  <si>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</si>
  <si>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Municipiul Carei</t>
  </si>
  <si>
    <t>Constructia a 19,956 km de drum, 4 poduri, 8 pasaje și 3 intersecții la nivel</t>
  </si>
  <si>
    <t>Gorj</t>
  </si>
  <si>
    <t>Municipiul Târgu Jiu</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</si>
  <si>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</si>
  <si>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</si>
  <si>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</si>
  <si>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Municipiul Craiova</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</si>
  <si>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</si>
  <si>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</si>
  <si>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</si>
  <si>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</si>
  <si>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</si>
  <si>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</si>
  <si>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</si>
  <si>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</si>
  <si>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</si>
  <si>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</si>
  <si>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</si>
  <si>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</si>
  <si>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</si>
  <si>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</si>
  <si>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</si>
  <si>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</si>
  <si>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</si>
  <si>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</si>
  <si>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</si>
  <si>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</si>
  <si>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</si>
  <si>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</si>
  <si>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</si>
  <si>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</si>
  <si>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</si>
  <si>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</si>
  <si>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</si>
  <si>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</si>
  <si>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</si>
  <si>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</si>
  <si>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</si>
  <si>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</si>
  <si>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</si>
  <si>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</si>
  <si>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</si>
  <si>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31.02.2018</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</si>
  <si>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</si>
  <si>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</si>
  <si>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</si>
  <si>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</si>
  <si>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</si>
  <si>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</si>
  <si>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</si>
  <si>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</si>
  <si>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</si>
  <si>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</si>
  <si>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</si>
  <si>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</si>
  <si>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</si>
  <si>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</si>
  <si>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</si>
  <si>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</si>
  <si>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</si>
  <si>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</si>
  <si>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</si>
  <si>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28 /02/2019</t>
  </si>
  <si>
    <t>31.02.2019</t>
  </si>
  <si>
    <t>Scopul proiectului este continuarea si finalizarea lucrarilor privind extinderea si reabilitarea infrastructurii de apa si apa uzata in aglomerarile Targoviste, Moreni, Gaesti, Pucioasa, Fieni si Titu, lucrari care au fost incepute in cadrul POS Mediu 2007-2013.</t>
  </si>
  <si>
    <t>Finalizat</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</si>
  <si>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</si>
  <si>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</si>
  <si>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</si>
  <si>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</si>
  <si>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31/07/2019</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</si>
  <si>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</si>
  <si>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</si>
  <si>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</si>
  <si>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</si>
  <si>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31/12/2018</t>
  </si>
  <si>
    <t>Obiectiv general:
- Imbunatatirea serviciilor de apa–canalizare din judetul Alba;
- Cresterea accesului populatiei la serviciile de apa si canalizare;
- Indeplinirea standardelor UE privind epurarea corespunzatoare a apelor uzate urbane,</t>
  </si>
  <si>
    <t>31/08/2017</t>
  </si>
  <si>
    <t>31/12/2023</t>
  </si>
  <si>
    <t>31/12/2022</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</si>
  <si>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</si>
  <si>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</si>
  <si>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30.04.2018</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</si>
  <si>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</si>
  <si>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</si>
  <si>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</si>
  <si>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</si>
  <si>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</si>
  <si>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</si>
  <si>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</si>
  <si>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</si>
  <si>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</si>
  <si>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</si>
  <si>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</si>
  <si>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</si>
  <si>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</si>
  <si>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30/07/2019</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</si>
  <si>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</si>
  <si>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</si>
  <si>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</si>
  <si>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</si>
  <si>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</si>
  <si>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</si>
  <si>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</si>
  <si>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</si>
  <si>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</si>
  <si>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</si>
  <si>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</si>
  <si>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</si>
  <si>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</si>
  <si>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</si>
  <si>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</si>
  <si>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24.15.2019</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</si>
  <si>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</si>
  <si>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</si>
  <si>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</si>
  <si>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</si>
  <si>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</si>
  <si>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20.12.2019</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</si>
  <si>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</si>
  <si>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</si>
  <si>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</si>
  <si>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</si>
  <si>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</si>
  <si>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</si>
  <si>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09.12.2017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</si>
  <si>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</si>
  <si>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</si>
  <si>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</si>
  <si>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</si>
  <si>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</si>
  <si>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</si>
  <si>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30.04.2020</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</si>
  <si>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</si>
  <si>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</si>
  <si>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</si>
  <si>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</si>
  <si>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</si>
  <si>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</si>
  <si>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</si>
  <si>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</si>
  <si>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</si>
  <si>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</si>
  <si>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</si>
  <si>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15.04.2020</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</si>
  <si>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</si>
  <si>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</si>
  <si>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09.03.2018</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</si>
  <si>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</si>
  <si>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</si>
  <si>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</si>
  <si>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</si>
  <si>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</si>
  <si>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</si>
  <si>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</si>
  <si>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</si>
  <si>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</si>
  <si>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</si>
  <si>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</si>
  <si>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</si>
  <si>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</si>
  <si>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</si>
  <si>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</si>
  <si>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</si>
  <si>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</si>
  <si>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</si>
  <si>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</si>
  <si>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</si>
  <si>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</si>
  <si>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</si>
  <si>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</si>
  <si>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</si>
  <si>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</si>
  <si>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</si>
  <si>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</si>
  <si>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</si>
  <si>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</si>
  <si>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</si>
  <si>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</si>
  <si>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</si>
  <si>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</si>
  <si>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</si>
  <si>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</si>
  <si>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</si>
  <si>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</si>
  <si>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</si>
  <si>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</si>
  <si>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</si>
  <si>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</si>
  <si>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</si>
  <si>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</si>
  <si>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</si>
  <si>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</si>
  <si>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</si>
  <si>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</si>
  <si>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</si>
  <si>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Regiunea 5 Vest</t>
  </si>
  <si>
    <t>Timis</t>
  </si>
  <si>
    <t>Regiunea 7 Centru</t>
  </si>
  <si>
    <t>Alba</t>
  </si>
  <si>
    <t>Regiunea 1 Nord Est</t>
  </si>
  <si>
    <t>Bucuresti</t>
  </si>
  <si>
    <t>Regiunea 8 Bucureşti-Ilfov</t>
  </si>
  <si>
    <t>Regiunea 6 Nord-Vest</t>
  </si>
  <si>
    <t>Bihor</t>
  </si>
  <si>
    <t>Regiunea 3 Sud  Muntenia</t>
  </si>
  <si>
    <t>Teleorman</t>
  </si>
  <si>
    <t>Regiunea 4 Sud-Vest</t>
  </si>
  <si>
    <t>Brasov</t>
  </si>
  <si>
    <t>Regiunea 2 Sud-Est</t>
  </si>
  <si>
    <t>Regiunea 3 Sud Muntenia</t>
  </si>
  <si>
    <t>Hunedoara</t>
  </si>
  <si>
    <t>Olt</t>
  </si>
  <si>
    <t>Regiunea 1 Nord-Est</t>
  </si>
  <si>
    <t>Iasi</t>
  </si>
  <si>
    <t>Mures</t>
  </si>
  <si>
    <t>Tulcea</t>
  </si>
  <si>
    <t>Calarasi</t>
  </si>
  <si>
    <t>Oradea</t>
  </si>
  <si>
    <t>Braila</t>
  </si>
  <si>
    <t>Alba Iulia</t>
  </si>
  <si>
    <t>Maramures</t>
  </si>
  <si>
    <t>Baia Mare</t>
  </si>
  <si>
    <t>Caras Severin</t>
  </si>
  <si>
    <t>Resita</t>
  </si>
  <si>
    <t>iasi</t>
  </si>
  <si>
    <t>Mehedinti</t>
  </si>
  <si>
    <t>Drobeta Turnu Severin</t>
  </si>
  <si>
    <t>Cluj Napoca</t>
  </si>
  <si>
    <t>Vaslui</t>
  </si>
  <si>
    <t>Vrancea</t>
  </si>
  <si>
    <t>Focsani</t>
  </si>
  <si>
    <t>Ploiesti</t>
  </si>
  <si>
    <t>Fazarea proiectului Sistem de management integrat al deseurilor in judetul Suceava</t>
  </si>
  <si>
    <t>Consiliul Judetean Suceava</t>
  </si>
  <si>
    <t>Suceava</t>
  </si>
  <si>
    <t>Galați</t>
  </si>
  <si>
    <t>Mehedinți</t>
  </si>
  <si>
    <t>Deva</t>
  </si>
  <si>
    <t>Pitesti</t>
  </si>
  <si>
    <t>Botosani</t>
  </si>
  <si>
    <t xml:space="preserve"> Bacău</t>
  </si>
  <si>
    <t>Timisoara</t>
  </si>
  <si>
    <t>Buzau</t>
  </si>
  <si>
    <t>Targu Jiu</t>
  </si>
  <si>
    <t>Dambovita</t>
  </si>
  <si>
    <t>Targovistea</t>
  </si>
  <si>
    <t>Harghita</t>
  </si>
  <si>
    <t>Arad</t>
  </si>
  <si>
    <t>Valcea</t>
  </si>
  <si>
    <t>Ramnicu Valcea</t>
  </si>
  <si>
    <t>Targu Mures</t>
  </si>
  <si>
    <t>Ilfov</t>
  </si>
  <si>
    <t>Bistrita Nasaud</t>
  </si>
  <si>
    <t>Regiunea 2 Sud-Es</t>
  </si>
  <si>
    <t>Slatina</t>
  </si>
  <si>
    <t>Covasna</t>
  </si>
  <si>
    <t>Sfantu Gheorghe</t>
  </si>
  <si>
    <t>Sibiu</t>
  </si>
  <si>
    <t>Cluj</t>
  </si>
  <si>
    <t xml:space="preserve">Regiunea 7 Centr, </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</si>
  <si>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</si>
  <si>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</si>
  <si>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</si>
  <si>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</si>
  <si>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</si>
  <si>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</si>
  <si>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SC COMPANIA DE APĂ ARAD SA</t>
  </si>
  <si>
    <t>harghita</t>
  </si>
  <si>
    <t>Bv</t>
  </si>
  <si>
    <t>ialomita</t>
  </si>
  <si>
    <t>OLT</t>
  </si>
  <si>
    <t>Muntenia</t>
  </si>
  <si>
    <t>Galati</t>
  </si>
  <si>
    <t xml:space="preserve"> Regiunea  7 Centru</t>
  </si>
  <si>
    <t xml:space="preserve">  Regiunea 2 Sud-Est</t>
  </si>
  <si>
    <t xml:space="preserve"> Regiunea 7 Centru</t>
  </si>
  <si>
    <t xml:space="preserve">Regiunea 4 Sud-Vest </t>
  </si>
  <si>
    <t xml:space="preserve">Regiunea 7 Centru </t>
  </si>
  <si>
    <t>Regiunea 8-Bucuresti- Ilfov</t>
  </si>
  <si>
    <t xml:space="preserve"> Regiunea 1 Nord-Est</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</si>
  <si>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</si>
  <si>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</si>
  <si>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</si>
  <si>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</si>
  <si>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</si>
  <si>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</si>
  <si>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</si>
  <si>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</si>
  <si>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</si>
  <si>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</si>
  <si>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</si>
  <si>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01.12.2015 ( CF semnat in  23.11.2017 )</t>
  </si>
  <si>
    <t>01.01.2014 (CF semnat in  27.11.2017 )</t>
  </si>
  <si>
    <t>01.01.2014 ( CF semnat in  20.11.2017 )</t>
  </si>
  <si>
    <t>18.07.2014( CF semnat in  21.11.2017 )</t>
  </si>
  <si>
    <t>04.09.2017( CF semnat in 16.11.2017)</t>
  </si>
  <si>
    <t>01.01.2015( CF semnat in 23.11.2017)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</si>
  <si>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</si>
  <si>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</si>
  <si>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</si>
  <si>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</si>
  <si>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</si>
  <si>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</si>
  <si>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</si>
  <si>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</si>
  <si>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</si>
  <si>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</si>
  <si>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</si>
  <si>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</si>
  <si>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</si>
  <si>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</si>
  <si>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</si>
  <si>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</si>
  <si>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</si>
  <si>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</si>
  <si>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</si>
  <si>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</si>
  <si>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</si>
  <si>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</si>
  <si>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</si>
  <si>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</si>
  <si>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</si>
  <si>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r>
      <t xml:space="preserve">Constructia autostrazii </t>
    </r>
    <r>
      <rPr>
        <b/>
        <sz val="10"/>
        <rFont val="Calibri"/>
        <family val="2"/>
        <charset val="238"/>
        <scheme val="minor"/>
      </rPr>
      <t>Timisoara Lugoj si a variantei de ocolire Timisoara la standard de autostrada</t>
    </r>
  </si>
  <si>
    <r>
      <t xml:space="preserve">Constructia autostrazii Lugoj – Deva lot 2, lot 3 si lot 4 (sectorul </t>
    </r>
    <r>
      <rPr>
        <b/>
        <sz val="10"/>
        <rFont val="Calibri"/>
        <family val="2"/>
        <charset val="238"/>
        <scheme val="minor"/>
      </rPr>
      <t>Dumbrava – Deva) - FAZA 2</t>
    </r>
  </si>
  <si>
    <r>
      <t xml:space="preserve">Reabilitarea liniei de cale ferată Braşov – Simeria, componentă a coridorului Pan – European IV, pentru a asigura circulaţia trenurilor cu o viteză de 160 km/h, tronsonul </t>
    </r>
    <r>
      <rPr>
        <b/>
        <sz val="10"/>
        <color theme="1"/>
        <rFont val="Calibri"/>
        <family val="2"/>
        <charset val="238"/>
        <scheme val="minor"/>
      </rPr>
      <t>Sighișoara – Coşlariu – FAZA II</t>
    </r>
  </si>
  <si>
    <r>
      <rPr>
        <b/>
        <sz val="10"/>
        <rFont val="Calibri"/>
        <family val="2"/>
      </rPr>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r>
    <r>
      <rPr>
        <b/>
        <sz val="10"/>
        <rFont val="Calibri"/>
        <family val="2"/>
        <charset val="238"/>
      </rPr>
      <t xml:space="preserve">
</t>
    </r>
  </si>
  <si>
    <r>
      <t>Reabilitarea liniei de cale ferată Braşov – Simeria, componentă a coridorului Pan – European IV, pentru a asigura circulaţia trenurilor cu o viteză de 160 km/h, tronsonul</t>
    </r>
    <r>
      <rPr>
        <b/>
        <sz val="10"/>
        <color theme="1"/>
        <rFont val="Calibri"/>
        <family val="2"/>
        <charset val="238"/>
        <scheme val="minor"/>
      </rPr>
      <t xml:space="preserve"> Simeria – Coşlariu – FAZA II</t>
    </r>
  </si>
  <si>
    <r>
      <rPr>
        <b/>
        <sz val="10"/>
        <rFont val="Calibri"/>
        <family val="2"/>
        <charset val="238"/>
        <scheme val="minor"/>
      </rPr>
      <t>Magistrala 4. Racordul 2. Sectiunea Parc Bazilescu (PS Zarea) - Straulesti _ Faza II</t>
    </r>
  </si>
  <si>
    <r>
      <rPr>
        <b/>
        <sz val="10"/>
        <rFont val="Calibri"/>
        <family val="2"/>
        <charset val="238"/>
        <scheme val="minor"/>
      </rPr>
      <t>Magistrala 5. SectiuneaRaul Doamnei-Eroilor (psOpera) inclusiv Valea IalomiteiFaza II</t>
    </r>
  </si>
  <si>
    <r>
      <rPr>
        <b/>
        <sz val="10"/>
        <rFont val="Calibri"/>
        <family val="2"/>
        <charset val="238"/>
        <scheme val="minor"/>
      </rPr>
      <t>Pasaj suprateran peste drumul de centură al municipiului Oradea în zona străzii Ciheiului, municipiul Oradea, județul Bihor- Faza II</t>
    </r>
  </si>
  <si>
    <r>
      <t xml:space="preserve">Reabilitare DN 6, </t>
    </r>
    <r>
      <rPr>
        <b/>
        <sz val="10"/>
        <rFont val="Calibri"/>
        <family val="2"/>
        <charset val="238"/>
        <scheme val="minor"/>
      </rPr>
      <t>Alexandria - Craiova (faza II)</t>
    </r>
  </si>
  <si>
    <r>
      <t xml:space="preserve">Reabilitare DN56, </t>
    </r>
    <r>
      <rPr>
        <b/>
        <sz val="10"/>
        <rFont val="Calibri"/>
        <family val="2"/>
        <charset val="238"/>
        <scheme val="minor"/>
      </rPr>
      <t xml:space="preserve">Craiova-Calafat, km 0+000 - km 84+020  – Faza II, 
</t>
    </r>
  </si>
  <si>
    <r>
      <t xml:space="preserve">Constructia </t>
    </r>
    <r>
      <rPr>
        <b/>
        <sz val="10"/>
        <rFont val="Calibri"/>
        <family val="2"/>
        <charset val="238"/>
        <scheme val="minor"/>
      </rPr>
      <t>variantei de ocolire a Municipiului Brasov, Tronson I (DN1-DN11), II (DN11-DN13) and III (DN 13-DN 1) Faza II</t>
    </r>
  </si>
  <si>
    <r>
      <t>Reabilitare pod</t>
    </r>
    <r>
      <rPr>
        <b/>
        <sz val="10"/>
        <rFont val="Calibri"/>
        <family val="2"/>
        <charset val="238"/>
        <scheme val="minor"/>
      </rPr>
      <t xml:space="preserve"> Giurgiu, peste Dunăre, pe DN5 km 64+884 – Faza II</t>
    </r>
  </si>
  <si>
    <r>
      <t xml:space="preserve">Reabilitare DN66, </t>
    </r>
    <r>
      <rPr>
        <b/>
        <sz val="10"/>
        <rFont val="Calibri"/>
        <family val="2"/>
        <charset val="238"/>
        <scheme val="minor"/>
      </rPr>
      <t xml:space="preserve">Rovinari-Petrosani, km 48+900 - km 126+000  – Faza II, </t>
    </r>
  </si>
  <si>
    <r>
      <t xml:space="preserve">Lucrări de reabilitare </t>
    </r>
    <r>
      <rPr>
        <b/>
        <sz val="10"/>
        <rFont val="Calibri"/>
        <family val="2"/>
        <charset val="238"/>
        <scheme val="minor"/>
      </rPr>
      <t xml:space="preserve">poduri, podețe și tuneluri de cale ferată –
Sucursala Regională de Căi Ferate București – Faza 2
</t>
    </r>
  </si>
  <si>
    <r>
      <t>Obiectivul general</t>
    </r>
    <r>
      <rPr>
        <b/>
        <sz val="10"/>
        <color rgb="FF444444"/>
        <rFont val="Times New Roman"/>
        <family val="1"/>
      </rPr>
      <t xml:space="preserve">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r>
  </si>
  <si>
    <r>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t>
    </r>
    <r>
      <rPr>
        <b/>
        <sz val="12"/>
        <color theme="1"/>
        <rFont val="Times New Roman"/>
        <family val="1"/>
      </rPr>
      <t xml:space="preserve">•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</si>
  <si>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Timis, în perioada 2014-2020 Restituit avizat de DJ 2.05.2017, asteptam beneficiar pt semnare contract</t>
    </r>
  </si>
  <si>
    <r>
      <t xml:space="preserve">Modernizarea infrastructurii de apa si apa uzata in judetul Hunedoara </t>
    </r>
    <r>
      <rPr>
        <b/>
        <sz val="10"/>
        <rFont val="Calibri"/>
        <family val="2"/>
        <charset val="238"/>
        <scheme val="minor"/>
      </rPr>
      <t>(Valea Jiului)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</si>
  <si>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Valcea, în perioada 2014-2020</t>
    </r>
  </si>
  <si>
    <r>
      <t xml:space="preserve">SPRIJIN PENTRU PREGATIREA APLICATIEI DE FINANTARE SI A
DOCUMENTATIILOR DE ATRIBUIRE PENTRU PROIECTUL REGIONAL DE
DEZVOLTARE A INFRASTRUCTURII DE APA SI APA UZATA DIN JUDETUL
</t>
    </r>
    <r>
      <rPr>
        <b/>
        <sz val="10"/>
        <color theme="1"/>
        <rFont val="Calibri"/>
        <family val="2"/>
        <charset val="238"/>
        <scheme val="minor"/>
      </rPr>
      <t>BISTRITA- NASAUD IN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</si>
  <si>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Iasi, în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</si>
  <si>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Gorj în perioada 2014-2020</t>
    </r>
  </si>
  <si>
    <r>
      <t xml:space="preserve">Sprijin pentru pregătirea aplicației de finanțare și a documentațiilor de atribuire pentru proiectul regional de dezvoltare a infrastructurii de apă și apă uzată din județul </t>
    </r>
    <r>
      <rPr>
        <b/>
        <sz val="10"/>
        <rFont val="Calibri"/>
        <family val="2"/>
        <charset val="238"/>
        <scheme val="minor"/>
      </rPr>
      <t>Brasov/Regiunea Centru, în perioada 2014 - 2020</t>
    </r>
  </si>
  <si>
    <r>
      <t xml:space="preserve">Fazarea Proiectului extinderea și reabilitarea infrastructurii de apă și apă uzată în județele </t>
    </r>
    <r>
      <rPr>
        <b/>
        <sz val="10"/>
        <rFont val="Calibri"/>
        <family val="2"/>
        <charset val="238"/>
        <scheme val="minor"/>
      </rPr>
      <t xml:space="preserve">Sibiu și Brașov       </t>
    </r>
  </si>
  <si>
    <r>
      <t xml:space="preserve">Sprijin pentru pregătirea aplicației de finanțare și a documentațiilor de atribuire pentru proiectul regional de dezvoltare a infrastructurii de apă și apă uzată din județul </t>
    </r>
    <r>
      <rPr>
        <b/>
        <sz val="10"/>
        <color theme="1"/>
        <rFont val="Calibri"/>
        <family val="2"/>
        <charset val="238"/>
        <scheme val="minor"/>
      </rPr>
      <t>Dâmbovița în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</si>
  <si>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Prahova în perioada 2014-2020</t>
    </r>
  </si>
  <si>
    <r>
      <t>Realizarea managementului biodiversității în aria naturală protejată ROSCI0383</t>
    </r>
    <r>
      <rPr>
        <b/>
        <sz val="10"/>
        <rFont val="Calibri"/>
        <family val="2"/>
        <charset val="238"/>
        <scheme val="minor"/>
      </rPr>
      <t xml:space="preserve"> Râul Târnava Mare între Odorheiu Secuiesc și Vânători</t>
    </r>
  </si>
  <si>
    <r>
      <t xml:space="preserve">Fazarea proiectului Reabilitarea sitului poluat istoric - depozit deseuri periculoase UCT - Posta Rât (Municipiul </t>
    </r>
    <r>
      <rPr>
        <b/>
        <sz val="10"/>
        <rFont val="Calibri"/>
        <family val="2"/>
        <charset val="238"/>
        <scheme val="minor"/>
      </rPr>
      <t>Turda)</t>
    </r>
  </si>
  <si>
    <t>UAT Judetul Vrancea</t>
  </si>
  <si>
    <t>Unitatea-Administrativ-Teritorială Județul Prahova</t>
  </si>
  <si>
    <t>Organisme publice cf legii 64/2009</t>
  </si>
  <si>
    <t>Construcția Autostrăzii Târgu Mureș – Ogra – Câmpia Turzii</t>
  </si>
  <si>
    <t>01.01.2014(contract semnat in  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</si>
  <si>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</si>
  <si>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</si>
  <si>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</si>
  <si>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CF semnat in 08.12.2017</t>
  </si>
  <si>
    <t>Aplicație Smart Metering pentru consum utilități și producție realizată</t>
  </si>
  <si>
    <t>VEL PITAR S.A.</t>
  </si>
  <si>
    <t xml:space="preserve">Total OS 6.2 </t>
  </si>
  <si>
    <t>Sistem inteligent de monitorizare a consumurilor energetice din cadrul Antibiotice SA</t>
  </si>
  <si>
    <t>ANTIBIOTICE SA</t>
  </si>
  <si>
    <t>01.10.2016( CF a fost semnat in 08.12.2017)</t>
  </si>
  <si>
    <t>18.11.2016 ( CF a fost semnat in 08.12.2017)</t>
  </si>
  <si>
    <t>Fazarea proiectului Sistem de management integrat al deșeurilor în județul Dolj</t>
  </si>
  <si>
    <t>UAT Judetul Dolj</t>
  </si>
  <si>
    <t>Fazarea proiectului Watman - sistem informațional pentru managementul integrat al apelor - etapa I</t>
  </si>
  <si>
    <t>ANAR</t>
  </si>
  <si>
    <t>Total OS 5.1</t>
  </si>
  <si>
    <t>01,08,2017 ( cf semnat in 13.12.2017</t>
  </si>
  <si>
    <t>28,02,2019</t>
  </si>
  <si>
    <t>Axa Prioritară 5 Promovarea adaptării la schimbările climatice, prevenirea şi gestionarea riscurilor, Obiectiv Specific 5.1  Reducere efecte inundații si eroziune costiera</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</si>
  <si>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</si>
  <si>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</si>
  <si>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30.12.2017</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</si>
  <si>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</si>
  <si>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</si>
  <si>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</si>
  <si>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30/09/2018</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</si>
  <si>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</si>
  <si>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</si>
  <si>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</si>
  <si>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</si>
  <si>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</si>
  <si>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</si>
  <si>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</si>
  <si>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AP 6, PI 4a, O.S. 6.1 Creșterea producției de energie din surse alternative (geotermal, biomasa, biogaz)</t>
  </si>
  <si>
    <t>Proiectul Regional de dezvoltare a infrastructurii de apă și apă uzată din regiunea Turda – Câmpia Turzii, în perioada 2014-2020</t>
  </si>
  <si>
    <t>COMPANIA DE APA ARIEȘ S.A.</t>
  </si>
  <si>
    <t>Fazarea proiectului Lucrări pentru reducerea riscului la inundații în bazinul hidrografic Prut – Bârlad</t>
  </si>
  <si>
    <t>01.01.2016 (CF semnat in 19.12.2017)</t>
  </si>
  <si>
    <t>Proiectul Regional de dezvoltare a infrastructurii de apa si apa uzata in judetul Galati, in perioada 2014-2020</t>
  </si>
  <si>
    <t>SC Apa Canal SA</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</si>
  <si>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</si>
  <si>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</si>
  <si>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</si>
  <si>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</si>
  <si>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22.09.2016 (CF semnat in 22.12.2017)</t>
  </si>
  <si>
    <t>Total AP 6</t>
  </si>
  <si>
    <t xml:space="preserve"> Strategia ITS</t>
  </si>
  <si>
    <t>Bucureşti-Ilfov</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</si>
  <si>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</si>
  <si>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</si>
  <si>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</si>
  <si>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</si>
  <si>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</si>
  <si>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</si>
  <si>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</si>
  <si>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</si>
  <si>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</si>
  <si>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</si>
  <si>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</si>
  <si>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lucrari de reabilitare pentru  poduri, podețe și tuneluri de cale ferată</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</si>
  <si>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</si>
  <si>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</si>
  <si>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Planificarea managementului conservării biodiversității în siturile Natura 2000 ROSPA0012 Brațul Borcea, împreună cu ROSCI0319 Mlaștina de la Fetești, IV.34. Pădurea Canton Hățiș și ROSCI0278 Bordușani - Borcea (fără partea care se suprapune cu ROSPA0017</t>
  </si>
  <si>
    <t>Asociația Centrul Ecologic Green Area</t>
  </si>
  <si>
    <t>085, 086, 083, 090</t>
  </si>
  <si>
    <t>Planificarea managementului conservării biodiversității pentru Situl Natura 2000 ROSPA0112 Câmpia Gherghiței împreună cu rezervația naturala B.6 Lacul Rodeanu</t>
  </si>
  <si>
    <t>085, 086, 083, 091</t>
  </si>
  <si>
    <t>24.07.2017 (CF semnat in data de 07.03,2018)</t>
  </si>
  <si>
    <t>Administrația Parcului Național Retezat R.A.</t>
  </si>
  <si>
    <t>085, 086, 083, 092</t>
  </si>
  <si>
    <t>01.01.2018 (CF semnat in data de 07.03.2018)</t>
  </si>
  <si>
    <t>01.01.2018 (CF semnat in data de 08.03.2018)</t>
  </si>
  <si>
    <t>Întărirea capacităţii pentru managementul adaptativ al capitalului natural din Parcul Naţional Retezat (incluzând rezervaţiile 2.494 Gemenele, 2.496 Peştera Zeicului), împreună cu siturile Natura 2000 suprapuse parţial - ROSCI0217 Retezat şi ROSPA0084 Muntii Retezat</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</si>
  <si>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</si>
  <si>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</si>
  <si>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</si>
  <si>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Planificarea managementului conservării biodiversității în siturile Natura 2000 ROSPA0016 Câmpia Nirului-Valea Ierului, ROSCI0020 Câmpia Careiului împreună cu ariile protejate 2.676 Pădurea Urziceni, 2.677 Dunele de nisip Foieni, 2.679 Mlaștina Vermes și</t>
  </si>
  <si>
    <t>OCOLUL SILVIC "CODRII SĂTMARULUI”</t>
  </si>
  <si>
    <t>Foieni, 2.679 Mlastina Vermes si 2.183 Complexul hidrografic Valea Rece precum si constientizarea membrilor comunitaþilor locale</t>
  </si>
  <si>
    <t>privind importanta ocrotirii si conservarii ariilor naturale protejate.</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</si>
  <si>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</si>
  <si>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</si>
  <si>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01.08.2017((CF semnat in data de 14.03.2018)</t>
  </si>
  <si>
    <t>Sprijin pentru pregatirea aplicatiei de finantare si a documentatiilor de atribuire pentru Proiectul Regional de Dezvoltare a Infrastructurii de Apa si Apa Uzata din judetul NEAMT in perioada 2014-2020</t>
  </si>
  <si>
    <t>COMPANIA JUDETEANA APA SERV S.A.</t>
  </si>
  <si>
    <t>Neamt</t>
  </si>
  <si>
    <t>Organisme publice cf legii 64/2010</t>
  </si>
  <si>
    <t>017, 018, 021, 023</t>
  </si>
  <si>
    <t>19.10.2016 (CF semnat in 16 martie 2018)</t>
  </si>
  <si>
    <t>Management adecvat in vederea conservarii biodiversitatii din ariile naturale protejate ROSCI 0097 – Lacul Negru si rezervatia naturala 2.813 Lacul Negru - Cheile Narujei I</t>
  </si>
  <si>
    <t>"OCOLUL SILVIC NARUJA"</t>
  </si>
  <si>
    <t>20.01.2014  ( CF semnat in  11.12.2017 )</t>
  </si>
  <si>
    <t>27.05.2016 (CF semnat in  16.03.2018 )</t>
  </si>
  <si>
    <t>Fazarea proiectului Sistem de management integrat al deșeurilor în județul Harghita</t>
  </si>
  <si>
    <t>Unitatea-Administrativ-Teritorială Județul Harghita</t>
  </si>
  <si>
    <t>017, 018, 021, 024</t>
  </si>
  <si>
    <t>12.09.2014 (CF semnat in  19.03.2018 )</t>
  </si>
  <si>
    <t>Elaborarea planurilor de management pentru ariile naturale protejate ROSCI0152 Pădurea Floreanu - Frumuşica - Ciurea suprapusă cu ROSPA0163 Pădurea Floreanu - Frumuşica - Ciurea şi rezervaţia naturală Frumuşica, ROSCI0077 Fânaţele Bârca suprapusă cu ROSPA</t>
  </si>
  <si>
    <t>ASOCIAŢIA SCUTIERII NATURII - AFJ</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</si>
  <si>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</si>
  <si>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</si>
  <si>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</si>
  <si>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</si>
  <si>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</si>
  <si>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cut-off- date 31.03.2018</t>
  </si>
  <si>
    <t>SITUAȚIA PROIECTELOR CONTRACTATE- PROGRAMUL OPERATIONAL INFRASTRUCTURA MARE 2014-2020</t>
  </si>
  <si>
    <t>MINISTERUL FONDURILOR EUROPENE- ROMANIA</t>
  </si>
  <si>
    <t>DIRECȚIA GENERALĂ PROGRAME EUROPENE INFRASTRUCTURĂ MARE</t>
  </si>
  <si>
    <t>Axă prioritară/Prioritate de investiţii/Obiectiv specific/Priority Axis/Investment Priority/Specific Objective</t>
  </si>
  <si>
    <t>Titlu proiect/Project Title</t>
  </si>
  <si>
    <t>cod SMIS/SMIS code</t>
  </si>
  <si>
    <t>Nume beneficiar/Beneficiary</t>
  </si>
  <si>
    <t>Rezumat proiect/Project Summary</t>
  </si>
  <si>
    <t xml:space="preserve">Data de începere a proiectului/   Star date of the project </t>
  </si>
  <si>
    <t>Data de finalizare a proiectului/ End date of the project</t>
  </si>
  <si>
    <t>Rata de cofinanțare UE/EU co-financing rate</t>
  </si>
  <si>
    <t xml:space="preserve">Regiune/Region </t>
  </si>
  <si>
    <t>Județ/County</t>
  </si>
  <si>
    <t>Localitate/  Locality</t>
  </si>
  <si>
    <t>Tip beneficiar/Beneficiary type</t>
  </si>
  <si>
    <t>Categorie de intervenție/Category  of intervention</t>
  </si>
  <si>
    <t xml:space="preserve">Valoare totala eligibila/Total eligible value </t>
  </si>
  <si>
    <t>Valoarea eligibilă a proiectului (lei)/Eligible project value</t>
  </si>
  <si>
    <t>Finantare acordata /Granted funding</t>
  </si>
  <si>
    <t>Fonduri UE/EU Funds</t>
  </si>
  <si>
    <t>Contribuția națională/National Contribution</t>
  </si>
  <si>
    <t>Contributia proprie a beneficiarului/  Contribution of the beneficiary</t>
  </si>
  <si>
    <t>Cheltuieli neeligibile/Non-eligible expenditure</t>
  </si>
  <si>
    <t>Valoarea veniturilor nete generate (NFG)/ Net Generated Income</t>
  </si>
  <si>
    <t>Total valoare proiect/Total project value</t>
  </si>
  <si>
    <t>Stadiu proiect 
(în implementare/ reziliat/ finalizat)/Project stage in implementation/terminated/completed</t>
  </si>
  <si>
    <r>
      <t>Contribuția națională/National Contribution</t>
    </r>
    <r>
      <rPr>
        <b/>
        <sz val="10"/>
        <color rgb="FFFF0000"/>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</si>
</sst>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e_i_-;\-* #,##0.00\ _l_e_i_-;_-* &quot;-&quot;??\ _l_e_i_-;_-@_-"/>
    <numFmt numFmtId="165" formatCode="_-* #,##0\ _l_e_i_-;\-* #,##0\ _l_e_i_-;_-* &quot;-&quot;??\ _l_e_i_-;_-@_-"/>
  </numFmts>
  <fonts count="31" x14ac:knownFonts="1">
    <font>
      <sz val="11"/>
      <color theme="1"/>
      <name val="Calibri"/>
      <family val="2"/>
      <charset val="238"/>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b/>
      <sz val="10"/>
      <color rgb="FF444444"/>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0"/>
      <color theme="1"/>
      <name val="Calibri"/>
      <family val="2"/>
      <charset val="238"/>
      <scheme val="minor"/>
    </font>
    <font>
      <b/>
      <sz val="14"/>
      <name val="Calibri"/>
      <family val="2"/>
      <charset val="238"/>
      <scheme val="minor"/>
    </font>
    <font>
      <b/>
      <sz val="10"/>
      <color rgb="FFFF0000"/>
      <name val="Calibri"/>
      <family val="2"/>
      <charset val="238"/>
      <scheme val="minor"/>
    </font>
    <font>
      <sz val="10"/>
      <name val="Arial"/>
      <family val="2"/>
      <charset val="238"/>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name val="Calibri"/>
      <family val="2"/>
    </font>
    <font>
      <b/>
      <sz val="10"/>
      <name val="Calibri"/>
      <family val="2"/>
      <charset val="238"/>
    </font>
    <font>
      <b/>
      <sz val="10"/>
      <color rgb="FF444444"/>
      <name val="Calibri"/>
      <family val="2"/>
      <scheme val="minor"/>
    </font>
    <font>
      <b/>
      <sz val="10"/>
      <color rgb="FF444444"/>
      <name val="Times New Roman"/>
      <family val="1"/>
    </font>
    <font>
      <b/>
      <sz val="12"/>
      <color theme="1"/>
      <name val="Times New Roman"/>
      <family val="1"/>
    </font>
    <font>
      <b/>
      <sz val="10"/>
      <name val="Calibri"/>
      <family val="2"/>
      <scheme val="minor"/>
    </font>
    <font>
      <b/>
      <sz val="10"/>
      <color rgb="FF000000"/>
      <name val="Calibri"/>
      <family val="2"/>
      <scheme val="minor"/>
    </font>
    <font>
      <b/>
      <sz val="10"/>
      <color theme="1"/>
      <name val="Calibri"/>
      <family val="2"/>
      <scheme val="minor"/>
    </font>
    <font>
      <sz val="11"/>
      <name val="Calibri"/>
      <family val="2"/>
      <scheme val="minor"/>
    </font>
    <font>
      <b/>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8">
    <xf numFmtId="0" fontId="0" fillId="0" borderId="0"/>
    <xf numFmtId="16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6" fillId="0" borderId="0"/>
  </cellStyleXfs>
  <cellXfs count="239">
    <xf numFmtId="0" fontId="0" fillId="0" borderId="0" xfId="0"/>
    <xf numFmtId="0" fontId="1" fillId="0" borderId="0" xfId="0" applyFont="1"/>
    <xf numFmtId="0" fontId="0" fillId="0" borderId="0" xfId="0" applyFont="1"/>
    <xf numFmtId="0" fontId="0" fillId="0" borderId="0" xfId="0" applyFont="1" applyBorder="1"/>
    <xf numFmtId="0" fontId="4" fillId="0" borderId="0" xfId="0" applyNumberFormat="1" applyFont="1" applyFill="1" applyBorder="1" applyAlignment="1">
      <alignment vertical="center" wrapText="1"/>
    </xf>
    <xf numFmtId="4" fontId="0" fillId="0" borderId="0" xfId="0" applyNumberFormat="1" applyFont="1"/>
    <xf numFmtId="0" fontId="4"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0" borderId="0" xfId="0" applyFont="1"/>
    <xf numFmtId="0" fontId="6" fillId="0" borderId="0" xfId="0" applyFont="1"/>
    <xf numFmtId="0" fontId="4" fillId="0" borderId="3" xfId="0" applyNumberFormat="1" applyFont="1" applyFill="1" applyBorder="1" applyAlignment="1">
      <alignment horizontal="center" vertical="center" wrapText="1"/>
    </xf>
    <xf numFmtId="164" fontId="1" fillId="0" borderId="0" xfId="1" applyFont="1"/>
    <xf numFmtId="4" fontId="0" fillId="0" borderId="0" xfId="0" applyNumberFormat="1" applyFont="1"/>
    <xf numFmtId="4" fontId="4" fillId="0" borderId="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11" fillId="0" borderId="0" xfId="0" applyFont="1"/>
    <xf numFmtId="0" fontId="12" fillId="0" borderId="0" xfId="0" applyFont="1"/>
    <xf numFmtId="0" fontId="2"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64" fontId="12" fillId="0" borderId="0" xfId="0" applyNumberFormat="1" applyFont="1"/>
    <xf numFmtId="0" fontId="13" fillId="4" borderId="8" xfId="0" applyFont="1" applyFill="1" applyBorder="1" applyAlignment="1">
      <alignment horizontal="center" vertical="center"/>
    </xf>
    <xf numFmtId="0" fontId="13" fillId="4" borderId="8" xfId="0" applyFont="1" applyFill="1" applyBorder="1"/>
    <xf numFmtId="0" fontId="4" fillId="3" borderId="9" xfId="0" applyNumberFormat="1" applyFont="1" applyFill="1" applyBorder="1" applyAlignment="1">
      <alignment horizontal="center" vertical="center" wrapText="1"/>
    </xf>
    <xf numFmtId="0" fontId="3" fillId="0" borderId="0" xfId="0" applyFont="1"/>
    <xf numFmtId="164" fontId="4" fillId="0" borderId="0" xfId="0" applyNumberFormat="1" applyFont="1" applyFill="1" applyBorder="1" applyAlignment="1">
      <alignment horizontal="center" vertical="center" wrapText="1"/>
    </xf>
    <xf numFmtId="0" fontId="4" fillId="2" borderId="0" xfId="0" applyNumberFormat="1" applyFont="1" applyFill="1" applyBorder="1" applyAlignment="1">
      <alignment vertical="center" wrapText="1"/>
    </xf>
    <xf numFmtId="3" fontId="5" fillId="3" borderId="2" xfId="0" applyNumberFormat="1" applyFont="1" applyFill="1" applyBorder="1" applyAlignment="1">
      <alignment horizontal="center" vertical="center" wrapText="1"/>
    </xf>
    <xf numFmtId="0" fontId="5" fillId="5" borderId="7" xfId="0" applyFont="1" applyFill="1" applyBorder="1" applyAlignment="1">
      <alignment horizontal="center" wrapText="1"/>
    </xf>
    <xf numFmtId="0" fontId="5" fillId="6" borderId="2" xfId="0" applyFont="1" applyFill="1" applyBorder="1" applyAlignment="1">
      <alignment horizontal="center" vertical="center" wrapText="1"/>
    </xf>
    <xf numFmtId="164" fontId="5" fillId="6" borderId="2" xfId="1" applyFont="1" applyFill="1" applyBorder="1" applyAlignment="1">
      <alignment horizontal="center" vertical="center" wrapText="1"/>
    </xf>
    <xf numFmtId="0" fontId="5" fillId="7" borderId="2" xfId="0" applyFont="1" applyFill="1" applyBorder="1" applyAlignment="1">
      <alignment horizontal="center" vertical="center" wrapText="1"/>
    </xf>
    <xf numFmtId="164" fontId="5" fillId="6" borderId="2" xfId="1" applyFont="1" applyFill="1" applyBorder="1" applyAlignment="1">
      <alignment vertical="center" wrapText="1"/>
    </xf>
    <xf numFmtId="0" fontId="6" fillId="0" borderId="0" xfId="0" applyFont="1" applyBorder="1"/>
    <xf numFmtId="0" fontId="11" fillId="0" borderId="0" xfId="0" applyFont="1" applyBorder="1"/>
    <xf numFmtId="14" fontId="5" fillId="3" borderId="3"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3" borderId="2"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5" fillId="6" borderId="9" xfId="0" applyFont="1" applyFill="1" applyBorder="1" applyAlignment="1">
      <alignment horizontal="center" vertical="center" wrapText="1"/>
    </xf>
    <xf numFmtId="4" fontId="4" fillId="0" borderId="3" xfId="7"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4" fontId="5" fillId="6" borderId="2" xfId="1" applyNumberFormat="1" applyFont="1" applyFill="1" applyBorder="1" applyAlignment="1">
      <alignment horizontal="center" vertical="center" wrapText="1"/>
    </xf>
    <xf numFmtId="4" fontId="5" fillId="7" borderId="2" xfId="1" applyNumberFormat="1" applyFont="1" applyFill="1" applyBorder="1" applyAlignment="1">
      <alignment horizontal="center" vertical="center" wrapText="1"/>
    </xf>
    <xf numFmtId="4" fontId="5" fillId="5" borderId="2" xfId="1" applyNumberFormat="1" applyFont="1" applyFill="1" applyBorder="1" applyAlignment="1">
      <alignment horizontal="center" vertical="center" wrapText="1"/>
    </xf>
    <xf numFmtId="4" fontId="5" fillId="5" borderId="7" xfId="1" applyNumberFormat="1" applyFont="1" applyFill="1" applyBorder="1" applyAlignment="1">
      <alignment horizontal="center" vertical="center" wrapText="1"/>
    </xf>
    <xf numFmtId="4" fontId="13" fillId="4" borderId="8" xfId="1" applyNumberFormat="1" applyFont="1" applyFill="1" applyBorder="1" applyAlignment="1">
      <alignment horizontal="center" vertical="center"/>
    </xf>
    <xf numFmtId="4" fontId="5" fillId="5" borderId="2" xfId="0" applyNumberFormat="1" applyFont="1" applyFill="1" applyBorder="1" applyAlignment="1">
      <alignment horizontal="center" wrapText="1"/>
    </xf>
    <xf numFmtId="4" fontId="5" fillId="5" borderId="3" xfId="0" applyNumberFormat="1" applyFont="1" applyFill="1" applyBorder="1" applyAlignment="1">
      <alignment horizontal="center" wrapText="1"/>
    </xf>
    <xf numFmtId="165" fontId="0" fillId="0" borderId="0" xfId="0" applyNumberFormat="1" applyFont="1"/>
    <xf numFmtId="4" fontId="17" fillId="0" borderId="0" xfId="0" applyNumberFormat="1" applyFont="1" applyBorder="1"/>
    <xf numFmtId="4" fontId="12" fillId="0" borderId="0" xfId="0" applyNumberFormat="1" applyFont="1" applyBorder="1"/>
    <xf numFmtId="0" fontId="5" fillId="3" borderId="9" xfId="0" applyFont="1" applyFill="1" applyBorder="1" applyAlignment="1">
      <alignment vertical="center" wrapText="1"/>
    </xf>
    <xf numFmtId="164" fontId="17" fillId="0" borderId="0" xfId="1" applyFont="1" applyBorder="1"/>
    <xf numFmtId="4" fontId="12" fillId="0" borderId="0" xfId="0" applyNumberFormat="1" applyFont="1"/>
    <xf numFmtId="164" fontId="19" fillId="0" borderId="0" xfId="1" applyFont="1"/>
    <xf numFmtId="4" fontId="4" fillId="0" borderId="0" xfId="0" applyNumberFormat="1" applyFont="1"/>
    <xf numFmtId="4" fontId="5" fillId="5" borderId="7" xfId="0" applyNumberFormat="1" applyFont="1" applyFill="1" applyBorder="1" applyAlignment="1">
      <alignment horizontal="center" wrapText="1"/>
    </xf>
    <xf numFmtId="4" fontId="4" fillId="3" borderId="9" xfId="1" applyNumberFormat="1" applyFont="1" applyFill="1" applyBorder="1" applyAlignment="1">
      <alignment horizontal="center" vertical="center" wrapText="1"/>
    </xf>
    <xf numFmtId="4" fontId="5" fillId="3" borderId="2" xfId="1" applyNumberFormat="1" applyFont="1" applyFill="1" applyBorder="1" applyAlignment="1">
      <alignment horizontal="center" vertical="center" wrapText="1"/>
    </xf>
    <xf numFmtId="4" fontId="4" fillId="3" borderId="2" xfId="1" applyNumberFormat="1" applyFont="1" applyFill="1" applyBorder="1" applyAlignment="1">
      <alignment horizontal="center" vertical="center" wrapText="1"/>
    </xf>
    <xf numFmtId="4" fontId="5" fillId="7" borderId="2" xfId="0" applyNumberFormat="1" applyFont="1" applyFill="1" applyBorder="1" applyAlignment="1">
      <alignment horizontal="center" vertical="center" wrapText="1"/>
    </xf>
    <xf numFmtId="4" fontId="4" fillId="0" borderId="3" xfId="1" applyNumberFormat="1" applyFont="1" applyFill="1" applyBorder="1" applyAlignment="1">
      <alignment horizontal="center" vertical="center" wrapText="1"/>
    </xf>
    <xf numFmtId="4" fontId="4" fillId="3" borderId="7" xfId="1" applyNumberFormat="1" applyFont="1" applyFill="1" applyBorder="1" applyAlignment="1">
      <alignment horizontal="center" vertical="center" wrapText="1"/>
    </xf>
    <xf numFmtId="4" fontId="5" fillId="3" borderId="7" xfId="1" applyNumberFormat="1" applyFont="1" applyFill="1" applyBorder="1" applyAlignment="1">
      <alignment horizontal="center" vertical="center" wrapText="1"/>
    </xf>
    <xf numFmtId="4" fontId="5" fillId="6" borderId="3" xfId="1" applyNumberFormat="1" applyFont="1" applyFill="1" applyBorder="1" applyAlignment="1">
      <alignment horizontal="center" vertical="center" wrapText="1"/>
    </xf>
    <xf numFmtId="4" fontId="4" fillId="0" borderId="2" xfId="1" applyNumberFormat="1" applyFont="1" applyFill="1" applyBorder="1" applyAlignment="1">
      <alignment horizontal="center" vertical="center" wrapText="1"/>
    </xf>
    <xf numFmtId="4" fontId="4" fillId="3" borderId="3" xfId="1" applyNumberFormat="1" applyFont="1" applyFill="1" applyBorder="1" applyAlignment="1">
      <alignment horizontal="center" vertical="center" wrapText="1"/>
    </xf>
    <xf numFmtId="4" fontId="4" fillId="0" borderId="7" xfId="1" applyNumberFormat="1" applyFont="1" applyFill="1" applyBorder="1" applyAlignment="1">
      <alignment horizontal="center" vertical="center" wrapText="1"/>
    </xf>
    <xf numFmtId="4" fontId="19" fillId="0" borderId="0" xfId="0" applyNumberFormat="1" applyFont="1" applyBorder="1"/>
    <xf numFmtId="4" fontId="11" fillId="0" borderId="0" xfId="0" applyNumberFormat="1" applyFont="1" applyBorder="1"/>
    <xf numFmtId="0" fontId="5" fillId="5" borderId="14" xfId="0" applyFont="1" applyFill="1" applyBorder="1" applyAlignment="1">
      <alignment horizontal="center" wrapText="1"/>
    </xf>
    <xf numFmtId="0" fontId="5" fillId="5" borderId="16" xfId="0" applyFont="1" applyFill="1" applyBorder="1" applyAlignment="1">
      <alignment horizontal="center" wrapText="1"/>
    </xf>
    <xf numFmtId="0" fontId="4" fillId="0" borderId="17" xfId="0" applyNumberFormat="1" applyFont="1" applyFill="1" applyBorder="1" applyAlignment="1">
      <alignment horizontal="center" vertical="center" wrapText="1"/>
    </xf>
    <xf numFmtId="4" fontId="4" fillId="0" borderId="18" xfId="7" applyNumberFormat="1" applyFont="1" applyFill="1" applyBorder="1" applyAlignment="1">
      <alignment horizontal="center" vertical="center" wrapText="1"/>
    </xf>
    <xf numFmtId="0" fontId="5" fillId="6" borderId="19" xfId="0" applyFont="1" applyFill="1" applyBorder="1" applyAlignment="1">
      <alignment horizontal="center" vertical="center" wrapText="1"/>
    </xf>
    <xf numFmtId="4" fontId="5" fillId="6" borderId="10" xfId="1"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5" fillId="7" borderId="19" xfId="0" applyFont="1" applyFill="1" applyBorder="1" applyAlignment="1">
      <alignment horizontal="center" vertical="center" wrapText="1"/>
    </xf>
    <xf numFmtId="4" fontId="5" fillId="7" borderId="10" xfId="1" applyNumberFormat="1" applyFont="1" applyFill="1" applyBorder="1" applyAlignment="1">
      <alignment horizontal="center" vertical="center" wrapText="1"/>
    </xf>
    <xf numFmtId="4" fontId="5" fillId="5" borderId="16" xfId="1" applyNumberFormat="1" applyFont="1" applyFill="1" applyBorder="1" applyAlignment="1">
      <alignment horizontal="center" vertical="center" wrapText="1"/>
    </xf>
    <xf numFmtId="0" fontId="4" fillId="3" borderId="19"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5" fillId="3" borderId="19" xfId="0" applyFont="1" applyFill="1" applyBorder="1" applyAlignment="1">
      <alignment horizontal="center" vertical="center" wrapText="1"/>
    </xf>
    <xf numFmtId="4" fontId="5" fillId="5" borderId="10" xfId="0" applyNumberFormat="1" applyFont="1" applyFill="1" applyBorder="1" applyAlignment="1">
      <alignment horizontal="center" wrapText="1"/>
    </xf>
    <xf numFmtId="164" fontId="5" fillId="6" borderId="19" xfId="1" applyFont="1" applyFill="1" applyBorder="1" applyAlignment="1">
      <alignment horizontal="center" vertical="center" wrapText="1"/>
    </xf>
    <xf numFmtId="4" fontId="5" fillId="5" borderId="18" xfId="0" applyNumberFormat="1" applyFont="1" applyFill="1" applyBorder="1" applyAlignment="1">
      <alignment horizontal="center" wrapText="1"/>
    </xf>
    <xf numFmtId="164" fontId="5" fillId="6" borderId="19" xfId="1" applyFont="1" applyFill="1" applyBorder="1" applyAlignment="1">
      <alignment vertical="center" wrapText="1"/>
    </xf>
    <xf numFmtId="0" fontId="13" fillId="4" borderId="15" xfId="0" applyFont="1" applyFill="1" applyBorder="1"/>
    <xf numFmtId="0" fontId="14" fillId="0" borderId="0" xfId="0" applyNumberFormat="1" applyFont="1" applyFill="1" applyBorder="1" applyAlignment="1">
      <alignment horizontal="center" vertical="center" wrapText="1"/>
    </xf>
    <xf numFmtId="0" fontId="5" fillId="6" borderId="7" xfId="0"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4" fontId="4" fillId="0" borderId="3" xfId="0" applyNumberFormat="1" applyFont="1" applyBorder="1" applyAlignment="1">
      <alignment horizontal="center" vertical="center" wrapText="1"/>
    </xf>
    <xf numFmtId="14" fontId="4" fillId="3" borderId="3"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5" fillId="5" borderId="2" xfId="0" applyFont="1" applyFill="1" applyBorder="1" applyAlignment="1">
      <alignment horizontal="center" wrapText="1"/>
    </xf>
    <xf numFmtId="0" fontId="5" fillId="5" borderId="19" xfId="0" applyFont="1" applyFill="1" applyBorder="1" applyAlignment="1">
      <alignment horizontal="center" wrapText="1"/>
    </xf>
    <xf numFmtId="0" fontId="4" fillId="3" borderId="2" xfId="0" applyFont="1" applyFill="1" applyBorder="1" applyAlignment="1">
      <alignment horizontal="center" vertical="center" wrapText="1"/>
    </xf>
    <xf numFmtId="4" fontId="4" fillId="0" borderId="5" xfId="1" applyNumberFormat="1" applyFont="1" applyFill="1" applyBorder="1" applyAlignment="1">
      <alignment horizontal="center" vertical="center" wrapText="1"/>
    </xf>
    <xf numFmtId="164" fontId="5" fillId="6" borderId="3" xfId="1" applyFont="1" applyFill="1" applyBorder="1" applyAlignment="1">
      <alignment horizontal="center" vertical="center" wrapText="1"/>
    </xf>
    <xf numFmtId="164" fontId="20" fillId="0" borderId="0" xfId="0" applyNumberFormat="1" applyFont="1"/>
    <xf numFmtId="0" fontId="4" fillId="0" borderId="3" xfId="0" applyNumberFormat="1" applyFont="1" applyFill="1" applyBorder="1" applyAlignment="1">
      <alignment horizontal="left" vertical="top" wrapText="1"/>
    </xf>
    <xf numFmtId="0" fontId="5" fillId="6" borderId="2" xfId="0" applyFont="1" applyFill="1" applyBorder="1" applyAlignment="1">
      <alignment horizontal="left" vertical="top" wrapText="1"/>
    </xf>
    <xf numFmtId="0" fontId="4" fillId="3" borderId="3" xfId="0" applyNumberFormat="1" applyFont="1" applyFill="1" applyBorder="1" applyAlignment="1">
      <alignment horizontal="left" vertical="top" wrapText="1"/>
    </xf>
    <xf numFmtId="0" fontId="5" fillId="7" borderId="2" xfId="0" applyFont="1" applyFill="1" applyBorder="1" applyAlignment="1">
      <alignment horizontal="left" vertical="top" wrapText="1"/>
    </xf>
    <xf numFmtId="0" fontId="5" fillId="5" borderId="7" xfId="0" applyFont="1" applyFill="1" applyBorder="1" applyAlignment="1">
      <alignment horizontal="left" vertical="top" wrapText="1"/>
    </xf>
    <xf numFmtId="0" fontId="4" fillId="0" borderId="2" xfId="0" applyNumberFormat="1" applyFont="1" applyFill="1" applyBorder="1" applyAlignment="1">
      <alignment horizontal="left" vertical="top" wrapText="1"/>
    </xf>
    <xf numFmtId="4" fontId="1" fillId="0" borderId="2" xfId="0" applyNumberFormat="1" applyFont="1" applyBorder="1" applyAlignment="1">
      <alignment horizontal="center"/>
    </xf>
    <xf numFmtId="0" fontId="5" fillId="6" borderId="7"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3" borderId="2" xfId="0" applyNumberFormat="1" applyFont="1" applyFill="1" applyBorder="1" applyAlignment="1">
      <alignment horizontal="left" vertical="top" wrapText="1"/>
    </xf>
    <xf numFmtId="0" fontId="4" fillId="0" borderId="3" xfId="0" applyFont="1" applyBorder="1" applyAlignment="1">
      <alignment horizontal="left" vertical="top" wrapText="1"/>
    </xf>
    <xf numFmtId="0" fontId="23" fillId="3" borderId="2" xfId="0" applyFont="1" applyFill="1" applyBorder="1" applyAlignment="1">
      <alignment horizontal="left" vertical="top" wrapText="1"/>
    </xf>
    <xf numFmtId="164" fontId="5" fillId="6" borderId="2" xfId="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0" fontId="5" fillId="3" borderId="2" xfId="0" applyFont="1" applyFill="1" applyBorder="1" applyAlignment="1">
      <alignment horizontal="left" vertical="top" wrapText="1"/>
    </xf>
    <xf numFmtId="0" fontId="26" fillId="0" borderId="2" xfId="0" applyFont="1" applyBorder="1" applyAlignment="1">
      <alignment horizontal="left" vertical="top" wrapText="1"/>
    </xf>
    <xf numFmtId="0" fontId="27" fillId="0" borderId="0" xfId="0" applyFont="1" applyBorder="1" applyAlignment="1">
      <alignment horizontal="left" vertical="top" wrapText="1"/>
    </xf>
    <xf numFmtId="0" fontId="28" fillId="0" borderId="0" xfId="0" applyFont="1" applyBorder="1" applyAlignment="1">
      <alignment horizontal="left" vertical="top" wrapText="1"/>
    </xf>
    <xf numFmtId="0" fontId="27" fillId="0" borderId="2" xfId="0" applyFont="1" applyBorder="1" applyAlignment="1">
      <alignment horizontal="left" vertical="top" wrapText="1"/>
    </xf>
    <xf numFmtId="0" fontId="28" fillId="0" borderId="2" xfId="0" applyFont="1" applyBorder="1" applyAlignment="1">
      <alignment horizontal="left" vertical="top" wrapText="1"/>
    </xf>
    <xf numFmtId="0" fontId="26" fillId="3" borderId="2" xfId="0" applyFont="1" applyFill="1" applyBorder="1" applyAlignment="1">
      <alignment horizontal="left" vertical="top" wrapText="1"/>
    </xf>
    <xf numFmtId="0" fontId="26" fillId="0" borderId="2" xfId="0" applyNumberFormat="1" applyFont="1" applyFill="1" applyBorder="1" applyAlignment="1">
      <alignment horizontal="left" vertical="top" wrapText="1"/>
    </xf>
    <xf numFmtId="164" fontId="23" fillId="6" borderId="2" xfId="1" applyFont="1" applyFill="1" applyBorder="1" applyAlignment="1">
      <alignment horizontal="left" vertical="top" wrapText="1"/>
    </xf>
    <xf numFmtId="0" fontId="23" fillId="7" borderId="2" xfId="0" applyFont="1" applyFill="1" applyBorder="1" applyAlignment="1">
      <alignment horizontal="left" vertical="top" wrapText="1"/>
    </xf>
    <xf numFmtId="0" fontId="23" fillId="5" borderId="2" xfId="0" applyFont="1" applyFill="1" applyBorder="1" applyAlignment="1">
      <alignment horizontal="left" vertical="top" wrapText="1"/>
    </xf>
    <xf numFmtId="0" fontId="26" fillId="0" borderId="3" xfId="0" applyNumberFormat="1" applyFont="1" applyFill="1" applyBorder="1" applyAlignment="1">
      <alignment horizontal="left" vertical="top" wrapText="1"/>
    </xf>
    <xf numFmtId="0" fontId="4" fillId="0" borderId="7" xfId="0" applyFont="1" applyBorder="1" applyAlignment="1">
      <alignment vertical="center" wrapText="1"/>
    </xf>
    <xf numFmtId="4" fontId="4" fillId="0" borderId="20" xfId="1" applyNumberFormat="1" applyFont="1" applyFill="1" applyBorder="1" applyAlignment="1">
      <alignment horizontal="center" vertical="center" wrapText="1"/>
    </xf>
    <xf numFmtId="4" fontId="4" fillId="3" borderId="3" xfId="0" applyNumberFormat="1" applyFont="1" applyFill="1" applyBorder="1" applyAlignment="1">
      <alignment horizontal="left" vertical="top" wrapText="1"/>
    </xf>
    <xf numFmtId="4" fontId="13" fillId="0" borderId="3" xfId="0" applyNumberFormat="1" applyFont="1" applyBorder="1" applyAlignment="1">
      <alignment horizontal="center"/>
    </xf>
    <xf numFmtId="4" fontId="13" fillId="0" borderId="18" xfId="0" applyNumberFormat="1" applyFont="1" applyBorder="1" applyAlignment="1">
      <alignment horizontal="center"/>
    </xf>
    <xf numFmtId="0" fontId="13" fillId="4" borderId="8" xfId="0" applyFont="1" applyFill="1" applyBorder="1" applyAlignment="1">
      <alignment horizontal="left" vertical="top"/>
    </xf>
    <xf numFmtId="164" fontId="0" fillId="0" borderId="0" xfId="0" applyNumberFormat="1" applyFont="1"/>
    <xf numFmtId="4" fontId="4" fillId="0" borderId="9" xfId="0" applyNumberFormat="1" applyFont="1" applyBorder="1" applyAlignment="1">
      <alignment horizontal="center" vertical="center" wrapText="1"/>
    </xf>
    <xf numFmtId="14" fontId="4" fillId="0" borderId="9" xfId="0" applyNumberFormat="1" applyFont="1" applyBorder="1" applyAlignment="1">
      <alignment horizontal="center" vertical="center" wrapText="1"/>
    </xf>
    <xf numFmtId="0" fontId="4" fillId="3" borderId="17" xfId="0" applyNumberFormat="1" applyFont="1" applyFill="1" applyBorder="1" applyAlignment="1">
      <alignment horizontal="center" vertical="center" wrapText="1"/>
    </xf>
    <xf numFmtId="0" fontId="26" fillId="3" borderId="2" xfId="0" applyNumberFormat="1" applyFont="1" applyFill="1" applyBorder="1" applyAlignment="1">
      <alignment horizontal="left" vertical="top" wrapText="1"/>
    </xf>
    <xf numFmtId="14" fontId="4" fillId="3" borderId="2" xfId="0" applyNumberFormat="1" applyFont="1" applyFill="1" applyBorder="1" applyAlignment="1">
      <alignment horizontal="center" vertical="center" wrapText="1"/>
    </xf>
    <xf numFmtId="0" fontId="5" fillId="3" borderId="14" xfId="0" applyFont="1" applyFill="1" applyBorder="1" applyAlignment="1">
      <alignment horizontal="center" wrapText="1"/>
    </xf>
    <xf numFmtId="0" fontId="5" fillId="3" borderId="7" xfId="0" applyFont="1" applyFill="1" applyBorder="1" applyAlignment="1">
      <alignment horizontal="center" wrapText="1"/>
    </xf>
    <xf numFmtId="0" fontId="4" fillId="3" borderId="9" xfId="0" applyFont="1" applyFill="1" applyBorder="1" applyAlignment="1">
      <alignment horizontal="center" vertical="center" wrapText="1"/>
    </xf>
    <xf numFmtId="0" fontId="4" fillId="3" borderId="21" xfId="0" applyFont="1" applyFill="1" applyBorder="1" applyAlignment="1">
      <alignment horizontal="center" vertical="center" wrapText="1"/>
    </xf>
    <xf numFmtId="14" fontId="4" fillId="3" borderId="9" xfId="0" applyNumberFormat="1" applyFont="1" applyFill="1" applyBorder="1" applyAlignment="1">
      <alignment horizontal="center" vertical="center" wrapText="1"/>
    </xf>
    <xf numFmtId="164" fontId="1" fillId="0" borderId="0" xfId="0" applyNumberFormat="1" applyFont="1"/>
    <xf numFmtId="164" fontId="19" fillId="0" borderId="0" xfId="0" applyNumberFormat="1" applyFont="1" applyBorder="1"/>
    <xf numFmtId="164" fontId="11" fillId="0" borderId="0" xfId="0" applyNumberFormat="1" applyFont="1"/>
    <xf numFmtId="4" fontId="19" fillId="0" borderId="0" xfId="0" applyNumberFormat="1" applyFont="1"/>
    <xf numFmtId="4" fontId="4" fillId="0" borderId="0" xfId="7" applyNumberFormat="1" applyFont="1" applyFill="1" applyBorder="1" applyAlignment="1">
      <alignment horizontal="center" vertical="center" wrapText="1"/>
    </xf>
    <xf numFmtId="164" fontId="29" fillId="0" borderId="0" xfId="1" applyFont="1"/>
    <xf numFmtId="165" fontId="29" fillId="0" borderId="0" xfId="1" applyNumberFormat="1" applyFont="1"/>
    <xf numFmtId="0" fontId="5" fillId="5" borderId="9" xfId="0" applyFont="1" applyFill="1" applyBorder="1" applyAlignment="1">
      <alignment horizontal="center" wrapText="1"/>
    </xf>
    <xf numFmtId="0" fontId="5" fillId="5" borderId="9" xfId="0" applyFont="1" applyFill="1" applyBorder="1" applyAlignment="1">
      <alignment horizontal="left" vertical="top" wrapText="1"/>
    </xf>
    <xf numFmtId="164" fontId="5" fillId="6" borderId="17" xfId="1" applyFont="1" applyFill="1" applyBorder="1" applyAlignment="1">
      <alignment vertical="center" wrapText="1"/>
    </xf>
    <xf numFmtId="164" fontId="5" fillId="6" borderId="3" xfId="1" applyFont="1" applyFill="1" applyBorder="1" applyAlignment="1">
      <alignment vertical="center" wrapText="1"/>
    </xf>
    <xf numFmtId="0" fontId="5" fillId="3" borderId="2" xfId="0" applyFont="1" applyFill="1" applyBorder="1" applyAlignment="1">
      <alignment horizontal="center" wrapText="1"/>
    </xf>
    <xf numFmtId="4" fontId="4" fillId="0" borderId="2" xfId="0" applyNumberFormat="1" applyFont="1" applyBorder="1" applyAlignment="1">
      <alignment horizontal="center" vertical="center" wrapText="1"/>
    </xf>
    <xf numFmtId="164" fontId="5" fillId="7" borderId="2" xfId="0" applyNumberFormat="1" applyFont="1" applyFill="1" applyBorder="1" applyAlignment="1">
      <alignment wrapText="1"/>
    </xf>
    <xf numFmtId="4" fontId="5" fillId="7" borderId="2" xfId="1" applyNumberFormat="1" applyFont="1" applyFill="1" applyBorder="1" applyAlignment="1">
      <alignment horizontal="right" vertical="center" wrapText="1"/>
    </xf>
    <xf numFmtId="4" fontId="5" fillId="6" borderId="2" xfId="1" applyNumberFormat="1" applyFont="1" applyFill="1" applyBorder="1" applyAlignment="1">
      <alignment horizontal="right" vertical="center" wrapText="1"/>
    </xf>
    <xf numFmtId="0" fontId="4" fillId="3" borderId="3" xfId="0" applyFont="1" applyFill="1" applyBorder="1" applyAlignment="1">
      <alignment horizontal="center" vertical="center" wrapText="1"/>
    </xf>
    <xf numFmtId="0" fontId="4" fillId="3" borderId="7" xfId="0" applyNumberFormat="1" applyFont="1" applyFill="1" applyBorder="1" applyAlignment="1">
      <alignment horizontal="left" vertical="top" wrapText="1"/>
    </xf>
    <xf numFmtId="164" fontId="18" fillId="0" borderId="0" xfId="1" applyNumberFormat="1" applyFont="1"/>
    <xf numFmtId="4" fontId="4" fillId="0" borderId="2" xfId="7" applyNumberFormat="1" applyFont="1" applyFill="1" applyBorder="1" applyAlignment="1">
      <alignment horizontal="center" vertical="center" wrapText="1"/>
    </xf>
    <xf numFmtId="4" fontId="4" fillId="3" borderId="3" xfId="7" applyNumberFormat="1" applyFont="1" applyFill="1" applyBorder="1" applyAlignment="1">
      <alignment horizontal="center" vertical="center" wrapText="1"/>
    </xf>
    <xf numFmtId="4" fontId="4" fillId="3" borderId="18" xfId="7" applyNumberFormat="1" applyFont="1" applyFill="1" applyBorder="1" applyAlignment="1">
      <alignment horizontal="center" vertical="center" wrapText="1"/>
    </xf>
    <xf numFmtId="4" fontId="4" fillId="3" borderId="2" xfId="7"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5" fillId="0" borderId="7" xfId="0" applyFont="1" applyBorder="1" applyAlignment="1">
      <alignment horizontal="center" vertical="center" wrapText="1"/>
    </xf>
    <xf numFmtId="0" fontId="4" fillId="3" borderId="14" xfId="0" applyNumberFormat="1" applyFont="1" applyFill="1" applyBorder="1" applyAlignment="1">
      <alignment horizontal="center" vertical="center" wrapText="1"/>
    </xf>
    <xf numFmtId="165" fontId="1" fillId="0" borderId="0" xfId="0" applyNumberFormat="1" applyFont="1"/>
    <xf numFmtId="4" fontId="1" fillId="0" borderId="0" xfId="0" applyNumberFormat="1" applyFont="1"/>
    <xf numFmtId="0" fontId="1" fillId="3" borderId="0" xfId="0" applyFont="1" applyFill="1"/>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 fontId="4" fillId="6" borderId="3" xfId="1" applyNumberFormat="1"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4" fillId="3" borderId="0"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13" fillId="3" borderId="9" xfId="0" applyFont="1" applyFill="1" applyBorder="1" applyAlignment="1">
      <alignment horizontal="center" vertical="center" wrapText="1"/>
    </xf>
    <xf numFmtId="0" fontId="13" fillId="3" borderId="3" xfId="0"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4" fontId="4" fillId="8" borderId="1"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0" fontId="4" fillId="3" borderId="8"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3" fontId="4" fillId="0" borderId="1" xfId="7" applyNumberFormat="1" applyFont="1" applyFill="1" applyBorder="1" applyAlignment="1">
      <alignment horizontal="center" vertical="center" wrapText="1"/>
    </xf>
    <xf numFmtId="3" fontId="4" fillId="0" borderId="13" xfId="7" applyNumberFormat="1" applyFont="1" applyFill="1" applyBorder="1" applyAlignment="1">
      <alignment horizontal="center" vertical="center" wrapText="1"/>
    </xf>
    <xf numFmtId="3" fontId="4" fillId="0" borderId="2" xfId="7" applyNumberFormat="1" applyFont="1" applyFill="1" applyBorder="1" applyAlignment="1">
      <alignment horizontal="center" vertical="center" wrapText="1"/>
    </xf>
    <xf numFmtId="3" fontId="4" fillId="0" borderId="4" xfId="7" applyNumberFormat="1" applyFont="1" applyFill="1" applyBorder="1" applyAlignment="1">
      <alignment horizontal="center" vertical="center" wrapText="1"/>
    </xf>
    <xf numFmtId="3" fontId="4" fillId="0" borderId="10" xfId="7" applyNumberFormat="1" applyFont="1" applyFill="1" applyBorder="1" applyAlignment="1">
      <alignment horizontal="center" vertical="center" wrapText="1"/>
    </xf>
    <xf numFmtId="3" fontId="4" fillId="0" borderId="11" xfId="7"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4" fontId="4" fillId="3" borderId="7" xfId="0" applyNumberFormat="1" applyFont="1" applyFill="1" applyBorder="1" applyAlignment="1">
      <alignment horizontal="center" vertical="center" wrapText="1"/>
    </xf>
    <xf numFmtId="4" fontId="4" fillId="3" borderId="8"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4" fontId="4" fillId="3" borderId="4"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cellXfs>
  <cellStyles count="8">
    <cellStyle name="Comma" xfId="1" builtinId="3"/>
    <cellStyle name="Normal" xfId="0" builtinId="0"/>
    <cellStyle name="Normal 26" xfId="3"/>
    <cellStyle name="Normal 26 2" xfId="6"/>
    <cellStyle name="Normal 27" xfId="5"/>
    <cellStyle name="Normal 29" xfId="2"/>
    <cellStyle name="Normal 30" xfId="4"/>
    <cellStyle name="Normal__Fin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revisionHeaders" Target="revisions/revisionHeaders.xml"/><Relationship Id="rId4" Type="http://schemas.openxmlformats.org/officeDocument/2006/relationships/externalLink" Target="externalLinks/externalLink2.xml"/><Relationship Id="rId9" Type="http://schemas.openxmlformats.org/officeDocument/2006/relationships/usernames" Target="revisions/userNam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'Contracte semnate'!$P$147:$V$190</c:f>
              <c:multiLvlStrCache>
                <c:ptCount val="44"/>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208,277,151.41</c:v>
                  </c:pt>
                  <c:pt idx="40">
                    <c:v>94,437,310.45</c:v>
                  </c:pt>
                  <c:pt idx="41">
                    <c:v>35,273,614.76</c:v>
                  </c:pt>
                  <c:pt idx="42">
                    <c:v>129,710,925.21</c:v>
                  </c:pt>
                  <c:pt idx="43">
                    <c:v>337,988,076.62</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15,800.00</c:v>
                  </c:pt>
                  <c:pt idx="40">
                    <c:v>0.00</c:v>
                  </c:pt>
                  <c:pt idx="41">
                    <c:v>0.00</c:v>
                  </c:pt>
                  <c:pt idx="42">
                    <c:v>0.00</c:v>
                  </c:pt>
                  <c:pt idx="43">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3,999,072.76</c:v>
                  </c:pt>
                  <c:pt idx="40">
                    <c:v>14,868,403.45</c:v>
                  </c:pt>
                  <c:pt idx="41">
                    <c:v>5,843,883.30</c:v>
                  </c:pt>
                  <c:pt idx="42">
                    <c:v>7,998,145.52</c:v>
                  </c:pt>
                  <c:pt idx="43">
                    <c:v>11,997,218.28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2,414,585.28</c:v>
                  </c:pt>
                  <c:pt idx="40">
                    <c:v>1,591,378.14</c:v>
                  </c:pt>
                  <c:pt idx="41">
                    <c:v>588,594.55</c:v>
                  </c:pt>
                  <c:pt idx="42">
                    <c:v>2,179,972.69</c:v>
                  </c:pt>
                  <c:pt idx="43">
                    <c:v>4,594,557.97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28,224,756.52</c:v>
                  </c:pt>
                  <c:pt idx="40">
                    <c:v>10,343,957.91</c:v>
                  </c:pt>
                  <c:pt idx="41">
                    <c:v>3,825,865.09</c:v>
                  </c:pt>
                  <c:pt idx="42">
                    <c:v>14,169,823.00</c:v>
                  </c:pt>
                  <c:pt idx="43">
                    <c:v>42,394,579.52</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173,622,936.85</c:v>
                  </c:pt>
                  <c:pt idx="40">
                    <c:v>67,633,570.95</c:v>
                  </c:pt>
                  <c:pt idx="41">
                    <c:v>25,015,271.82</c:v>
                  </c:pt>
                  <c:pt idx="42">
                    <c:v>92,648,842.77</c:v>
                  </c:pt>
                  <c:pt idx="43">
                    <c:v>266,271,779.62</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204,262,278.65</c:v>
                  </c:pt>
                  <c:pt idx="40">
                    <c:v>79,568,907.00</c:v>
                  </c:pt>
                  <c:pt idx="41">
                    <c:v>29,429,731.46</c:v>
                  </c:pt>
                  <c:pt idx="42">
                    <c:v>108,998,638.46</c:v>
                  </c:pt>
                  <c:pt idx="43">
                    <c:v>313,260,917.11</c:v>
                  </c:pt>
                </c:lvl>
              </c:multiLvlStrCache>
            </c:multiLvlStrRef>
          </c:cat>
          <c:val>
            <c:numRef>
              <c:f>'Contracte semnate'!#REF!</c:f>
              <c:numCache>
                <c:formatCode>General</c:formatCode>
                <c:ptCount val="1"/>
                <c:pt idx="0">
                  <c:v>1</c:v>
                </c:pt>
              </c:numCache>
            </c:numRef>
          </c:val>
        </c:ser>
        <c:ser>
          <c:idx val="1"/>
          <c:order val="1"/>
          <c:invertIfNegative val="0"/>
          <c:cat>
            <c:multiLvlStrRef>
              <c:f>'Contracte semnate'!$P$147:$V$190</c:f>
              <c:multiLvlStrCache>
                <c:ptCount val="44"/>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208,277,151.41</c:v>
                  </c:pt>
                  <c:pt idx="40">
                    <c:v>94,437,310.45</c:v>
                  </c:pt>
                  <c:pt idx="41">
                    <c:v>35,273,614.76</c:v>
                  </c:pt>
                  <c:pt idx="42">
                    <c:v>129,710,925.21</c:v>
                  </c:pt>
                  <c:pt idx="43">
                    <c:v>337,988,076.62</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15,800.00</c:v>
                  </c:pt>
                  <c:pt idx="40">
                    <c:v>0.00</c:v>
                  </c:pt>
                  <c:pt idx="41">
                    <c:v>0.00</c:v>
                  </c:pt>
                  <c:pt idx="42">
                    <c:v>0.00</c:v>
                  </c:pt>
                  <c:pt idx="43">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3,999,072.76</c:v>
                  </c:pt>
                  <c:pt idx="40">
                    <c:v>14,868,403.45</c:v>
                  </c:pt>
                  <c:pt idx="41">
                    <c:v>5,843,883.30</c:v>
                  </c:pt>
                  <c:pt idx="42">
                    <c:v>7,998,145.52</c:v>
                  </c:pt>
                  <c:pt idx="43">
                    <c:v>11,997,218.28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2,414,585.28</c:v>
                  </c:pt>
                  <c:pt idx="40">
                    <c:v>1,591,378.14</c:v>
                  </c:pt>
                  <c:pt idx="41">
                    <c:v>588,594.55</c:v>
                  </c:pt>
                  <c:pt idx="42">
                    <c:v>2,179,972.69</c:v>
                  </c:pt>
                  <c:pt idx="43">
                    <c:v>4,594,557.97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28,224,756.52</c:v>
                  </c:pt>
                  <c:pt idx="40">
                    <c:v>10,343,957.91</c:v>
                  </c:pt>
                  <c:pt idx="41">
                    <c:v>3,825,865.09</c:v>
                  </c:pt>
                  <c:pt idx="42">
                    <c:v>14,169,823.00</c:v>
                  </c:pt>
                  <c:pt idx="43">
                    <c:v>42,394,579.52</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173,622,936.85</c:v>
                  </c:pt>
                  <c:pt idx="40">
                    <c:v>67,633,570.95</c:v>
                  </c:pt>
                  <c:pt idx="41">
                    <c:v>25,015,271.82</c:v>
                  </c:pt>
                  <c:pt idx="42">
                    <c:v>92,648,842.77</c:v>
                  </c:pt>
                  <c:pt idx="43">
                    <c:v>266,271,779.62</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204,262,278.65</c:v>
                  </c:pt>
                  <c:pt idx="40">
                    <c:v>79,568,907.00</c:v>
                  </c:pt>
                  <c:pt idx="41">
                    <c:v>29,429,731.46</c:v>
                  </c:pt>
                  <c:pt idx="42">
                    <c:v>108,998,638.46</c:v>
                  </c:pt>
                  <c:pt idx="43">
                    <c:v>313,260,917.11</c:v>
                  </c:pt>
                </c:lvl>
              </c:multiLvlStrCache>
            </c:multiLvlStrRef>
          </c:cat>
          <c:val>
            <c:numRef>
              <c:f>'Contracte semnate'!#REF!</c:f>
              <c:numCache>
                <c:formatCode>General</c:formatCode>
                <c:ptCount val="1"/>
                <c:pt idx="0">
                  <c:v>1</c:v>
                </c:pt>
              </c:numCache>
            </c:numRef>
          </c:val>
        </c:ser>
        <c:ser>
          <c:idx val="2"/>
          <c:order val="2"/>
          <c:invertIfNegative val="0"/>
          <c:cat>
            <c:multiLvlStrRef>
              <c:f>'Contracte semnate'!$P$147:$V$190</c:f>
              <c:multiLvlStrCache>
                <c:ptCount val="44"/>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208,277,151.41</c:v>
                  </c:pt>
                  <c:pt idx="40">
                    <c:v>94,437,310.45</c:v>
                  </c:pt>
                  <c:pt idx="41">
                    <c:v>35,273,614.76</c:v>
                  </c:pt>
                  <c:pt idx="42">
                    <c:v>129,710,925.21</c:v>
                  </c:pt>
                  <c:pt idx="43">
                    <c:v>337,988,076.62</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15,800.00</c:v>
                  </c:pt>
                  <c:pt idx="40">
                    <c:v>0.00</c:v>
                  </c:pt>
                  <c:pt idx="41">
                    <c:v>0.00</c:v>
                  </c:pt>
                  <c:pt idx="42">
                    <c:v>0.00</c:v>
                  </c:pt>
                  <c:pt idx="43">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3,999,072.76</c:v>
                  </c:pt>
                  <c:pt idx="40">
                    <c:v>14,868,403.45</c:v>
                  </c:pt>
                  <c:pt idx="41">
                    <c:v>5,843,883.30</c:v>
                  </c:pt>
                  <c:pt idx="42">
                    <c:v>7,998,145.52</c:v>
                  </c:pt>
                  <c:pt idx="43">
                    <c:v>11,997,218.28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2,414,585.28</c:v>
                  </c:pt>
                  <c:pt idx="40">
                    <c:v>1,591,378.14</c:v>
                  </c:pt>
                  <c:pt idx="41">
                    <c:v>588,594.55</c:v>
                  </c:pt>
                  <c:pt idx="42">
                    <c:v>2,179,972.69</c:v>
                  </c:pt>
                  <c:pt idx="43">
                    <c:v>4,594,557.97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28,224,756.52</c:v>
                  </c:pt>
                  <c:pt idx="40">
                    <c:v>10,343,957.91</c:v>
                  </c:pt>
                  <c:pt idx="41">
                    <c:v>3,825,865.09</c:v>
                  </c:pt>
                  <c:pt idx="42">
                    <c:v>14,169,823.00</c:v>
                  </c:pt>
                  <c:pt idx="43">
                    <c:v>42,394,579.52</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173,622,936.85</c:v>
                  </c:pt>
                  <c:pt idx="40">
                    <c:v>67,633,570.95</c:v>
                  </c:pt>
                  <c:pt idx="41">
                    <c:v>25,015,271.82</c:v>
                  </c:pt>
                  <c:pt idx="42">
                    <c:v>92,648,842.77</c:v>
                  </c:pt>
                  <c:pt idx="43">
                    <c:v>266,271,779.62</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204,262,278.65</c:v>
                  </c:pt>
                  <c:pt idx="40">
                    <c:v>79,568,907.00</c:v>
                  </c:pt>
                  <c:pt idx="41">
                    <c:v>29,429,731.46</c:v>
                  </c:pt>
                  <c:pt idx="42">
                    <c:v>108,998,638.46</c:v>
                  </c:pt>
                  <c:pt idx="43">
                    <c:v>313,260,917.11</c:v>
                  </c:pt>
                </c:lvl>
              </c:multiLvlStrCache>
            </c:multiLvlStrRef>
          </c:cat>
          <c:val>
            <c:numRef>
              <c:f>'Contracte semnate'!$X$147:$X$190</c:f>
              <c:numCache>
                <c:formatCode>#,##0.00</c:formatCode>
                <c:ptCount val="44"/>
                <c:pt idx="0">
                  <c:v>536815.48</c:v>
                </c:pt>
                <c:pt idx="1">
                  <c:v>691804.04</c:v>
                </c:pt>
                <c:pt idx="2">
                  <c:v>426906.82</c:v>
                </c:pt>
                <c:pt idx="3">
                  <c:v>821305.17</c:v>
                </c:pt>
                <c:pt idx="4">
                  <c:v>692817.1100000001</c:v>
                </c:pt>
                <c:pt idx="5">
                  <c:v>181228.13</c:v>
                </c:pt>
                <c:pt idx="6">
                  <c:v>586999.85</c:v>
                </c:pt>
                <c:pt idx="7">
                  <c:v>228807.25</c:v>
                </c:pt>
                <c:pt idx="8">
                  <c:v>867366.45999999985</c:v>
                </c:pt>
                <c:pt idx="9">
                  <c:v>1600769.4300000002</c:v>
                </c:pt>
                <c:pt idx="10">
                  <c:v>848201.18</c:v>
                </c:pt>
                <c:pt idx="11">
                  <c:v>136588.85</c:v>
                </c:pt>
                <c:pt idx="12">
                  <c:v>1673462.6799999997</c:v>
                </c:pt>
                <c:pt idx="13">
                  <c:v>755781.57</c:v>
                </c:pt>
                <c:pt idx="14">
                  <c:v>380230.57999999996</c:v>
                </c:pt>
                <c:pt idx="15">
                  <c:v>119164.05</c:v>
                </c:pt>
                <c:pt idx="16">
                  <c:v>331880.35000000003</c:v>
                </c:pt>
                <c:pt idx="17">
                  <c:v>133413.32</c:v>
                </c:pt>
                <c:pt idx="18">
                  <c:v>155090.29999999999</c:v>
                </c:pt>
                <c:pt idx="19">
                  <c:v>323844.47000000003</c:v>
                </c:pt>
                <c:pt idx="20">
                  <c:v>578100.02</c:v>
                </c:pt>
                <c:pt idx="21">
                  <c:v>123882.02</c:v>
                </c:pt>
                <c:pt idx="22">
                  <c:v>641314.53999999992</c:v>
                </c:pt>
                <c:pt idx="23">
                  <c:v>213308.33</c:v>
                </c:pt>
                <c:pt idx="24">
                  <c:v>269970.37</c:v>
                </c:pt>
                <c:pt idx="25">
                  <c:v>110692.69</c:v>
                </c:pt>
                <c:pt idx="26">
                  <c:v>827964.22</c:v>
                </c:pt>
                <c:pt idx="27">
                  <c:v>223554.45</c:v>
                </c:pt>
                <c:pt idx="28">
                  <c:v>54895.4</c:v>
                </c:pt>
                <c:pt idx="29">
                  <c:v>237481.93</c:v>
                </c:pt>
                <c:pt idx="30">
                  <c:v>927189.78</c:v>
                </c:pt>
                <c:pt idx="31">
                  <c:v>49401.15</c:v>
                </c:pt>
                <c:pt idx="32">
                  <c:v>56200.3</c:v>
                </c:pt>
                <c:pt idx="33">
                  <c:v>0</c:v>
                </c:pt>
                <c:pt idx="34">
                  <c:v>0</c:v>
                </c:pt>
                <c:pt idx="35">
                  <c:v>0</c:v>
                </c:pt>
                <c:pt idx="36">
                  <c:v>0</c:v>
                </c:pt>
                <c:pt idx="39">
                  <c:v>15806432.289999999</c:v>
                </c:pt>
                <c:pt idx="40">
                  <c:v>0</c:v>
                </c:pt>
                <c:pt idx="41">
                  <c:v>5060872.93</c:v>
                </c:pt>
                <c:pt idx="42">
                  <c:v>5060872.93</c:v>
                </c:pt>
                <c:pt idx="43">
                  <c:v>20867305.219999999</c:v>
                </c:pt>
              </c:numCache>
            </c:numRef>
          </c:val>
        </c:ser>
        <c:ser>
          <c:idx val="3"/>
          <c:order val="3"/>
          <c:invertIfNegative val="0"/>
          <c:cat>
            <c:multiLvlStrRef>
              <c:f>'Contracte semnate'!$P$147:$V$190</c:f>
              <c:multiLvlStrCache>
                <c:ptCount val="44"/>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208,277,151.41</c:v>
                  </c:pt>
                  <c:pt idx="40">
                    <c:v>94,437,310.45</c:v>
                  </c:pt>
                  <c:pt idx="41">
                    <c:v>35,273,614.76</c:v>
                  </c:pt>
                  <c:pt idx="42">
                    <c:v>129,710,925.21</c:v>
                  </c:pt>
                  <c:pt idx="43">
                    <c:v>337,988,076.62</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15,800.00</c:v>
                  </c:pt>
                  <c:pt idx="40">
                    <c:v>0.00</c:v>
                  </c:pt>
                  <c:pt idx="41">
                    <c:v>0.00</c:v>
                  </c:pt>
                  <c:pt idx="42">
                    <c:v>0.00</c:v>
                  </c:pt>
                  <c:pt idx="43">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3,999,072.76</c:v>
                  </c:pt>
                  <c:pt idx="40">
                    <c:v>14,868,403.45</c:v>
                  </c:pt>
                  <c:pt idx="41">
                    <c:v>5,843,883.30</c:v>
                  </c:pt>
                  <c:pt idx="42">
                    <c:v>7,998,145.52</c:v>
                  </c:pt>
                  <c:pt idx="43">
                    <c:v>11,997,218.28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2,414,585.28</c:v>
                  </c:pt>
                  <c:pt idx="40">
                    <c:v>1,591,378.14</c:v>
                  </c:pt>
                  <c:pt idx="41">
                    <c:v>588,594.55</c:v>
                  </c:pt>
                  <c:pt idx="42">
                    <c:v>2,179,972.69</c:v>
                  </c:pt>
                  <c:pt idx="43">
                    <c:v>4,594,557.97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28,224,756.52</c:v>
                  </c:pt>
                  <c:pt idx="40">
                    <c:v>10,343,957.91</c:v>
                  </c:pt>
                  <c:pt idx="41">
                    <c:v>3,825,865.09</c:v>
                  </c:pt>
                  <c:pt idx="42">
                    <c:v>14,169,823.00</c:v>
                  </c:pt>
                  <c:pt idx="43">
                    <c:v>42,394,579.52</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173,622,936.85</c:v>
                  </c:pt>
                  <c:pt idx="40">
                    <c:v>67,633,570.95</c:v>
                  </c:pt>
                  <c:pt idx="41">
                    <c:v>25,015,271.82</c:v>
                  </c:pt>
                  <c:pt idx="42">
                    <c:v>92,648,842.77</c:v>
                  </c:pt>
                  <c:pt idx="43">
                    <c:v>266,271,779.62</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204,262,278.65</c:v>
                  </c:pt>
                  <c:pt idx="40">
                    <c:v>79,568,907.00</c:v>
                  </c:pt>
                  <c:pt idx="41">
                    <c:v>29,429,731.46</c:v>
                  </c:pt>
                  <c:pt idx="42">
                    <c:v>108,998,638.46</c:v>
                  </c:pt>
                  <c:pt idx="43">
                    <c:v>313,260,917.11</c:v>
                  </c:pt>
                </c:lvl>
              </c:multiLvlStrCache>
            </c:multiLvlStrRef>
          </c:cat>
          <c:val>
            <c:numRef>
              <c:f>'Contracte semnate'!$Y$147:$Y$190</c:f>
              <c:numCache>
                <c:formatCode>#,##0.00</c:formatCode>
                <c:ptCount val="44"/>
                <c:pt idx="0">
                  <c:v>94732.13</c:v>
                </c:pt>
                <c:pt idx="1">
                  <c:v>122083.06999999999</c:v>
                </c:pt>
                <c:pt idx="2">
                  <c:v>75336.499999999985</c:v>
                </c:pt>
                <c:pt idx="3">
                  <c:v>144936.19</c:v>
                </c:pt>
                <c:pt idx="4">
                  <c:v>122261.84999999998</c:v>
                </c:pt>
                <c:pt idx="5">
                  <c:v>31981.43</c:v>
                </c:pt>
                <c:pt idx="6">
                  <c:v>103588.18999999999</c:v>
                </c:pt>
                <c:pt idx="7">
                  <c:v>40377.75</c:v>
                </c:pt>
                <c:pt idx="8">
                  <c:v>153064.67000000001</c:v>
                </c:pt>
                <c:pt idx="9">
                  <c:v>282488.72000000003</c:v>
                </c:pt>
                <c:pt idx="10">
                  <c:v>149682.58000000002</c:v>
                </c:pt>
                <c:pt idx="11">
                  <c:v>24103.91</c:v>
                </c:pt>
                <c:pt idx="12">
                  <c:v>295316.95</c:v>
                </c:pt>
                <c:pt idx="13">
                  <c:v>133373.22</c:v>
                </c:pt>
                <c:pt idx="14">
                  <c:v>67099.5</c:v>
                </c:pt>
                <c:pt idx="15">
                  <c:v>21028.95</c:v>
                </c:pt>
                <c:pt idx="16">
                  <c:v>58567.12999999999</c:v>
                </c:pt>
                <c:pt idx="17">
                  <c:v>23543.53</c:v>
                </c:pt>
                <c:pt idx="18">
                  <c:v>27368.879999999997</c:v>
                </c:pt>
                <c:pt idx="19">
                  <c:v>57149.02</c:v>
                </c:pt>
                <c:pt idx="20">
                  <c:v>102017.65</c:v>
                </c:pt>
                <c:pt idx="21">
                  <c:v>21861.53</c:v>
                </c:pt>
                <c:pt idx="22">
                  <c:v>113173.17000000001</c:v>
                </c:pt>
                <c:pt idx="23">
                  <c:v>37642.660000000003</c:v>
                </c:pt>
                <c:pt idx="24">
                  <c:v>47641.83</c:v>
                </c:pt>
                <c:pt idx="25">
                  <c:v>19534.009999999998</c:v>
                </c:pt>
                <c:pt idx="26">
                  <c:v>146111.34000000003</c:v>
                </c:pt>
                <c:pt idx="27">
                  <c:v>39450.78</c:v>
                </c:pt>
                <c:pt idx="28">
                  <c:v>9687.43</c:v>
                </c:pt>
                <c:pt idx="29">
                  <c:v>41908.57</c:v>
                </c:pt>
                <c:pt idx="30">
                  <c:v>163621.72999999998</c:v>
                </c:pt>
                <c:pt idx="31">
                  <c:v>8717.85</c:v>
                </c:pt>
                <c:pt idx="32">
                  <c:v>9917.7000000000007</c:v>
                </c:pt>
                <c:pt idx="33">
                  <c:v>0</c:v>
                </c:pt>
                <c:pt idx="34">
                  <c:v>0</c:v>
                </c:pt>
                <c:pt idx="35">
                  <c:v>0</c:v>
                </c:pt>
                <c:pt idx="36">
                  <c:v>0</c:v>
                </c:pt>
                <c:pt idx="39">
                  <c:v>2789370.4199999995</c:v>
                </c:pt>
                <c:pt idx="40">
                  <c:v>0</c:v>
                </c:pt>
                <c:pt idx="41">
                  <c:v>774015.86</c:v>
                </c:pt>
                <c:pt idx="42">
                  <c:v>774015.86</c:v>
                </c:pt>
                <c:pt idx="43">
                  <c:v>3563386.2799999993</c:v>
                </c:pt>
              </c:numCache>
            </c:numRef>
          </c:val>
        </c:ser>
        <c:ser>
          <c:idx val="4"/>
          <c:order val="4"/>
          <c:invertIfNegative val="0"/>
          <c:cat>
            <c:multiLvlStrRef>
              <c:f>'Contracte semnate'!$P$147:$V$190</c:f>
              <c:multiLvlStrCache>
                <c:ptCount val="44"/>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208,277,151.41</c:v>
                  </c:pt>
                  <c:pt idx="40">
                    <c:v>94,437,310.45</c:v>
                  </c:pt>
                  <c:pt idx="41">
                    <c:v>35,273,614.76</c:v>
                  </c:pt>
                  <c:pt idx="42">
                    <c:v>129,710,925.21</c:v>
                  </c:pt>
                  <c:pt idx="43">
                    <c:v>337,988,076.62</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15,800.00</c:v>
                  </c:pt>
                  <c:pt idx="40">
                    <c:v>0.00</c:v>
                  </c:pt>
                  <c:pt idx="41">
                    <c:v>0.00</c:v>
                  </c:pt>
                  <c:pt idx="42">
                    <c:v>0.00</c:v>
                  </c:pt>
                  <c:pt idx="43">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3,999,072.76</c:v>
                  </c:pt>
                  <c:pt idx="40">
                    <c:v>14,868,403.45</c:v>
                  </c:pt>
                  <c:pt idx="41">
                    <c:v>5,843,883.30</c:v>
                  </c:pt>
                  <c:pt idx="42">
                    <c:v>7,998,145.52</c:v>
                  </c:pt>
                  <c:pt idx="43">
                    <c:v>11,997,218.28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2,414,585.28</c:v>
                  </c:pt>
                  <c:pt idx="40">
                    <c:v>1,591,378.14</c:v>
                  </c:pt>
                  <c:pt idx="41">
                    <c:v>588,594.55</c:v>
                  </c:pt>
                  <c:pt idx="42">
                    <c:v>2,179,972.69</c:v>
                  </c:pt>
                  <c:pt idx="43">
                    <c:v>4,594,557.97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28,224,756.52</c:v>
                  </c:pt>
                  <c:pt idx="40">
                    <c:v>10,343,957.91</c:v>
                  </c:pt>
                  <c:pt idx="41">
                    <c:v>3,825,865.09</c:v>
                  </c:pt>
                  <c:pt idx="42">
                    <c:v>14,169,823.00</c:v>
                  </c:pt>
                  <c:pt idx="43">
                    <c:v>42,394,579.52</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173,622,936.85</c:v>
                  </c:pt>
                  <c:pt idx="40">
                    <c:v>67,633,570.95</c:v>
                  </c:pt>
                  <c:pt idx="41">
                    <c:v>25,015,271.82</c:v>
                  </c:pt>
                  <c:pt idx="42">
                    <c:v>92,648,842.77</c:v>
                  </c:pt>
                  <c:pt idx="43">
                    <c:v>266,271,779.62</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204,262,278.65</c:v>
                  </c:pt>
                  <c:pt idx="40">
                    <c:v>79,568,907.00</c:v>
                  </c:pt>
                  <c:pt idx="41">
                    <c:v>29,429,731.46</c:v>
                  </c:pt>
                  <c:pt idx="42">
                    <c:v>108,998,638.46</c:v>
                  </c:pt>
                  <c:pt idx="43">
                    <c:v>313,260,917.11</c:v>
                  </c:pt>
                </c:lvl>
              </c:multiLvlStrCache>
            </c:multiLvlStrRef>
          </c:cat>
          <c:val>
            <c:numRef>
              <c:f>'Contracte semnate'!$Z$147:$Z$190</c:f>
              <c:numCache>
                <c:formatCode>General</c:formatCode>
                <c:ptCount val="44"/>
              </c:numCache>
            </c:numRef>
          </c:val>
        </c:ser>
        <c:dLbls>
          <c:showLegendKey val="0"/>
          <c:showVal val="0"/>
          <c:showCatName val="0"/>
          <c:showSerName val="0"/>
          <c:showPercent val="0"/>
          <c:showBubbleSize val="0"/>
        </c:dLbls>
        <c:gapWidth val="150"/>
        <c:axId val="316694056"/>
        <c:axId val="316695624"/>
      </c:barChart>
      <c:catAx>
        <c:axId val="316694056"/>
        <c:scaling>
          <c:orientation val="minMax"/>
        </c:scaling>
        <c:delete val="0"/>
        <c:axPos val="b"/>
        <c:numFmt formatCode="General" sourceLinked="0"/>
        <c:majorTickMark val="out"/>
        <c:minorTickMark val="none"/>
        <c:tickLblPos val="nextTo"/>
        <c:crossAx val="316695624"/>
        <c:crosses val="autoZero"/>
        <c:auto val="1"/>
        <c:lblAlgn val="ctr"/>
        <c:lblOffset val="100"/>
        <c:noMultiLvlLbl val="0"/>
      </c:catAx>
      <c:valAx>
        <c:axId val="316695624"/>
        <c:scaling>
          <c:orientation val="minMax"/>
        </c:scaling>
        <c:delete val="0"/>
        <c:axPos val="l"/>
        <c:majorGridlines/>
        <c:numFmt formatCode="General" sourceLinked="1"/>
        <c:majorTickMark val="out"/>
        <c:minorTickMark val="none"/>
        <c:tickLblPos val="nextTo"/>
        <c:crossAx val="31669405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89" workbookViewId="0" zoomToFit="1"/>
  </sheetViews>
  <customSheetViews>
    <customSheetView guid="{71303130-C0D1-498C-AC25-E8A134185A16}" scale="89" zoomToFit="1">
      <pageMargins left="0.7" right="0.7" top="0.75" bottom="0.75" header="0.3" footer="0.3"/>
    </customSheetView>
    <customSheetView guid="{F4C96D22-891C-4B3C-B57B-7878195B2E7E}" scale="89" zoomToFit="1">
      <pageMargins left="0.7" right="0.7" top="0.75" bottom="0.75" header="0.3" footer="0.3"/>
    </customSheetView>
    <customSheetView guid="{ECCC7D97-A0C3-4C50-BA03-A8D24BCD22BE}" scale="89" zoomToFit="1">
      <pageMargins left="0.7" right="0.7" top="0.75" bottom="0.75" header="0.3" footer="0.3"/>
    </customSheetView>
    <customSheetView guid="{E4462EA5-1112-4F42-BE37-A867D6FC853C}" scale="112" zoomToFit="1">
      <pageMargins left="0.7" right="0.7" top="0.75" bottom="0.75" header="0.3" footer="0.3"/>
    </customSheetView>
    <customSheetView guid="{413D6799-9F75-47FF-8A9E-5CB9283B7BBE}" scale="89" zoomToFit="1">
      <pageMargins left="0.7" right="0.7" top="0.75" bottom="0.75" header="0.3" footer="0.3"/>
    </customSheetView>
    <customSheetView guid="{DB90939E-72BD-4CED-BFB6-BD74FF913DB3}" scale="89" zoomToFit="1">
      <pageMargins left="0.7" right="0.7" top="0.75" bottom="0.75" header="0.3" footer="0.3"/>
    </customSheetView>
    <customSheetView guid="{9E851A6A-17B1-4E6F-A007-493445D427B8}" scale="89" zoomToFit="1">
      <pageMargins left="0.7" right="0.7" top="0.75" bottom="0.75" header="0.3" footer="0.3"/>
    </customSheetView>
    <customSheetView guid="{83337B45-5054-4200-BF9E-4E1DC1896214}" scale="89" zoomToFit="1">
      <pageMargins left="0.7" right="0.7" top="0.75" bottom="0.75" header="0.3" footer="0.3"/>
    </customSheetView>
    <customSheetView guid="{437FD6EF-32B2-4DE0-BA89-93A7E3EF04C5}" scale="89" zoomToFit="1">
      <pageMargins left="0.7" right="0.7" top="0.75" bottom="0.75" header="0.3" footer="0.3"/>
    </customSheetView>
    <customSheetView guid="{3EBF2DB4-84D7-478D-9896-C4DA08B65D0C}" scale="89" zoomToFit="1">
      <pageMargins left="0.7" right="0.7" top="0.75" bottom="0.75" header="0.3" footer="0.3"/>
    </customSheetView>
    <customSheetView guid="{2234C728-15E1-4BAF-98DE-620726961552}" scale="76" zoomToFit="1">
      <pageMargins left="0.7" right="0.7" top="0.75" bottom="0.75" header="0.3" footer="0.3"/>
    </customSheetView>
    <customSheetView guid="{E10820C0-32CD-441A-8635-65479FE7CBA3}" scale="76" zoomToFit="1">
      <pageMargins left="0.7" right="0.7" top="0.75" bottom="0.75" header="0.3" footer="0.3"/>
    </customSheetView>
    <customSheetView guid="{E1C13DC2-98C2-4597-8D1A-C9F2C3CA60EC}" scale="89" zoomToFit="1">
      <pageMargins left="0.7" right="0.7" top="0.75" bottom="0.75" header="0.3" footer="0.3"/>
    </customSheetView>
    <customSheetView guid="{79FA8BE5-7D13-4EF3-B35A-76ACF1C0DF3C}" scale="89" zoomToFit="1">
      <pageMargins left="0.7" right="0.7" top="0.75" bottom="0.75" header="0.3" footer="0.3"/>
    </customSheetView>
    <customSheetView guid="{64D2264B-4E86-4FBB-93B3-BEE727888DFE}" scale="89" zoomToFit="1">
      <pageMargins left="0.7" right="0.7" top="0.75" bottom="0.75" header="0.3" footer="0.3"/>
    </customSheetView>
    <customSheetView guid="{216972B4-771A-4607-A8B4-AC73D5CD6C1A}" scale="89" zoomToFit="1">
      <pageMargins left="0.7" right="0.7" top="0.75" bottom="0.75" header="0.3" footer="0.3"/>
    </customSheetView>
    <customSheetView guid="{B8EFA5E8-2E8C-450C-9395-D582737418AA}" scale="89" zoomToFit="1">
      <pageMargins left="0.7" right="0.7" top="0.75" bottom="0.75" header="0.3" footer="0.3"/>
    </customSheetView>
    <customSheetView guid="{61C44EA8-4687-4D4E-A1ED-359DF81A71FB}" scale="89" zoomToFit="1">
      <pageMargins left="0.7" right="0.7" top="0.75" bottom="0.75" header="0.3" footer="0.3"/>
    </customSheetView>
    <customSheetView guid="{0F598BC0-9523-4AD3-94A3-BDEC8367FE11}" scale="89" zoomToFit="1">
      <pageMargins left="0.7" right="0.7" top="0.75" bottom="0.75" header="0.3" footer="0.3"/>
    </customSheetView>
    <customSheetView guid="{0E2002C0-88DC-479A-B983-CA340E3274B8}" scale="89" zoomToFit="1">
      <pageMargins left="0.7" right="0.7" top="0.75" bottom="0.75" header="0.3" footer="0.3"/>
    </customSheetView>
    <customSheetView guid="{A23DAD4C-1DE1-4EEE-B895-448842FF572B}" scale="89" zoomToFit="1">
      <pageMargins left="0.7" right="0.7" top="0.75" bottom="0.75" header="0.3" footer="0.3"/>
    </customSheetView>
    <customSheetView guid="{8B6B6742-0A94-44F5-8F9D-AFCA3963BC34}"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0253" cy="61109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daniela.cirlig\Downloads\raportari%20bilunare\28.02.2018\Anexa%203%20-%20Lista%20contracte%20semnate%20la%20%2028.02.2018.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nexa%20%202.2%20-%20%20Plati%20POIM_30.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sheetNames>
    <sheetDataSet>
      <sheetData sheetId="0" refreshError="1"/>
      <sheetData sheetId="1">
        <row r="61">
          <cell r="D61" t="str">
            <v>Fazarea proiectului Sistem de management integrat al deșeurilor în județul Brăila</v>
          </cell>
        </row>
        <row r="62">
          <cell r="D62" t="str">
            <v>Fazarea proiectului Sistem de management integrat al deseurilor în județul Alba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i efectuate"/>
      <sheetName val="Chart2"/>
      <sheetName val="Contracte semnate"/>
      <sheetName val="Proiecte aprobate tr"/>
      <sheetName val="c"/>
    </sheetNames>
    <sheetDataSet>
      <sheetData sheetId="0">
        <row r="45">
          <cell r="B45" t="str">
            <v>AP 6, OS 6.2. Monitorizarea consumului energie pentru consumatori industriali</v>
          </cell>
        </row>
      </sheetData>
      <sheetData sheetId="1" refreshError="1"/>
      <sheetData sheetId="2" refreshError="1"/>
      <sheetData sheetId="3" refreshError="1"/>
      <sheetData sheetId="4" refreshError="1"/>
    </sheetDataSet>
  </externalBook>
</externalLink>
</file>

<file path=xl/revisions/_rels/revisionHeaders.xml.rels><?xml version="1.0" encoding="UTF-8" standalone="yes"?>
<Relationships xmlns="http://schemas.openxmlformats.org/package/2006/relationships"><Relationship Id="rId480" Type="http://schemas.openxmlformats.org/officeDocument/2006/relationships/revisionLog" Target="revisionLog48.xml"/><Relationship Id="rId485" Type="http://schemas.openxmlformats.org/officeDocument/2006/relationships/revisionLog" Target="revisionLog53.xml"/><Relationship Id="rId515" Type="http://schemas.openxmlformats.org/officeDocument/2006/relationships/revisionLog" Target="revisionLog76.xml"/><Relationship Id="rId536" Type="http://schemas.openxmlformats.org/officeDocument/2006/relationships/revisionLog" Target="revisionLog97.xml"/><Relationship Id="rId510" Type="http://schemas.openxmlformats.org/officeDocument/2006/relationships/revisionLog" Target="revisionLog7.xml"/><Relationship Id="rId531" Type="http://schemas.openxmlformats.org/officeDocument/2006/relationships/revisionLog" Target="revisionLog92.xml"/><Relationship Id="rId552" Type="http://schemas.openxmlformats.org/officeDocument/2006/relationships/revisionLog" Target="revisionLog113.xml"/><Relationship Id="rId557" Type="http://schemas.openxmlformats.org/officeDocument/2006/relationships/revisionLog" Target="revisionLog118.xml"/><Relationship Id="rId573" Type="http://schemas.openxmlformats.org/officeDocument/2006/relationships/revisionLog" Target="revisionLog13.xml"/><Relationship Id="rId526" Type="http://schemas.openxmlformats.org/officeDocument/2006/relationships/revisionLog" Target="revisionLog87.xml"/><Relationship Id="rId488" Type="http://schemas.openxmlformats.org/officeDocument/2006/relationships/revisionLog" Target="revisionLog56.xml"/><Relationship Id="rId475" Type="http://schemas.openxmlformats.org/officeDocument/2006/relationships/revisionLog" Target="revisionLog43.xml"/><Relationship Id="rId491" Type="http://schemas.openxmlformats.org/officeDocument/2006/relationships/revisionLog" Target="revisionLog59.xml"/><Relationship Id="rId496" Type="http://schemas.openxmlformats.org/officeDocument/2006/relationships/revisionLog" Target="revisionLog64.xml"/><Relationship Id="rId505" Type="http://schemas.openxmlformats.org/officeDocument/2006/relationships/revisionLog" Target="revisionLog73.xml"/><Relationship Id="rId539" Type="http://schemas.openxmlformats.org/officeDocument/2006/relationships/revisionLog" Target="revisionLog100.xml"/><Relationship Id="rId518" Type="http://schemas.openxmlformats.org/officeDocument/2006/relationships/revisionLog" Target="revisionLog79.xml"/><Relationship Id="rId483" Type="http://schemas.openxmlformats.org/officeDocument/2006/relationships/revisionLog" Target="revisionLog51.xml"/><Relationship Id="rId500" Type="http://schemas.openxmlformats.org/officeDocument/2006/relationships/revisionLog" Target="revisionLog68.xml"/><Relationship Id="rId521" Type="http://schemas.openxmlformats.org/officeDocument/2006/relationships/revisionLog" Target="revisionLog82.xml"/><Relationship Id="rId542" Type="http://schemas.openxmlformats.org/officeDocument/2006/relationships/revisionLog" Target="revisionLog103.xml"/><Relationship Id="rId547" Type="http://schemas.openxmlformats.org/officeDocument/2006/relationships/revisionLog" Target="revisionLog108.xml"/><Relationship Id="rId563" Type="http://schemas.openxmlformats.org/officeDocument/2006/relationships/revisionLog" Target="revisionLog124.xml"/><Relationship Id="rId568" Type="http://schemas.openxmlformats.org/officeDocument/2006/relationships/revisionLog" Target="revisionLog129.xml"/><Relationship Id="rId513" Type="http://schemas.openxmlformats.org/officeDocument/2006/relationships/revisionLog" Target="revisionLog10.xml"/><Relationship Id="rId534" Type="http://schemas.openxmlformats.org/officeDocument/2006/relationships/revisionLog" Target="revisionLog95.xml"/><Relationship Id="rId550" Type="http://schemas.openxmlformats.org/officeDocument/2006/relationships/revisionLog" Target="revisionLog111.xml"/><Relationship Id="rId555" Type="http://schemas.openxmlformats.org/officeDocument/2006/relationships/revisionLog" Target="revisionLog116.xml"/><Relationship Id="rId571" Type="http://schemas.openxmlformats.org/officeDocument/2006/relationships/revisionLog" Target="revisionLog132.xml"/><Relationship Id="rId508" Type="http://schemas.openxmlformats.org/officeDocument/2006/relationships/revisionLog" Target="revisionLog5.xml"/><Relationship Id="rId529" Type="http://schemas.openxmlformats.org/officeDocument/2006/relationships/revisionLog" Target="revisionLog90.xml"/><Relationship Id="rId516" Type="http://schemas.openxmlformats.org/officeDocument/2006/relationships/revisionLog" Target="revisionLog77.xml"/><Relationship Id="rId499" Type="http://schemas.openxmlformats.org/officeDocument/2006/relationships/revisionLog" Target="revisionLog67.xml"/><Relationship Id="rId473" Type="http://schemas.openxmlformats.org/officeDocument/2006/relationships/revisionLog" Target="revisionLog41.xml"/><Relationship Id="rId478" Type="http://schemas.openxmlformats.org/officeDocument/2006/relationships/revisionLog" Target="revisionLog46.xml"/><Relationship Id="rId481" Type="http://schemas.openxmlformats.org/officeDocument/2006/relationships/revisionLog" Target="revisionLog49.xml"/><Relationship Id="rId486" Type="http://schemas.openxmlformats.org/officeDocument/2006/relationships/revisionLog" Target="revisionLog54.xml"/><Relationship Id="rId494" Type="http://schemas.openxmlformats.org/officeDocument/2006/relationships/revisionLog" Target="revisionLog62.xml"/><Relationship Id="rId503" Type="http://schemas.openxmlformats.org/officeDocument/2006/relationships/revisionLog" Target="revisionLog71.xml"/><Relationship Id="rId511" Type="http://schemas.openxmlformats.org/officeDocument/2006/relationships/revisionLog" Target="revisionLog8.xml"/><Relationship Id="rId524" Type="http://schemas.openxmlformats.org/officeDocument/2006/relationships/revisionLog" Target="revisionLog85.xml"/><Relationship Id="rId532" Type="http://schemas.openxmlformats.org/officeDocument/2006/relationships/revisionLog" Target="revisionLog93.xml"/><Relationship Id="rId537" Type="http://schemas.openxmlformats.org/officeDocument/2006/relationships/revisionLog" Target="revisionLog98.xml"/><Relationship Id="rId540" Type="http://schemas.openxmlformats.org/officeDocument/2006/relationships/revisionLog" Target="revisionLog101.xml"/><Relationship Id="rId545" Type="http://schemas.openxmlformats.org/officeDocument/2006/relationships/revisionLog" Target="revisionLog106.xml"/><Relationship Id="rId553" Type="http://schemas.openxmlformats.org/officeDocument/2006/relationships/revisionLog" Target="revisionLog114.xml"/><Relationship Id="rId558" Type="http://schemas.openxmlformats.org/officeDocument/2006/relationships/revisionLog" Target="revisionLog119.xml"/><Relationship Id="rId566" Type="http://schemas.openxmlformats.org/officeDocument/2006/relationships/revisionLog" Target="revisionLog127.xml"/><Relationship Id="rId574" Type="http://schemas.openxmlformats.org/officeDocument/2006/relationships/revisionLog" Target="revisionLog1.xml"/><Relationship Id="rId561" Type="http://schemas.openxmlformats.org/officeDocument/2006/relationships/revisionLog" Target="revisionLog122.xml"/><Relationship Id="rId506" Type="http://schemas.openxmlformats.org/officeDocument/2006/relationships/revisionLog" Target="revisionLog74.xml"/><Relationship Id="rId519" Type="http://schemas.openxmlformats.org/officeDocument/2006/relationships/revisionLog" Target="revisionLog80.xml"/><Relationship Id="rId497" Type="http://schemas.openxmlformats.org/officeDocument/2006/relationships/revisionLog" Target="revisionLog65.xml"/><Relationship Id="rId489" Type="http://schemas.openxmlformats.org/officeDocument/2006/relationships/revisionLog" Target="revisionLog57.xml"/><Relationship Id="rId484" Type="http://schemas.openxmlformats.org/officeDocument/2006/relationships/revisionLog" Target="revisionLog52.xml"/><Relationship Id="rId476" Type="http://schemas.openxmlformats.org/officeDocument/2006/relationships/revisionLog" Target="revisionLog44.xml"/><Relationship Id="rId471" Type="http://schemas.openxmlformats.org/officeDocument/2006/relationships/revisionLog" Target="revisionLog39.xml"/><Relationship Id="rId492" Type="http://schemas.openxmlformats.org/officeDocument/2006/relationships/revisionLog" Target="revisionLog60.xml"/><Relationship Id="rId501" Type="http://schemas.openxmlformats.org/officeDocument/2006/relationships/revisionLog" Target="revisionLog69.xml"/><Relationship Id="rId514" Type="http://schemas.openxmlformats.org/officeDocument/2006/relationships/revisionLog" Target="revisionLog11.xml"/><Relationship Id="rId522" Type="http://schemas.openxmlformats.org/officeDocument/2006/relationships/revisionLog" Target="revisionLog83.xml"/><Relationship Id="rId527" Type="http://schemas.openxmlformats.org/officeDocument/2006/relationships/revisionLog" Target="revisionLog88.xml"/><Relationship Id="rId530" Type="http://schemas.openxmlformats.org/officeDocument/2006/relationships/revisionLog" Target="revisionLog91.xml"/><Relationship Id="rId535" Type="http://schemas.openxmlformats.org/officeDocument/2006/relationships/revisionLog" Target="revisionLog96.xml"/><Relationship Id="rId543" Type="http://schemas.openxmlformats.org/officeDocument/2006/relationships/revisionLog" Target="revisionLog104.xml"/><Relationship Id="rId548" Type="http://schemas.openxmlformats.org/officeDocument/2006/relationships/revisionLog" Target="revisionLog109.xml"/><Relationship Id="rId556" Type="http://schemas.openxmlformats.org/officeDocument/2006/relationships/revisionLog" Target="revisionLog117.xml"/><Relationship Id="rId569" Type="http://schemas.openxmlformats.org/officeDocument/2006/relationships/revisionLog" Target="revisionLog130.xml"/><Relationship Id="rId551" Type="http://schemas.openxmlformats.org/officeDocument/2006/relationships/revisionLog" Target="revisionLog112.xml"/><Relationship Id="rId564" Type="http://schemas.openxmlformats.org/officeDocument/2006/relationships/revisionLog" Target="revisionLog125.xml"/><Relationship Id="rId572" Type="http://schemas.openxmlformats.org/officeDocument/2006/relationships/revisionLog" Target="revisionLog12.xml"/><Relationship Id="rId474" Type="http://schemas.openxmlformats.org/officeDocument/2006/relationships/revisionLog" Target="revisionLog42.xml"/><Relationship Id="rId487" Type="http://schemas.openxmlformats.org/officeDocument/2006/relationships/revisionLog" Target="revisionLog55.xml"/><Relationship Id="rId509" Type="http://schemas.openxmlformats.org/officeDocument/2006/relationships/revisionLog" Target="revisionLog6.xml"/><Relationship Id="rId479" Type="http://schemas.openxmlformats.org/officeDocument/2006/relationships/revisionLog" Target="revisionLog47.xml"/><Relationship Id="rId504" Type="http://schemas.openxmlformats.org/officeDocument/2006/relationships/revisionLog" Target="revisionLog72.xml"/><Relationship Id="rId567" Type="http://schemas.openxmlformats.org/officeDocument/2006/relationships/revisionLog" Target="revisionLog128.xml"/><Relationship Id="rId482" Type="http://schemas.openxmlformats.org/officeDocument/2006/relationships/revisionLog" Target="revisionLog50.xml"/><Relationship Id="rId490" Type="http://schemas.openxmlformats.org/officeDocument/2006/relationships/revisionLog" Target="revisionLog58.xml"/><Relationship Id="rId495" Type="http://schemas.openxmlformats.org/officeDocument/2006/relationships/revisionLog" Target="revisionLog63.xml"/><Relationship Id="rId512" Type="http://schemas.openxmlformats.org/officeDocument/2006/relationships/revisionLog" Target="revisionLog9.xml"/><Relationship Id="rId517" Type="http://schemas.openxmlformats.org/officeDocument/2006/relationships/revisionLog" Target="revisionLog78.xml"/><Relationship Id="rId525" Type="http://schemas.openxmlformats.org/officeDocument/2006/relationships/revisionLog" Target="revisionLog86.xml"/><Relationship Id="rId533" Type="http://schemas.openxmlformats.org/officeDocument/2006/relationships/revisionLog" Target="revisionLog94.xml"/><Relationship Id="rId538" Type="http://schemas.openxmlformats.org/officeDocument/2006/relationships/revisionLog" Target="revisionLog99.xml"/><Relationship Id="rId546" Type="http://schemas.openxmlformats.org/officeDocument/2006/relationships/revisionLog" Target="revisionLog107.xml"/><Relationship Id="rId559" Type="http://schemas.openxmlformats.org/officeDocument/2006/relationships/revisionLog" Target="revisionLog120.xml"/><Relationship Id="rId520" Type="http://schemas.openxmlformats.org/officeDocument/2006/relationships/revisionLog" Target="revisionLog81.xml"/><Relationship Id="rId541" Type="http://schemas.openxmlformats.org/officeDocument/2006/relationships/revisionLog" Target="revisionLog102.xml"/><Relationship Id="rId554" Type="http://schemas.openxmlformats.org/officeDocument/2006/relationships/revisionLog" Target="revisionLog115.xml"/><Relationship Id="rId562" Type="http://schemas.openxmlformats.org/officeDocument/2006/relationships/revisionLog" Target="revisionLog123.xml"/><Relationship Id="rId570" Type="http://schemas.openxmlformats.org/officeDocument/2006/relationships/revisionLog" Target="revisionLog131.xml"/><Relationship Id="rId477" Type="http://schemas.openxmlformats.org/officeDocument/2006/relationships/revisionLog" Target="revisionLog45.xml"/><Relationship Id="rId498" Type="http://schemas.openxmlformats.org/officeDocument/2006/relationships/revisionLog" Target="revisionLog66.xml"/><Relationship Id="rId549" Type="http://schemas.openxmlformats.org/officeDocument/2006/relationships/revisionLog" Target="revisionLog110.xml"/><Relationship Id="rId472" Type="http://schemas.openxmlformats.org/officeDocument/2006/relationships/revisionLog" Target="revisionLog40.xml"/><Relationship Id="rId493" Type="http://schemas.openxmlformats.org/officeDocument/2006/relationships/revisionLog" Target="revisionLog61.xml"/><Relationship Id="rId502" Type="http://schemas.openxmlformats.org/officeDocument/2006/relationships/revisionLog" Target="revisionLog70.xml"/><Relationship Id="rId507" Type="http://schemas.openxmlformats.org/officeDocument/2006/relationships/revisionLog" Target="revisionLog75.xml"/><Relationship Id="rId523" Type="http://schemas.openxmlformats.org/officeDocument/2006/relationships/revisionLog" Target="revisionLog84.xml"/><Relationship Id="rId528" Type="http://schemas.openxmlformats.org/officeDocument/2006/relationships/revisionLog" Target="revisionLog89.xml"/><Relationship Id="rId544" Type="http://schemas.openxmlformats.org/officeDocument/2006/relationships/revisionLog" Target="revisionLog105.xml"/><Relationship Id="rId560" Type="http://schemas.openxmlformats.org/officeDocument/2006/relationships/revisionLog" Target="revisionLog121.xml"/><Relationship Id="rId565" Type="http://schemas.openxmlformats.org/officeDocument/2006/relationships/revisionLog" Target="revisionLog12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8205ECF-0738-4795-BCD4-B15DE5EAF96C}" diskRevisions="1" revisionId="4107" version="2">
  <header guid="{90EA4C39-1289-48A6-9AC5-32C3EE67B0CA}" dateTime="2018-03-14T13:26:53" maxSheetId="3" userName="Daniela Ionela Cirlig" r:id="rId471" minRId="3546" maxRId="3555">
    <sheetIdMap count="2">
      <sheetId val="1"/>
      <sheetId val="2"/>
    </sheetIdMap>
  </header>
  <header guid="{AFD5A086-100E-4EE5-B602-9E0CCD0FD54A}" dateTime="2018-03-14T13:27:12" maxSheetId="3" userName="Daniela Ionela Cirlig" r:id="rId472" minRId="3556">
    <sheetIdMap count="2">
      <sheetId val="1"/>
      <sheetId val="2"/>
    </sheetIdMap>
  </header>
  <header guid="{AE56CDFE-72B1-4FFE-8F82-6BFF3399EA2D}" dateTime="2018-03-14T13:27:43" maxSheetId="3" userName="Daniela Ionela Cirlig" r:id="rId473" minRId="3557">
    <sheetIdMap count="2">
      <sheetId val="1"/>
      <sheetId val="2"/>
    </sheetIdMap>
  </header>
  <header guid="{924B11EF-3D94-4A19-AD73-24CE80C43D4C}" dateTime="2018-03-14T13:28:56" maxSheetId="3" userName="Daniela Ionela Cirlig" r:id="rId474">
    <sheetIdMap count="2">
      <sheetId val="1"/>
      <sheetId val="2"/>
    </sheetIdMap>
  </header>
  <header guid="{CF496553-AACD-4205-92A7-73F6149AE8A0}" dateTime="2018-03-14T13:29:45" maxSheetId="3" userName="Daniela Ionela Cirlig" r:id="rId475">
    <sheetIdMap count="2">
      <sheetId val="1"/>
      <sheetId val="2"/>
    </sheetIdMap>
  </header>
  <header guid="{58C6A744-02C9-4B3D-BA5D-522BA8D89772}" dateTime="2018-03-14T13:30:10" maxSheetId="3" userName="Daniela Ionela Cirlig" r:id="rId476">
    <sheetIdMap count="2">
      <sheetId val="1"/>
      <sheetId val="2"/>
    </sheetIdMap>
  </header>
  <header guid="{611586E1-1073-401B-8000-946F0664D023}" dateTime="2018-03-14T13:32:44" maxSheetId="3" userName="Daniela Ionela Cirlig" r:id="rId477">
    <sheetIdMap count="2">
      <sheetId val="1"/>
      <sheetId val="2"/>
    </sheetIdMap>
  </header>
  <header guid="{B3F0F5F3-D81F-4987-8C50-FD14F374EF5E}" dateTime="2018-03-15T09:42:18" maxSheetId="3" userName="Daniela Ionela Cirlig" r:id="rId478" minRId="3562" maxRId="3586">
    <sheetIdMap count="2">
      <sheetId val="1"/>
      <sheetId val="2"/>
    </sheetIdMap>
  </header>
  <header guid="{8DEE9EBD-3878-430F-8E42-F9EB9DA675A2}" dateTime="2018-03-15T09:47:14" maxSheetId="3" userName="Daniela Ionela Cirlig" r:id="rId479" minRId="3587" maxRId="3591">
    <sheetIdMap count="2">
      <sheetId val="1"/>
      <sheetId val="2"/>
    </sheetIdMap>
  </header>
  <header guid="{691EDA65-9A66-4147-98F2-6705B5A7EFD8}" dateTime="2018-03-15T09:52:23" maxSheetId="3" userName="Daniela Ionela Cirlig" r:id="rId480">
    <sheetIdMap count="2">
      <sheetId val="1"/>
      <sheetId val="2"/>
    </sheetIdMap>
  </header>
  <header guid="{7035CF52-4201-40F0-A802-34BB9C121E9B}" dateTime="2018-03-15T09:54:18" maxSheetId="3" userName="Daniela Ionela Cirlig" r:id="rId481" minRId="3594" maxRId="3595">
    <sheetIdMap count="2">
      <sheetId val="1"/>
      <sheetId val="2"/>
    </sheetIdMap>
  </header>
  <header guid="{DEB41A34-D834-472D-98DA-93735241BA7F}" dateTime="2018-03-15T09:57:57" maxSheetId="3" userName="Daniela Ionela Cirlig" r:id="rId482" minRId="3597">
    <sheetIdMap count="2">
      <sheetId val="1"/>
      <sheetId val="2"/>
    </sheetIdMap>
  </header>
  <header guid="{BB8E006A-926D-475A-A348-906FBAC2C019}" dateTime="2018-03-15T10:03:04" maxSheetId="3" userName="Daniela Ionela Cirlig" r:id="rId483" minRId="3598">
    <sheetIdMap count="2">
      <sheetId val="1"/>
      <sheetId val="2"/>
    </sheetIdMap>
  </header>
  <header guid="{1C24677E-94CB-4A0E-BCD1-D21CDE576AFC}" dateTime="2018-03-15T10:03:26" maxSheetId="3" userName="Daniela Ionela Cirlig" r:id="rId484">
    <sheetIdMap count="2">
      <sheetId val="1"/>
      <sheetId val="2"/>
    </sheetIdMap>
  </header>
  <header guid="{F4702352-15C0-4638-9292-6F1D6D88239D}" dateTime="2018-03-15T10:03:37" maxSheetId="3" userName="Daniela Ionela Cirlig" r:id="rId485" minRId="3600">
    <sheetIdMap count="2">
      <sheetId val="1"/>
      <sheetId val="2"/>
    </sheetIdMap>
  </header>
  <header guid="{92BD12C9-2424-4C90-90C6-208A181CD177}" dateTime="2018-03-15T10:04:14" maxSheetId="3" userName="Daniela Ionela Cirlig" r:id="rId486" minRId="3601" maxRId="3607">
    <sheetIdMap count="2">
      <sheetId val="1"/>
      <sheetId val="2"/>
    </sheetIdMap>
  </header>
  <header guid="{1956F6A1-29C7-4F67-825A-0A31DE6327A9}" dateTime="2018-03-15T10:04:33" maxSheetId="3" userName="Daniela Ionela Cirlig" r:id="rId487">
    <sheetIdMap count="2">
      <sheetId val="1"/>
      <sheetId val="2"/>
    </sheetIdMap>
  </header>
  <header guid="{2061237F-072F-4009-B687-A24ECB80F385}" dateTime="2018-03-15T10:04:38" maxSheetId="3" userName="Daniela Ionela Cirlig" r:id="rId488">
    <sheetIdMap count="2">
      <sheetId val="1"/>
      <sheetId val="2"/>
    </sheetIdMap>
  </header>
  <header guid="{41045101-1E48-420D-9470-2DDBE3FAA27D}" dateTime="2018-03-15T10:05:26" maxSheetId="3" userName="Daniela Ionela Cirlig" r:id="rId489">
    <sheetIdMap count="2">
      <sheetId val="1"/>
      <sheetId val="2"/>
    </sheetIdMap>
  </header>
  <header guid="{882D6B93-2A06-4F1D-99D2-0BA927E1AA1B}" dateTime="2018-03-15T10:19:56" maxSheetId="3" userName="Daniela Ionela Cirlig" r:id="rId490" minRId="3611" maxRId="3623">
    <sheetIdMap count="2">
      <sheetId val="1"/>
      <sheetId val="2"/>
    </sheetIdMap>
  </header>
  <header guid="{FE0F9E57-0C65-4A84-A236-EC1FFCB3D039}" dateTime="2018-03-15T10:20:49" maxSheetId="3" userName="Daniela Ionela Cirlig" r:id="rId491">
    <sheetIdMap count="2">
      <sheetId val="1"/>
      <sheetId val="2"/>
    </sheetIdMap>
  </header>
  <header guid="{B5FB0D42-4042-4295-B207-7B295E266FE4}" dateTime="2018-03-16T14:06:07" maxSheetId="3" userName="Daniela Ionela Cirlig" r:id="rId492" minRId="3626" maxRId="3715">
    <sheetIdMap count="2">
      <sheetId val="1"/>
      <sheetId val="2"/>
    </sheetIdMap>
  </header>
  <header guid="{2BA7718A-D52D-4E41-8166-491FB597C586}" dateTime="2018-03-16T14:16:05" maxSheetId="3" userName="Daniela Ionela Cirlig" r:id="rId493" minRId="3718" maxRId="3723">
    <sheetIdMap count="2">
      <sheetId val="1"/>
      <sheetId val="2"/>
    </sheetIdMap>
  </header>
  <header guid="{D5A7F6C0-1073-4556-8932-4D8EE49F5403}" dateTime="2018-03-16T14:33:16" maxSheetId="3" userName="Daniela Ionela Cirlig" r:id="rId494" minRId="3726">
    <sheetIdMap count="2">
      <sheetId val="1"/>
      <sheetId val="2"/>
    </sheetIdMap>
  </header>
  <header guid="{BA397F78-1429-475D-802F-4D9079478774}" dateTime="2018-03-16T14:39:10" maxSheetId="3" userName="Daniela Ionela Cirlig" r:id="rId495" minRId="3727" maxRId="3729">
    <sheetIdMap count="2">
      <sheetId val="1"/>
      <sheetId val="2"/>
    </sheetIdMap>
  </header>
  <header guid="{89A31EAE-D9D4-45FC-9740-89AC64A6018E}" dateTime="2018-03-16T15:15:16" maxSheetId="3" userName="Daniela Ionela Cirlig" r:id="rId496">
    <sheetIdMap count="2">
      <sheetId val="1"/>
      <sheetId val="2"/>
    </sheetIdMap>
  </header>
  <header guid="{CECD3469-5A01-4666-B3A1-A28AFC9B4971}" dateTime="2018-03-19T11:13:32" maxSheetId="3" userName="Daniela Ionela Cirlig" r:id="rId497" minRId="3732" maxRId="3735">
    <sheetIdMap count="2">
      <sheetId val="1"/>
      <sheetId val="2"/>
    </sheetIdMap>
  </header>
  <header guid="{57179CBE-08FF-42ED-9149-E11A5479BBA4}" dateTime="2018-03-19T11:18:58" maxSheetId="3" userName="Daniela Ionela Cirlig" r:id="rId498" minRId="3738">
    <sheetIdMap count="2">
      <sheetId val="1"/>
      <sheetId val="2"/>
    </sheetIdMap>
  </header>
  <header guid="{D50F7871-B55C-4B8F-A10E-6427E688361A}" dateTime="2018-03-19T11:19:12" maxSheetId="3" userName="Daniela Ionela Cirlig" r:id="rId499" minRId="3741" maxRId="3742">
    <sheetIdMap count="2">
      <sheetId val="1"/>
      <sheetId val="2"/>
    </sheetIdMap>
  </header>
  <header guid="{3E32CAE2-AEB9-405A-92E6-210134481E5D}" dateTime="2018-03-19T11:19:24" maxSheetId="3" userName="Daniela Ionela Cirlig" r:id="rId500">
    <sheetIdMap count="2">
      <sheetId val="1"/>
      <sheetId val="2"/>
    </sheetIdMap>
  </header>
  <header guid="{C1D691D2-21B1-44FF-8891-C2D0E28189F5}" dateTime="2018-03-19T11:20:08" maxSheetId="3" userName="Daniela Ionela Cirlig" r:id="rId501">
    <sheetIdMap count="2">
      <sheetId val="1"/>
      <sheetId val="2"/>
    </sheetIdMap>
  </header>
  <header guid="{EDF711CE-62BD-4516-A607-68ADDD446016}" dateTime="2018-03-19T11:22:00" maxSheetId="3" userName="Daniela Ionela Cirlig" r:id="rId502" minRId="3747" maxRId="3756">
    <sheetIdMap count="2">
      <sheetId val="1"/>
      <sheetId val="2"/>
    </sheetIdMap>
  </header>
  <header guid="{FA65C5D5-B245-47A2-9991-7CF6C5B4B5F4}" dateTime="2018-03-19T11:22:12" maxSheetId="3" userName="Daniela Ionela Cirlig" r:id="rId503">
    <sheetIdMap count="2">
      <sheetId val="1"/>
      <sheetId val="2"/>
    </sheetIdMap>
  </header>
  <header guid="{09245F51-7DBF-440C-B556-B4FA5143C552}" dateTime="2018-03-19T16:17:28" maxSheetId="3" userName="Daniela Ionela Cirlig" r:id="rId504">
    <sheetIdMap count="2">
      <sheetId val="1"/>
      <sheetId val="2"/>
    </sheetIdMap>
  </header>
  <header guid="{FE01E205-AD3B-42F6-9950-EBA21B5D83E9}" dateTime="2018-03-19T16:26:38" maxSheetId="3" userName="Daniela Ionela Cirlig" r:id="rId505" minRId="3757">
    <sheetIdMap count="2">
      <sheetId val="1"/>
      <sheetId val="2"/>
    </sheetIdMap>
  </header>
  <header guid="{54660952-5947-488C-9394-F2588782122E}" dateTime="2018-03-20T14:46:32" maxSheetId="3" userName="Daniela Ionela Cirlig" r:id="rId506">
    <sheetIdMap count="2">
      <sheetId val="1"/>
      <sheetId val="2"/>
    </sheetIdMap>
  </header>
  <header guid="{D451ED77-9DE3-4E84-82C8-F25F471C9018}" dateTime="2018-03-20T14:47:46" maxSheetId="3" userName="Daniela Ionela Cirlig" r:id="rId507">
    <sheetIdMap count="2">
      <sheetId val="1"/>
      <sheetId val="2"/>
    </sheetIdMap>
  </header>
  <header guid="{102ECFC1-F877-4BD7-9EAC-00B58B43169C}" dateTime="2018-03-30T09:23:54" maxSheetId="3" userName="Daniela Ionela Cirlig" r:id="rId508">
    <sheetIdMap count="2">
      <sheetId val="1"/>
      <sheetId val="2"/>
    </sheetIdMap>
  </header>
  <header guid="{7B26F6E1-A5DC-44C9-A0FD-1B2C8F8BEC49}" dateTime="2018-04-02T12:29:12" maxSheetId="3" userName="Daniela Ionela Cirlig" r:id="rId509" minRId="3762" maxRId="3790">
    <sheetIdMap count="2">
      <sheetId val="1"/>
      <sheetId val="2"/>
    </sheetIdMap>
  </header>
  <header guid="{601C86E3-F584-425A-BF66-CEE2246380F7}" dateTime="2018-04-02T12:29:32" maxSheetId="3" userName="Daniela Ionela Cirlig" r:id="rId510" minRId="3791">
    <sheetIdMap count="2">
      <sheetId val="1"/>
      <sheetId val="2"/>
    </sheetIdMap>
  </header>
  <header guid="{AB5C2264-61F6-43F3-8ABC-F7ECB79F4AEA}" dateTime="2018-04-02T12:31:45" maxSheetId="3" userName="Daniela Ionela Cirlig" r:id="rId511" minRId="3792" maxRId="3800">
    <sheetIdMap count="2">
      <sheetId val="1"/>
      <sheetId val="2"/>
    </sheetIdMap>
  </header>
  <header guid="{D61DA31B-BD12-41B4-BC95-1ED47F892965}" dateTime="2018-04-02T12:38:38" maxSheetId="3" userName="Daniela Ionela Cirlig" r:id="rId512" minRId="3802" maxRId="3807">
    <sheetIdMap count="2">
      <sheetId val="1"/>
      <sheetId val="2"/>
    </sheetIdMap>
  </header>
  <header guid="{AF12AF97-844C-4DFD-9FC9-035349A473B6}" dateTime="2018-04-02T12:50:28" maxSheetId="3" userName="Daniela Ionela Cirlig" r:id="rId513" minRId="3808" maxRId="3816">
    <sheetIdMap count="2">
      <sheetId val="1"/>
      <sheetId val="2"/>
    </sheetIdMap>
  </header>
  <header guid="{8F59990F-9CC1-405D-8348-4A229965B14E}" dateTime="2018-04-02T12:53:32" maxSheetId="3" userName="Daniela Ionela Cirlig" r:id="rId514" minRId="3818" maxRId="3840">
    <sheetIdMap count="2">
      <sheetId val="1"/>
      <sheetId val="2"/>
    </sheetIdMap>
  </header>
  <header guid="{645DEC27-B0F5-4AD4-BAF9-2A612261E88C}" dateTime="2018-04-02T12:56:26" maxSheetId="3" userName="Daniela Ionela Cirlig" r:id="rId515" minRId="3841" maxRId="3842">
    <sheetIdMap count="2">
      <sheetId val="1"/>
      <sheetId val="2"/>
    </sheetIdMap>
  </header>
  <header guid="{805AFFBC-7BC3-4C26-8458-F73ECAFC4EC6}" dateTime="2018-04-02T12:56:51" maxSheetId="3" userName="Daniela Ionela Cirlig" r:id="rId516" minRId="3843">
    <sheetIdMap count="2">
      <sheetId val="1"/>
      <sheetId val="2"/>
    </sheetIdMap>
  </header>
  <header guid="{FA4F672F-B36F-4CCB-9452-E721EFB6A2EE}" dateTime="2018-04-02T13:31:28" maxSheetId="3" userName="Daniela Ionela Cirlig" r:id="rId517" minRId="3844" maxRId="3905">
    <sheetIdMap count="2">
      <sheetId val="1"/>
      <sheetId val="2"/>
    </sheetIdMap>
  </header>
  <header guid="{98162AC1-FDD8-4B02-86F4-D0F33D72E8EB}" dateTime="2018-04-02T13:36:41" maxSheetId="3" userName="Daniela Ionela Cirlig" r:id="rId518" minRId="3907">
    <sheetIdMap count="2">
      <sheetId val="1"/>
      <sheetId val="2"/>
    </sheetIdMap>
  </header>
  <header guid="{031371F5-DA34-4F8F-BECC-D9A906B9CD99}" dateTime="2018-04-02T13:38:52" maxSheetId="3" userName="Daniela Ionela Cirlig" r:id="rId519" minRId="3909">
    <sheetIdMap count="2">
      <sheetId val="1"/>
      <sheetId val="2"/>
    </sheetIdMap>
  </header>
  <header guid="{115B40A9-0336-44FC-91F8-0CB948FE0C2A}" dateTime="2018-04-02T13:43:42" maxSheetId="3" userName="Daniela Ionela Cirlig" r:id="rId520" minRId="3910" maxRId="3911">
    <sheetIdMap count="2">
      <sheetId val="1"/>
      <sheetId val="2"/>
    </sheetIdMap>
  </header>
  <header guid="{F1E37559-EDA3-46CC-9968-289C1840C79B}" dateTime="2018-04-02T13:43:44" maxSheetId="3" userName="Daniela Ionela Cirlig" r:id="rId521">
    <sheetIdMap count="2">
      <sheetId val="1"/>
      <sheetId val="2"/>
    </sheetIdMap>
  </header>
  <header guid="{FF7EFEC9-6E26-49FF-87C7-3D2EB4B56C29}" dateTime="2018-04-02T13:43:56" maxSheetId="3" userName="Daniela Ionela Cirlig" r:id="rId522">
    <sheetIdMap count="2">
      <sheetId val="1"/>
      <sheetId val="2"/>
    </sheetIdMap>
  </header>
  <header guid="{B7F5023C-C79D-41A8-9E76-49C1C47213AB}" dateTime="2018-04-02T13:44:13" maxSheetId="3" userName="Daniela Ionela Cirlig" r:id="rId523">
    <sheetIdMap count="2">
      <sheetId val="1"/>
      <sheetId val="2"/>
    </sheetIdMap>
  </header>
  <header guid="{B64911D2-7EA4-4409-BBEC-1EEAB8E6709B}" dateTime="2018-04-02T13:44:20" maxSheetId="3" userName="Daniela Ionela Cirlig" r:id="rId524">
    <sheetIdMap count="2">
      <sheetId val="1"/>
      <sheetId val="2"/>
    </sheetIdMap>
  </header>
  <header guid="{30210A37-FAFF-4041-89DD-4E3BBAE737EF}" dateTime="2018-04-02T13:44:32" maxSheetId="3" userName="Daniela Ionela Cirlig" r:id="rId525">
    <sheetIdMap count="2">
      <sheetId val="1"/>
      <sheetId val="2"/>
    </sheetIdMap>
  </header>
  <header guid="{B539023B-072F-4730-95CF-67C14D997FCC}" dateTime="2018-04-02T13:45:06" maxSheetId="3" userName="Daniela Ionela Cirlig" r:id="rId526" minRId="3916">
    <sheetIdMap count="2">
      <sheetId val="1"/>
      <sheetId val="2"/>
    </sheetIdMap>
  </header>
  <header guid="{A1A7A915-1D7E-4A44-91BA-E6C211250338}" dateTime="2018-04-02T14:08:48" maxSheetId="3" userName="Daniela Ionela Cirlig" r:id="rId527">
    <sheetIdMap count="2">
      <sheetId val="1"/>
      <sheetId val="2"/>
    </sheetIdMap>
  </header>
  <header guid="{8FAB14CA-30DD-43A2-8C7B-8058F3566521}" dateTime="2018-04-02T14:17:54" maxSheetId="3" userName="Daniela Ionela Cirlig" r:id="rId528">
    <sheetIdMap count="2">
      <sheetId val="1"/>
      <sheetId val="2"/>
    </sheetIdMap>
  </header>
  <header guid="{99747E72-C648-42E9-9753-5DD10F1C9558}" dateTime="2018-04-02T14:20:00" maxSheetId="3" userName="Daniela Ionela Cirlig" r:id="rId529">
    <sheetIdMap count="2">
      <sheetId val="1"/>
      <sheetId val="2"/>
    </sheetIdMap>
  </header>
  <header guid="{50C89593-1633-47A4-886C-F476DCCB934F}" dateTime="2018-04-02T14:41:47" maxSheetId="3" userName="Daniela Ionela Cirlig" r:id="rId530" minRId="3921" maxRId="3972">
    <sheetIdMap count="2">
      <sheetId val="1"/>
      <sheetId val="2"/>
    </sheetIdMap>
  </header>
  <header guid="{07BC0CE6-D464-453A-BE99-A388888FA192}" dateTime="2018-04-02T14:41:56" maxSheetId="3" userName="Daniela Ionela Cirlig" r:id="rId531">
    <sheetIdMap count="2">
      <sheetId val="1"/>
      <sheetId val="2"/>
    </sheetIdMap>
  </header>
  <header guid="{95135552-2B74-407F-9A84-BA9D34FE5D6E}" dateTime="2018-04-02T14:42:57" maxSheetId="3" userName="Daniela Ionela Cirlig" r:id="rId532">
    <sheetIdMap count="2">
      <sheetId val="1"/>
      <sheetId val="2"/>
    </sheetIdMap>
  </header>
  <header guid="{DB62416C-D88B-4FC5-AA0D-3A37C71A5753}" dateTime="2018-04-02T16:05:27" maxSheetId="3" userName="Daniela Ionela Cirlig" r:id="rId533" minRId="3977">
    <sheetIdMap count="2">
      <sheetId val="1"/>
      <sheetId val="2"/>
    </sheetIdMap>
  </header>
  <header guid="{F238E905-E98F-4F2A-A2BC-3CCAAE11512C}" dateTime="2018-04-02T16:07:56" maxSheetId="3" userName="Daniela Ionela Cirlig" r:id="rId534" minRId="3979" maxRId="3983">
    <sheetIdMap count="2">
      <sheetId val="1"/>
      <sheetId val="2"/>
    </sheetIdMap>
  </header>
  <header guid="{936917EB-7174-4BEB-A774-0529517A9A13}" dateTime="2018-04-02T16:23:05" maxSheetId="3" userName="Daniela Ionela Cirlig" r:id="rId535" minRId="3985" maxRId="3990">
    <sheetIdMap count="2">
      <sheetId val="1"/>
      <sheetId val="2"/>
    </sheetIdMap>
  </header>
  <header guid="{970107E9-79C5-437B-BBB9-A7AE3E52F236}" dateTime="2018-04-02T16:24:13" maxSheetId="3" userName="Daniela Ionela Cirlig" r:id="rId536">
    <sheetIdMap count="2">
      <sheetId val="1"/>
      <sheetId val="2"/>
    </sheetIdMap>
  </header>
  <header guid="{62254A50-9DE8-4981-A17E-A98917FBAD66}" dateTime="2018-04-02T16:28:13" maxSheetId="3" userName="Daniela Ionela Cirlig" r:id="rId537">
    <sheetIdMap count="2">
      <sheetId val="1"/>
      <sheetId val="2"/>
    </sheetIdMap>
  </header>
  <header guid="{5E2E573C-C39D-4957-8B15-CC1BA2440968}" dateTime="2018-04-02T16:28:50" maxSheetId="3" userName="Daniela Ionela Cirlig" r:id="rId538">
    <sheetIdMap count="2">
      <sheetId val="1"/>
      <sheetId val="2"/>
    </sheetIdMap>
  </header>
  <header guid="{EE1B90FC-528A-4010-85EE-171B9245BA34}" dateTime="2018-04-03T10:11:49" maxSheetId="3" userName="Andrei ISVORANU" r:id="rId539" minRId="3995">
    <sheetIdMap count="2">
      <sheetId val="1"/>
      <sheetId val="2"/>
    </sheetIdMap>
  </header>
  <header guid="{5CC31FCC-92D9-4734-87A5-B06599FD8B53}" dateTime="2018-04-03T10:12:41" maxSheetId="3" userName="Andrei ISVORANU" r:id="rId540" minRId="3998">
    <sheetIdMap count="2">
      <sheetId val="1"/>
      <sheetId val="2"/>
    </sheetIdMap>
  </header>
  <header guid="{D6AA7F28-4D48-4264-AA82-3622AAD391FA}" dateTime="2018-04-03T12:08:41" maxSheetId="3" userName="Andrei ISVORANU" r:id="rId541" minRId="3999" maxRId="4006">
    <sheetIdMap count="2">
      <sheetId val="1"/>
      <sheetId val="2"/>
    </sheetIdMap>
  </header>
  <header guid="{BB563035-C6BA-49A9-8EC0-7033B6492659}" dateTime="2018-04-03T12:18:43" maxSheetId="3" userName="Andrei ISVORANU" r:id="rId542">
    <sheetIdMap count="2">
      <sheetId val="1"/>
      <sheetId val="2"/>
    </sheetIdMap>
  </header>
  <header guid="{AC24F1C9-5ED6-4578-83AB-4D5046AD1CF5}" dateTime="2018-04-03T12:23:12" maxSheetId="3" userName="Andrei ISVORANU" r:id="rId543" minRId="4007" maxRId="4010">
    <sheetIdMap count="2">
      <sheetId val="1"/>
      <sheetId val="2"/>
    </sheetIdMap>
  </header>
  <header guid="{BA2CEC97-586A-4A8A-AC39-DF2C902E5089}" dateTime="2018-04-03T12:25:19" maxSheetId="3" userName="Andrei ISVORANU" r:id="rId544" minRId="4011" maxRId="4014">
    <sheetIdMap count="2">
      <sheetId val="1"/>
      <sheetId val="2"/>
    </sheetIdMap>
  </header>
  <header guid="{8BF0FA57-8F29-4B3B-904D-124AB16DBD50}" dateTime="2018-04-03T12:57:20" maxSheetId="3" userName="Andrei ISVORANU" r:id="rId545" minRId="4015" maxRId="4019">
    <sheetIdMap count="2">
      <sheetId val="1"/>
      <sheetId val="2"/>
    </sheetIdMap>
  </header>
  <header guid="{560F05FB-7E47-4A9C-92ED-482DD4141A1E}" dateTime="2018-04-03T12:59:35" maxSheetId="3" userName="Andrei ISVORANU" r:id="rId546">
    <sheetIdMap count="2">
      <sheetId val="1"/>
      <sheetId val="2"/>
    </sheetIdMap>
  </header>
  <header guid="{099FA6B9-B380-43E0-9374-27F3444D0CAA}" dateTime="2018-04-03T13:21:46" maxSheetId="3" userName="Andrei ISVORANU" r:id="rId547" minRId="4020">
    <sheetIdMap count="2">
      <sheetId val="1"/>
      <sheetId val="2"/>
    </sheetIdMap>
  </header>
  <header guid="{4C71BE8A-6244-4A18-83E7-11B259BA315A}" dateTime="2018-04-03T13:35:57" maxSheetId="3" userName="Andrei ISVORANU" r:id="rId548" minRId="4021" maxRId="4024">
    <sheetIdMap count="2">
      <sheetId val="1"/>
      <sheetId val="2"/>
    </sheetIdMap>
  </header>
  <header guid="{E95407BD-E8EC-46EF-8124-81090EBB52DA}" dateTime="2018-04-03T13:46:45" maxSheetId="3" userName="Andrei ISVORANU" r:id="rId549" minRId="4025">
    <sheetIdMap count="2">
      <sheetId val="1"/>
      <sheetId val="2"/>
    </sheetIdMap>
  </header>
  <header guid="{04AD49C4-29A3-4486-A6D5-C3FCA0BE8B7B}" dateTime="2018-04-03T13:47:38" maxSheetId="3" userName="Andrei ISVORANU" r:id="rId550" minRId="4026">
    <sheetIdMap count="2">
      <sheetId val="1"/>
      <sheetId val="2"/>
    </sheetIdMap>
  </header>
  <header guid="{7BB40426-FBB0-4028-A6FE-791458E02ED9}" dateTime="2018-04-03T13:54:36" maxSheetId="3" userName="Andrei ISVORANU" r:id="rId551">
    <sheetIdMap count="2">
      <sheetId val="1"/>
      <sheetId val="2"/>
    </sheetIdMap>
  </header>
  <header guid="{D37DC67A-B045-4927-AD8F-58B295AA9315}" dateTime="2018-04-03T13:55:17" maxSheetId="3" userName="Andrei ISVORANU" r:id="rId552">
    <sheetIdMap count="2">
      <sheetId val="1"/>
      <sheetId val="2"/>
    </sheetIdMap>
  </header>
  <header guid="{EED9825C-61F5-4641-A6D7-053994915688}" dateTime="2018-04-03T14:03:05" maxSheetId="3" userName="Andrei ISVORANU" r:id="rId553" minRId="4027">
    <sheetIdMap count="2">
      <sheetId val="1"/>
      <sheetId val="2"/>
    </sheetIdMap>
  </header>
  <header guid="{94CB7693-17B2-4E3B-8E1A-E8D555B0FFD1}" dateTime="2018-04-03T14:06:10" maxSheetId="3" userName="Andrei ISVORANU" r:id="rId554" minRId="4028" maxRId="4029">
    <sheetIdMap count="2">
      <sheetId val="1"/>
      <sheetId val="2"/>
    </sheetIdMap>
  </header>
  <header guid="{5AF68D69-1DC8-49E8-A854-172D54935289}" dateTime="2018-04-03T14:09:59" maxSheetId="3" userName="Andrei ISVORANU" r:id="rId555" minRId="4032" maxRId="4038">
    <sheetIdMap count="2">
      <sheetId val="1"/>
      <sheetId val="2"/>
    </sheetIdMap>
  </header>
  <header guid="{B2DF8C22-03B8-4642-B1B4-BC5BF1036FA7}" dateTime="2018-04-03T14:12:59" maxSheetId="3" userName="Andrei ISVORANU" r:id="rId556" minRId="4039">
    <sheetIdMap count="2">
      <sheetId val="1"/>
      <sheetId val="2"/>
    </sheetIdMap>
  </header>
  <header guid="{42D699A8-63A0-4FA5-8B05-69DC6CB769C4}" dateTime="2018-04-03T14:15:36" maxSheetId="3" userName="Andrei ISVORANU" r:id="rId557" minRId="4040">
    <sheetIdMap count="2">
      <sheetId val="1"/>
      <sheetId val="2"/>
    </sheetIdMap>
  </header>
  <header guid="{2A86C8D1-3B56-4AD4-81EA-3E4633ECFD1E}" dateTime="2018-04-03T14:18:01" maxSheetId="3" userName="Andrei ISVORANU" r:id="rId558">
    <sheetIdMap count="2">
      <sheetId val="1"/>
      <sheetId val="2"/>
    </sheetIdMap>
  </header>
  <header guid="{650F7364-031D-4A06-83C9-BD438D596E0C}" dateTime="2018-04-03T14:19:10" maxSheetId="3" userName="Andrei ISVORANU" r:id="rId559">
    <sheetIdMap count="2">
      <sheetId val="1"/>
      <sheetId val="2"/>
    </sheetIdMap>
  </header>
  <header guid="{D4FD5DDD-EE45-400A-AE3C-E2473CB09307}" dateTime="2018-04-03T14:27:59" maxSheetId="3" userName="Daniela Ionela Cirlig" r:id="rId560">
    <sheetIdMap count="2">
      <sheetId val="1"/>
      <sheetId val="2"/>
    </sheetIdMap>
  </header>
  <header guid="{4A898423-D0AA-4866-9691-D2D2198A307D}" dateTime="2018-04-03T14:28:32" maxSheetId="3" userName="Daniela Ionela Cirlig" r:id="rId561">
    <sheetIdMap count="2">
      <sheetId val="1"/>
      <sheetId val="2"/>
    </sheetIdMap>
  </header>
  <header guid="{D701C14A-E65D-4D1C-B001-470F26B8A074}" dateTime="2018-04-03T14:31:32" maxSheetId="3" userName="Daniela Ionela Cirlig" r:id="rId562" minRId="4049" maxRId="4055">
    <sheetIdMap count="2">
      <sheetId val="1"/>
      <sheetId val="2"/>
    </sheetIdMap>
  </header>
  <header guid="{ACAB663B-864B-4B56-BC87-B05F0C6E82C2}" dateTime="2018-04-03T14:51:27" maxSheetId="3" userName="Daniela Ionela Cirlig" r:id="rId563">
    <sheetIdMap count="2">
      <sheetId val="1"/>
      <sheetId val="2"/>
    </sheetIdMap>
  </header>
  <header guid="{A9B16F60-4150-4E0F-9E63-F9F538F7F126}" dateTime="2018-04-03T14:57:50" maxSheetId="3" userName="Daniela Ionela Cirlig" r:id="rId564">
    <sheetIdMap count="2">
      <sheetId val="1"/>
      <sheetId val="2"/>
    </sheetIdMap>
  </header>
  <header guid="{6BA8FF3B-F968-4945-9B15-82B474268642}" dateTime="2018-04-05T09:44:08" maxSheetId="3" userName="Mirela Cosovan" r:id="rId565">
    <sheetIdMap count="2">
      <sheetId val="1"/>
      <sheetId val="2"/>
    </sheetIdMap>
  </header>
  <header guid="{35345853-F82F-4B44-8A2C-6DC4AAE10745}" dateTime="2018-04-05T09:45:39" maxSheetId="3" userName="Mirela Cosovan" r:id="rId566" minRId="4064" maxRId="4067">
    <sheetIdMap count="2">
      <sheetId val="1"/>
      <sheetId val="2"/>
    </sheetIdMap>
  </header>
  <header guid="{31B5F9AB-96FE-4E60-B239-3C88C6AB6899}" dateTime="2018-04-05T09:55:41" maxSheetId="3" userName="Mirela Cosovan" r:id="rId567" minRId="4068" maxRId="4071">
    <sheetIdMap count="2">
      <sheetId val="1"/>
      <sheetId val="2"/>
    </sheetIdMap>
  </header>
  <header guid="{2C27427A-8133-4BF0-BC78-F8F175CEEDCC}" dateTime="2018-04-05T10:16:15" maxSheetId="3" userName="Mirela Cosovan" r:id="rId568" minRId="4072" maxRId="4081">
    <sheetIdMap count="2">
      <sheetId val="1"/>
      <sheetId val="2"/>
    </sheetIdMap>
  </header>
  <header guid="{700B435D-6421-40EA-B378-97AFB3C2615E}" dateTime="2018-04-05T10:20:24" maxSheetId="3" userName="Mirela Cosovan" r:id="rId569" minRId="4084" maxRId="4089">
    <sheetIdMap count="2">
      <sheetId val="1"/>
      <sheetId val="2"/>
    </sheetIdMap>
  </header>
  <header guid="{E8E69353-A1F9-402F-A749-1DBA2999D098}" dateTime="2018-04-05T10:27:27" maxSheetId="3" userName="Mirela Cosovan" r:id="rId570" minRId="4090" maxRId="4099">
    <sheetIdMap count="2">
      <sheetId val="1"/>
      <sheetId val="2"/>
    </sheetIdMap>
  </header>
  <header guid="{7EF5095D-B14D-485C-9FEE-C5B9E80A2E00}" dateTime="2018-04-05T10:28:36" maxSheetId="3" userName="Mirela Cosovan" r:id="rId571" minRId="4101" maxRId="4103">
    <sheetIdMap count="2">
      <sheetId val="1"/>
      <sheetId val="2"/>
    </sheetIdMap>
  </header>
  <header guid="{49DAF460-0C99-4F8E-94EC-BE8A1D2982E1}" dateTime="2018-04-10T11:38:52" maxSheetId="3" userName="Mirela Cosovan" r:id="rId572">
    <sheetIdMap count="2">
      <sheetId val="1"/>
      <sheetId val="2"/>
    </sheetIdMap>
  </header>
  <header guid="{0EC3B899-83E8-428F-B307-A9BEDB99B896}" dateTime="2018-04-10T11:40:20" maxSheetId="3" userName="Mirela Cosovan" r:id="rId573">
    <sheetIdMap count="2">
      <sheetId val="1"/>
      <sheetId val="2"/>
    </sheetIdMap>
  </header>
  <header guid="{38205ECF-0738-4795-BCD4-B15DE5EAF96C}" dateTime="2018-04-10T13:11:37" maxSheetId="3" userName="Malina Frateanu" r:id="rId574">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71303130_C0D1_498C_AC25_E8A134185A16_.wvu.FilterData" hidden="1" oldHidden="1">
    <formula>'Contracte semnate'!$B$7:$AB$211</formula>
  </rdn>
  <rcv guid="{71303130-C0D1-498C-AC25-E8A134185A16}"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75" start="0" length="0">
    <dxf>
      <font>
        <b val="0"/>
        <sz val="11"/>
        <color theme="1"/>
        <name val="Calibri"/>
        <scheme val="minor"/>
      </font>
      <fill>
        <patternFill patternType="none">
          <bgColor indexed="65"/>
        </patternFill>
      </fill>
      <alignment horizontal="general" vertical="bottom" wrapText="0" readingOrder="0"/>
      <border outline="0">
        <left/>
        <right/>
        <top/>
        <bottom/>
      </border>
    </dxf>
  </rfmt>
  <rfmt sheetId="2" xfDxf="1" sqref="D75" start="0" length="0">
    <dxf>
      <font>
        <sz val="10"/>
        <color rgb="FF1C4269"/>
        <name val="Segoe UI"/>
        <scheme val="none"/>
      </font>
    </dxf>
  </rfmt>
  <rcc rId="3808" sId="2" odxf="1" dxf="1">
    <nc r="D75" t="inlineStr">
      <is>
        <t>Management adecvat in vederea conservarii biodiversitatii din ariile naturale protejate ROSCI 0097 – Lacul Negru si rezervatia naturala 2.813 Lacul Negru - Cheile Narujei I</t>
      </is>
    </nc>
    <ndxf>
      <font>
        <b/>
        <sz val="10"/>
        <color rgb="FF444444"/>
        <name val="Segoe U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E75" start="0" length="0">
    <dxf>
      <font>
        <b val="0"/>
        <sz val="11"/>
        <color theme="1"/>
        <name val="Calibri"/>
        <scheme val="minor"/>
      </font>
      <fill>
        <patternFill patternType="none">
          <bgColor indexed="65"/>
        </patternFill>
      </fill>
      <alignment horizontal="general" vertical="bottom" wrapText="0" readingOrder="0"/>
      <border outline="0">
        <left/>
        <right/>
        <top/>
        <bottom/>
      </border>
    </dxf>
  </rfmt>
  <rfmt sheetId="2" sqref="E75" start="0" length="0">
    <dxf>
      <numFmt numFmtId="3" formatCode="#,##0"/>
    </dxf>
  </rfmt>
  <rfmt sheetId="2" xfDxf="1" sqref="E75" start="0" length="0">
    <dxf>
      <font>
        <sz val="10"/>
        <color rgb="FF1C4269"/>
        <name val="Segoe UI"/>
        <scheme val="none"/>
      </font>
      <numFmt numFmtId="3" formatCode="#,##0"/>
    </dxf>
  </rfmt>
  <rcc rId="3809" sId="2" odxf="1" dxf="1">
    <nc r="E75">
      <v>116917</v>
    </nc>
    <ndxf>
      <font>
        <b/>
        <sz val="10"/>
        <color rgb="FF444444"/>
        <name val="Segoe UI"/>
        <scheme val="minor"/>
      </font>
      <numFmt numFmtId="0" formatCode="General"/>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D75">
    <dxf>
      <fill>
        <patternFill>
          <bgColor rgb="FFFFFF00"/>
        </patternFill>
      </fill>
    </dxf>
  </rfmt>
  <rfmt sheetId="2" sqref="H75" start="0" length="0">
    <dxf>
      <font>
        <b val="0"/>
        <sz val="11"/>
        <color theme="1"/>
        <name val="Calibri"/>
        <scheme val="minor"/>
      </font>
      <fill>
        <patternFill patternType="none">
          <bgColor indexed="65"/>
        </patternFill>
      </fill>
      <alignment horizontal="general" vertical="bottom" wrapText="0" readingOrder="0"/>
      <border outline="0">
        <left/>
        <right/>
        <top/>
        <bottom/>
      </border>
    </dxf>
  </rfmt>
  <rfmt sheetId="2" xfDxf="1" sqref="H75" start="0" length="0">
    <dxf>
      <font>
        <sz val="10"/>
        <color rgb="FF1C4269"/>
        <name val="Segoe UI"/>
        <scheme val="none"/>
      </font>
      <alignment vertical="top" wrapText="1" readingOrder="0"/>
    </dxf>
  </rfmt>
  <rcc rId="3810" sId="2" odxf="1" dxf="1">
    <nc r="H75" t="inlineStr">
      <is>
        <t>"OCOLUL SILVIC NARUJA"</t>
      </is>
    </nc>
    <ndxf>
      <font>
        <b/>
        <sz val="10"/>
        <color auto="1"/>
        <name val="Segoe UI"/>
        <scheme val="minor"/>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3811" sId="2">
    <nc r="G75" t="inlineStr">
      <is>
        <t>Necompetitiv (cu depunere continuă, pe bază de liste de proiecte preidentificate)/19.04.2016/2019</t>
      </is>
    </nc>
  </rcc>
  <rcc rId="3812" sId="2">
    <nc r="F75" t="inlineStr">
      <is>
        <t>167/16.03.2018</t>
      </is>
    </nc>
  </rcc>
  <rcc rId="3813" sId="2" numFmtId="19">
    <nc r="K75">
      <v>43890</v>
    </nc>
  </rcc>
  <rcc rId="3814" sId="2">
    <oc r="J74" t="inlineStr">
      <is>
        <t>20.01.2014  CF semnat in  11.12.2017 )</t>
      </is>
    </oc>
    <nc r="J74" t="inlineStr">
      <is>
        <t>20.01.2014  ( CF semnat in  11.12.2017 )</t>
      </is>
    </nc>
  </rcc>
  <rcc rId="3815" sId="2">
    <nc r="J75" t="inlineStr">
      <is>
        <t>27.05.2016 (CF semnat in  16.03.2018 )</t>
      </is>
    </nc>
  </rcc>
  <rcc rId="3816" sId="2" numFmtId="13">
    <nc r="L75">
      <v>0.85</v>
    </nc>
  </rcc>
  <rcv guid="{F4C96D22-891C-4B3C-B57B-7878195B2E7E}" action="delete"/>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95" sId="2" numFmtId="4">
    <oc r="X14">
      <v>491208525</v>
    </oc>
    <nc r="X14"/>
  </rcc>
  <rdn rId="0" localSheetId="2" customView="1" name="Z_A23DAD4C_1DE1_4EEE_B895_448842FF572B_.wvu.Cols" hidden="1" oldHidden="1">
    <formula>'Contracte semnate'!$J:$Q</formula>
  </rdn>
  <rdn rId="0" localSheetId="2" customView="1" name="Z_A23DAD4C_1DE1_4EEE_B895_448842FF572B_.wvu.FilterData" hidden="1" oldHidden="1">
    <formula>'Contracte semnate'!$B$7:$AF$211</formula>
  </rdn>
  <rcv guid="{A23DAD4C-1DE1-4EEE-B895-448842FF572B}" action="add"/>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98" sId="2" numFmtId="4">
    <nc r="X14">
      <v>0</v>
    </nc>
  </rcc>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xfDxf="1" s="1" sqref="W14" start="0" length="0">
    <dxf>
      <font>
        <b/>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rfmt>
  <rcc rId="3999" sId="2" numFmtId="4">
    <oc r="W14">
      <v>0</v>
    </oc>
    <nc r="W14">
      <v>500207574.24000001</v>
    </nc>
  </rcc>
  <rcc rId="4000" sId="2" numFmtId="4">
    <oc r="S29">
      <v>11694393.609999999</v>
    </oc>
    <nc r="S29">
      <v>11549215.192</v>
    </nc>
  </rcc>
  <rcc rId="4001" sId="2" numFmtId="4">
    <oc r="W29">
      <v>3027293.26</v>
    </oc>
    <nc r="W29">
      <v>3004487.59</v>
    </nc>
  </rcc>
  <rcc rId="4002" sId="2" numFmtId="4">
    <oc r="U29">
      <v>3898131.2</v>
    </oc>
    <nc r="U29">
      <v>3849738.398</v>
    </nc>
  </rcc>
  <rfmt sheetId="2" sqref="R29:Y29">
    <dxf>
      <fill>
        <patternFill>
          <bgColor rgb="FFFFFF00"/>
        </patternFill>
      </fill>
    </dxf>
  </rfmt>
  <rfmt sheetId="2" sqref="W14">
    <dxf>
      <fill>
        <patternFill patternType="solid">
          <bgColor rgb="FFFFFF00"/>
        </patternFill>
      </fill>
    </dxf>
  </rfmt>
  <rcc rId="4003" sId="2" numFmtId="4">
    <oc r="R31">
      <f>+S31+T31+U31</f>
    </oc>
    <nc r="R31">
      <v>81643009.719999999</v>
    </nc>
  </rcc>
  <rcc rId="4004" sId="2" numFmtId="4">
    <oc r="S31">
      <v>58277757.229999997</v>
    </oc>
    <nc r="S31">
      <v>61232257.289999999</v>
    </nc>
  </rcc>
  <rcc rId="4005" sId="2" numFmtId="4">
    <oc r="U31">
      <v>19425919.079999998</v>
    </oc>
    <nc r="U31">
      <v>20410752.43</v>
    </nc>
  </rcc>
  <rcc rId="4006" sId="2" numFmtId="4">
    <oc r="W31">
      <v>25440275.760000002</v>
    </oc>
    <nc r="W31">
      <v>26250658.07</v>
    </nc>
  </rcc>
  <rfmt sheetId="2" sqref="R31:Y31">
    <dxf>
      <fill>
        <patternFill>
          <bgColor rgb="FFFFFF00"/>
        </patternFill>
      </fill>
    </dxf>
  </rfmt>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R32:Y32" start="0" length="2147483647">
    <dxf>
      <font>
        <color rgb="FFFF0000"/>
      </font>
    </dxf>
  </rfmt>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07" sId="2" numFmtId="4">
    <oc r="R33">
      <f>+S33+T33+U33</f>
    </oc>
    <nc r="R33">
      <v>21315070.870000001</v>
    </nc>
  </rcc>
  <rfmt sheetId="2" sqref="R33:Y33">
    <dxf>
      <fill>
        <patternFill>
          <bgColor rgb="FFFFFF00"/>
        </patternFill>
      </fill>
    </dxf>
  </rfmt>
  <rcc rId="4008" sId="2" numFmtId="4">
    <oc r="S33">
      <v>18721230.170000002</v>
    </oc>
    <nc r="S33">
      <v>15986303.152000001</v>
    </nc>
  </rcc>
  <rcc rId="4009" sId="2" numFmtId="4">
    <oc r="U33">
      <v>6240410.0599999996</v>
    </oc>
    <nc r="U33">
      <v>5328767.7180000003</v>
    </nc>
  </rcc>
  <rcc rId="4010" sId="2" numFmtId="4">
    <oc r="W33">
      <v>4757698.47</v>
    </oc>
    <nc r="W33">
      <v>4213141.43</v>
    </nc>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11" sId="2" numFmtId="4">
    <oc r="R34">
      <f>+S34+T34+U34</f>
    </oc>
    <nc r="R34">
      <v>96002964.769999996</v>
    </nc>
  </rcc>
  <rcc rId="4012" sId="2" numFmtId="4">
    <oc r="S34">
      <v>72039639.150000006</v>
    </oc>
    <nc r="S34">
      <v>72002223578</v>
    </nc>
  </rcc>
  <rcc rId="4013" sId="2" numFmtId="4">
    <oc r="U34">
      <v>24013213.050000001</v>
    </oc>
    <nc r="U34">
      <v>24000741.192000002</v>
    </nc>
  </rcc>
  <rcc rId="4014" sId="2" numFmtId="4">
    <oc r="W34">
      <v>22814456.43</v>
    </oc>
    <nc r="W34">
      <v>22667777.140000001</v>
    </nc>
  </rcc>
  <rfmt sheetId="2" sqref="R34:Y34">
    <dxf>
      <fill>
        <patternFill>
          <bgColor rgb="FFFFFF00"/>
        </patternFill>
      </fill>
    </dxf>
  </rfmt>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15" sId="2" numFmtId="4">
    <oc r="S34">
      <v>72002223578</v>
    </oc>
    <nc r="S34">
      <v>72002223.577999994</v>
    </nc>
  </rcc>
  <rcc rId="4016" sId="2" numFmtId="4">
    <oc r="R38">
      <f>+S38+T38+U38</f>
    </oc>
    <nc r="R38">
      <v>1615566156.99</v>
    </nc>
  </rcc>
  <rcc rId="4017" sId="2" numFmtId="4">
    <oc r="S38">
      <v>1215224556.5999999</v>
    </oc>
    <nc r="S38">
      <v>1211674617.7420001</v>
    </nc>
  </rcc>
  <rcc rId="4018" sId="2" numFmtId="4">
    <oc r="U38">
      <v>405074852.19999999</v>
    </oc>
    <nc r="U38">
      <v>403891539.24800003</v>
    </nc>
  </rcc>
  <rcc rId="4019" sId="2" numFmtId="4">
    <oc r="W38">
      <v>329597531.44</v>
    </oc>
    <nc r="W38">
      <v>328219891.29000002</v>
    </nc>
  </rcc>
  <rfmt sheetId="2" sqref="R44:Y44" start="0" length="2147483647">
    <dxf>
      <font>
        <color rgb="FFFF0000"/>
      </font>
    </dxf>
  </rfmt>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R44:Y44" start="0" length="2147483647">
    <dxf>
      <font>
        <color auto="1"/>
      </font>
    </dxf>
  </rfmt>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46">
    <dxf>
      <fill>
        <patternFill>
          <bgColor rgb="FFFFFF00"/>
        </patternFill>
      </fill>
    </dxf>
  </rfmt>
  <rfmt sheetId="2" sqref="E46">
    <dxf>
      <fill>
        <patternFill patternType="none">
          <bgColor auto="1"/>
        </patternFill>
      </fill>
    </dxf>
  </rfmt>
  <rfmt sheetId="2" sqref="E47">
    <dxf>
      <fill>
        <patternFill patternType="solid">
          <bgColor rgb="FFFFFF00"/>
        </patternFill>
      </fill>
    </dxf>
  </rfmt>
  <rfmt sheetId="2" sqref="E47">
    <dxf>
      <fill>
        <patternFill patternType="none">
          <bgColor auto="1"/>
        </patternFill>
      </fill>
    </dxf>
  </rfmt>
  <rcc rId="4020" sId="2" numFmtId="4">
    <oc r="W47">
      <v>15666169.560000001</v>
    </oc>
    <nc r="W47">
      <v>6740673.0899999999</v>
    </nc>
  </rcc>
  <rfmt sheetId="2" sqref="W47:Y47">
    <dxf>
      <fill>
        <patternFill>
          <bgColor rgb="FFFFFF00"/>
        </patternFill>
      </fill>
    </dxf>
  </rfmt>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21" sId="2" numFmtId="4">
    <oc r="S54">
      <v>26123901.27</v>
    </oc>
    <nc r="S54">
      <v>23365217.287999999</v>
    </nc>
  </rcc>
  <rfmt sheetId="2" sqref="S54">
    <dxf>
      <fill>
        <patternFill>
          <bgColor rgb="FFFFFF00"/>
        </patternFill>
      </fill>
    </dxf>
  </rfmt>
  <rcc rId="4022" sId="2" numFmtId="4">
    <oc r="U54">
      <v>8707967.0899999999</v>
    </oc>
    <nc r="U54">
      <v>7788405.7620000001</v>
    </nc>
  </rcc>
  <rfmt sheetId="2" sqref="U54">
    <dxf>
      <fill>
        <patternFill>
          <bgColor rgb="FFFFFF00"/>
        </patternFill>
      </fill>
    </dxf>
  </rfmt>
  <rcc rId="4023" sId="2" xfDxf="1" s="1" dxf="1" numFmtId="4">
    <oc r="X54">
      <v>0</v>
    </oc>
    <nc r="X54">
      <v>1237334.58</v>
    </nc>
    <ndxf>
      <font>
        <b/>
        <i val="0"/>
        <strike val="0"/>
        <condense val="0"/>
        <extend val="0"/>
        <outline val="0"/>
        <shadow val="0"/>
        <u val="none"/>
        <vertAlign val="baseline"/>
        <sz val="10"/>
        <color auto="1"/>
        <name val="Calibri"/>
        <scheme val="minor"/>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fmt sheetId="2" sqref="X54">
    <dxf>
      <fill>
        <patternFill>
          <bgColor rgb="FFFFFF00"/>
        </patternFill>
      </fill>
    </dxf>
  </rfmt>
  <rfmt sheetId="2" sqref="Y54">
    <dxf>
      <fill>
        <patternFill>
          <bgColor rgb="FFFFFF00"/>
        </patternFill>
      </fill>
    </dxf>
  </rfmt>
  <rcc rId="4024" sId="2" xfDxf="1" s="1" dxf="1" numFmtId="4">
    <oc r="W54">
      <v>6880466.4299999997</v>
    </oc>
    <nc r="W54">
      <v>10704801.33</v>
    </nc>
    <ndxf>
      <font>
        <b/>
        <i val="0"/>
        <strike val="0"/>
        <condense val="0"/>
        <extend val="0"/>
        <outline val="0"/>
        <shadow val="0"/>
        <u val="none"/>
        <vertAlign val="baseline"/>
        <sz val="10"/>
        <color auto="1"/>
        <name val="Calibri"/>
        <scheme val="minor"/>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fmt sheetId="2" sqref="W54">
    <dxf>
      <fill>
        <patternFill>
          <bgColor rgb="FFFFFF00"/>
        </patternFill>
      </fill>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18" sId="2">
    <nc r="P75" t="inlineStr">
      <is>
        <t>public</t>
      </is>
    </nc>
  </rcc>
  <rcc rId="3819" sId="2">
    <nc r="Q75" t="inlineStr">
      <is>
        <t>017, 018, 021, 023</t>
      </is>
    </nc>
  </rcc>
  <rfmt sheetId="2" sqref="R74:T74" start="0" length="0">
    <dxf>
      <border>
        <bottom style="thin">
          <color indexed="64"/>
        </bottom>
      </border>
    </dxf>
  </rfmt>
  <rfmt sheetId="2" sqref="R74:T74">
    <dxf>
      <border>
        <top style="thin">
          <color indexed="64"/>
        </top>
        <bottom style="thin">
          <color indexed="64"/>
        </bottom>
        <horizontal style="thin">
          <color indexed="64"/>
        </horizontal>
      </border>
    </dxf>
  </rfmt>
  <rcc rId="3820" sId="2" numFmtId="4">
    <nc r="S75">
      <v>2086012.59</v>
    </nc>
  </rcc>
  <rcc rId="3821" sId="2" endOfListFormulaUpdate="1">
    <oc r="S76">
      <f>SUM(S58:S74)</f>
    </oc>
    <nc r="S76">
      <f>SUM(S58:S75)</f>
    </nc>
  </rcc>
  <rcc rId="3822" sId="2" numFmtId="4">
    <nc r="T75">
      <v>368119.87</v>
    </nc>
  </rcc>
  <rcc rId="3823" sId="2" endOfListFormulaUpdate="1">
    <oc r="T76">
      <f>SUM(T58:T74)</f>
    </oc>
    <nc r="T76">
      <f>SUM(T58:T75)</f>
    </nc>
  </rcc>
  <rcc rId="3824" sId="2" numFmtId="4">
    <nc r="U75">
      <v>0</v>
    </nc>
  </rcc>
  <rcc rId="3825" sId="2" endOfListFormulaUpdate="1">
    <oc r="U76">
      <f>SUM(U58:U74)</f>
    </oc>
    <nc r="U76">
      <f>SUM(U58:U75)</f>
    </nc>
  </rcc>
  <rcc rId="3826" sId="2">
    <nc r="R75">
      <f>+S75+T75+U75</f>
    </nc>
  </rcc>
  <rcc rId="3827" sId="2" numFmtId="4">
    <nc r="V75">
      <v>0</v>
    </nc>
  </rcc>
  <rcc rId="3828" sId="2" numFmtId="4">
    <nc r="W75">
      <v>400697.18</v>
    </nc>
  </rcc>
  <rcc rId="3829" sId="2" endOfListFormulaUpdate="1">
    <oc r="W76">
      <f>SUM(W58:W74)</f>
    </oc>
    <nc r="W76">
      <f>SUM(W58:W75)</f>
    </nc>
  </rcc>
  <rcc rId="3830" sId="2" numFmtId="4">
    <nc r="X75">
      <v>0</v>
    </nc>
  </rcc>
  <rcc rId="3831" sId="2" endOfListFormulaUpdate="1">
    <oc r="X76">
      <f>SUM(X58:X74)</f>
    </oc>
    <nc r="X76">
      <f>SUM(X58:X75)</f>
    </nc>
  </rcc>
  <rcc rId="3832" sId="2">
    <nc r="Y75">
      <f>+S75+T75+U75+W75+X75</f>
    </nc>
  </rcc>
  <rcc rId="3833" sId="2" endOfListFormulaUpdate="1">
    <oc r="Y76">
      <f>SUM(Y58:Y74)</f>
    </oc>
    <nc r="Y76">
      <f>SUM(Y58:Y75)</f>
    </nc>
  </rcc>
  <rcc rId="3834" sId="2">
    <nc r="Z75" t="inlineStr">
      <is>
        <t>in implementare</t>
      </is>
    </nc>
  </rcc>
  <rfmt sheetId="2" sqref="M75" start="0" length="0">
    <dxf>
      <font>
        <b val="0"/>
        <sz val="11"/>
        <color theme="1"/>
        <name val="Calibri"/>
        <scheme val="minor"/>
      </font>
      <alignment horizontal="general" vertical="bottom" wrapText="0" readingOrder="0"/>
      <border outline="0">
        <left/>
        <right/>
        <bottom/>
      </border>
    </dxf>
  </rfmt>
  <rfmt sheetId="2" xfDxf="1" sqref="M75" start="0" length="0">
    <dxf>
      <font>
        <sz val="10"/>
        <color rgb="FF1C4269"/>
        <name val="Segoe UI"/>
        <scheme val="none"/>
      </font>
      <alignment vertical="top" wrapText="1" readingOrder="0"/>
    </dxf>
  </rfmt>
  <rcc rId="3835" sId="2" odxf="1" dxf="1">
    <nc r="M75" t="inlineStr">
      <is>
        <t>Regiunea 2 Sud-Est</t>
      </is>
    </nc>
    <ndxf>
      <font>
        <b/>
        <sz val="10"/>
        <color auto="1"/>
        <name val="Segoe UI"/>
        <scheme val="minor"/>
      </font>
      <alignment horizontal="center" vertical="center" readingOrder="0"/>
      <border outline="0">
        <left style="thin">
          <color indexed="64"/>
        </left>
        <right style="thin">
          <color indexed="64"/>
        </right>
        <bottom style="thin">
          <color indexed="64"/>
        </bottom>
      </border>
    </ndxf>
  </rcc>
  <rcc rId="3836" sId="2">
    <nc r="N75" t="inlineStr">
      <is>
        <t>Vrancea</t>
      </is>
    </nc>
  </rcc>
  <rfmt sheetId="2" sqref="AC74:AC75" start="0" length="0">
    <dxf>
      <border>
        <right style="thin">
          <color indexed="64"/>
        </right>
      </border>
    </dxf>
  </rfmt>
  <rcc rId="3837" sId="2" numFmtId="4">
    <nc r="AB75">
      <v>0</v>
    </nc>
  </rcc>
  <rcc rId="3838" sId="2" endOfListFormulaUpdate="1">
    <oc r="AB76">
      <f>SUM(AB58:AB74)</f>
    </oc>
    <nc r="AB76">
      <f>SUM(AB58:AB75)</f>
    </nc>
  </rcc>
  <rcc rId="3839" sId="2" numFmtId="4">
    <nc r="AC75">
      <v>0</v>
    </nc>
  </rcc>
  <rcc rId="3840" sId="2" endOfListFormulaUpdate="1">
    <oc r="AC76">
      <f>SUM(AC58:AC74)</f>
    </oc>
    <nc r="AC76">
      <f>SUM(AC58:AC75)</f>
    </nc>
  </rcc>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25" sId="2">
    <oc r="AA32" t="inlineStr">
      <is>
        <t>NA</t>
      </is>
    </oc>
    <nc r="AA32" t="inlineStr">
      <is>
        <t>AA1</t>
      </is>
    </nc>
  </rcc>
  <rfmt sheetId="2" sqref="AA32">
    <dxf>
      <fill>
        <patternFill patternType="solid">
          <bgColor rgb="FFFFFF00"/>
        </patternFill>
      </fill>
    </dxf>
  </rfmt>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26" sId="2">
    <oc r="AA32" t="inlineStr">
      <is>
        <t>AA1</t>
      </is>
    </oc>
    <nc r="AA32"/>
  </rcc>
  <rfmt sheetId="2" sqref="AA32">
    <dxf>
      <fill>
        <patternFill patternType="none">
          <bgColor auto="1"/>
        </patternFill>
      </fill>
    </dxf>
  </rfmt>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X14">
    <dxf>
      <fill>
        <patternFill patternType="solid">
          <bgColor rgb="FFFFFF00"/>
        </patternFill>
      </fill>
    </dxf>
  </rfmt>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R32:Y32" start="0" length="2147483647">
    <dxf>
      <font>
        <color auto="1"/>
      </font>
    </dxf>
  </rfmt>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27" sId="2">
    <oc r="AA14" t="inlineStr">
      <is>
        <t>NA</t>
      </is>
    </oc>
    <nc r="AA14" t="inlineStr">
      <is>
        <t>AA1</t>
      </is>
    </nc>
  </rcc>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28" sId="2">
    <nc r="AA18" t="inlineStr">
      <is>
        <t>N/A</t>
      </is>
    </nc>
  </rcc>
  <rcc rId="4029" sId="2">
    <oc r="AA17" t="inlineStr">
      <is>
        <t>NA</t>
      </is>
    </oc>
    <nc r="AA17" t="inlineStr">
      <is>
        <t>AA1</t>
      </is>
    </nc>
  </rcc>
  <rcv guid="{A23DAD4C-1DE1-4EEE-B895-448842FF572B}" action="delete"/>
  <rdn rId="0" localSheetId="2" customView="1" name="Z_A23DAD4C_1DE1_4EEE_B895_448842FF572B_.wvu.Cols" hidden="1" oldHidden="1">
    <formula>'Contracte semnate'!$F:$W</formula>
    <oldFormula>'Contracte semnate'!$J:$Q</oldFormula>
  </rdn>
  <rdn rId="0" localSheetId="2" customView="1" name="Z_A23DAD4C_1DE1_4EEE_B895_448842FF572B_.wvu.FilterData" hidden="1" oldHidden="1">
    <formula>'Contracte semnate'!$B$7:$AF$211</formula>
    <oldFormula>'Contracte semnate'!$B$7:$AF$211</oldFormula>
  </rdn>
  <rcv guid="{A23DAD4C-1DE1-4EEE-B895-448842FF572B}" action="add"/>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32" sId="2">
    <nc r="AA29" t="inlineStr">
      <is>
        <t>AA1</t>
      </is>
    </nc>
  </rcc>
  <rcc rId="4033" sId="2">
    <nc r="AA31" t="inlineStr">
      <is>
        <t>AA1</t>
      </is>
    </nc>
  </rcc>
  <rcc rId="4034" sId="2">
    <nc r="AA32" t="inlineStr">
      <is>
        <t>AA1</t>
      </is>
    </nc>
  </rcc>
  <rcc rId="4035" sId="2">
    <nc r="AA34" t="inlineStr">
      <is>
        <t>AA1</t>
      </is>
    </nc>
  </rcc>
  <rcc rId="4036" sId="2">
    <nc r="AA37" t="inlineStr">
      <is>
        <t>AA1</t>
      </is>
    </nc>
  </rcc>
  <rcc rId="4037" sId="2">
    <nc r="AA38" t="inlineStr">
      <is>
        <t>AA1</t>
      </is>
    </nc>
  </rcc>
  <rcc rId="4038" sId="2">
    <nc r="AA33" t="inlineStr">
      <is>
        <t>AA1</t>
      </is>
    </nc>
  </rcc>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39" sId="2">
    <oc r="AA54" t="inlineStr">
      <is>
        <t>NA</t>
      </is>
    </oc>
    <nc r="AA54" t="inlineStr">
      <is>
        <t>AA1</t>
      </is>
    </nc>
  </rcc>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40" sId="2">
    <nc r="AA25" t="inlineStr">
      <is>
        <t>AA2</t>
      </is>
    </nc>
  </rcc>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3DAD4C-1DE1-4EEE-B895-448842FF572B}" action="delete"/>
  <rdn rId="0" localSheetId="2" customView="1" name="Z_A23DAD4C_1DE1_4EEE_B895_448842FF572B_.wvu.Cols" hidden="1" oldHidden="1">
    <formula>'Contracte semnate'!$F:$Q</formula>
    <oldFormula>'Contracte semnate'!$F:$W</oldFormula>
  </rdn>
  <rdn rId="0" localSheetId="2" customView="1" name="Z_A23DAD4C_1DE1_4EEE_B895_448842FF572B_.wvu.FilterData" hidden="1" oldHidden="1">
    <formula>'Contracte semnate'!$B$7:$AF$211</formula>
    <oldFormula>'Contracte semnate'!$B$7:$AF$211</oldFormula>
  </rdn>
  <rcv guid="{A23DAD4C-1DE1-4EEE-B895-448842FF572B}"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B6B6742-0A94-44F5-8F9D-AFCA3963BC34}" action="delete"/>
  <rdn rId="0" localSheetId="2" customView="1" name="Z_8B6B6742_0A94_44F5_8F9D_AFCA3963BC34_.wvu.FilterData" hidden="1" oldHidden="1">
    <formula>'Contracte semnate'!$B$7:$AB$211</formula>
    <oldFormula>'Contracte semnate'!$B$7:$AB$211</oldFormula>
  </rdn>
  <rcv guid="{8B6B6742-0A94-44F5-8F9D-AFCA3963BC34}" action="add"/>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3DAD4C-1DE1-4EEE-B895-448842FF572B}" action="delete"/>
  <rdn rId="0" localSheetId="2" customView="1" name="Z_A23DAD4C_1DE1_4EEE_B895_448842FF572B_.wvu.Cols" hidden="1" oldHidden="1">
    <formula>'Contracte semnate'!$F:$Q</formula>
    <oldFormula>'Contracte semnate'!$F:$Q</oldFormula>
  </rdn>
  <rdn rId="0" localSheetId="2" customView="1" name="Z_A23DAD4C_1DE1_4EEE_B895_448842FF572B_.wvu.FilterData" hidden="1" oldHidden="1">
    <formula>'Contracte semnate'!$B$7:$AF$211</formula>
    <oldFormula>'Contracte semnate'!$B$7:$AF$211</oldFormula>
  </rdn>
  <rcv guid="{A23DAD4C-1DE1-4EEE-B895-448842FF572B}" action="add"/>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B84:AC85">
    <dxf>
      <fill>
        <patternFill>
          <bgColor theme="0"/>
        </patternFill>
      </fill>
    </dxf>
  </rfmt>
  <rcv guid="{F4C96D22-891C-4B3C-B57B-7878195B2E7E}" action="delete"/>
  <rdn rId="0" localSheetId="2" customView="1" name="Z_F4C96D22_891C_4B3C_B57B_7878195B2E7E_.wvu.Cols" hidden="1" oldHidden="1">
    <formula>'Contracte semnate'!$J:$Q</formula>
    <oldFormula>'Contracte semnate'!$J:$Q</oldFormula>
  </rdn>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Cols" hidden="1" oldHidden="1">
    <formula>'Contracte semnate'!$J:$Q</formula>
    <oldFormula>'Contracte semnate'!$J:$Q</oldFormula>
  </rdn>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W14:X14">
    <dxf>
      <fill>
        <patternFill>
          <bgColor theme="0"/>
        </patternFill>
      </fill>
    </dxf>
  </rfmt>
  <rfmt sheetId="2" sqref="R29:Y29">
    <dxf>
      <fill>
        <patternFill>
          <bgColor theme="0"/>
        </patternFill>
      </fill>
    </dxf>
  </rfmt>
  <rfmt sheetId="2" sqref="R31:Y31">
    <dxf>
      <fill>
        <patternFill>
          <bgColor theme="0"/>
        </patternFill>
      </fill>
    </dxf>
  </rfmt>
  <rfmt sheetId="2" sqref="R33:Y34">
    <dxf>
      <fill>
        <patternFill>
          <bgColor theme="0"/>
        </patternFill>
      </fill>
    </dxf>
  </rfmt>
  <rfmt sheetId="2" sqref="R39:W39">
    <dxf>
      <fill>
        <patternFill>
          <bgColor theme="0"/>
        </patternFill>
      </fill>
    </dxf>
  </rfmt>
  <rfmt sheetId="2" s="1" sqref="R39" start="0" length="0">
    <dxf>
      <numFmt numFmtId="0" formatCode="General"/>
      <fill>
        <patternFill>
          <bgColor theme="5" tint="0.39997558519241921"/>
        </patternFill>
      </fill>
      <alignment horizontal="left" vertical="top" readingOrder="0"/>
    </dxf>
  </rfmt>
  <rfmt sheetId="2" s="1" sqref="S39" start="0" length="0">
    <dxf>
      <numFmt numFmtId="0" formatCode="General"/>
      <fill>
        <patternFill>
          <bgColor theme="5" tint="0.39997558519241921"/>
        </patternFill>
      </fill>
      <alignment horizontal="left" vertical="top" readingOrder="0"/>
    </dxf>
  </rfmt>
  <rfmt sheetId="2" s="1" sqref="T39" start="0" length="0">
    <dxf>
      <numFmt numFmtId="0" formatCode="General"/>
      <fill>
        <patternFill>
          <bgColor theme="5" tint="0.39997558519241921"/>
        </patternFill>
      </fill>
      <alignment horizontal="left" vertical="top" readingOrder="0"/>
    </dxf>
  </rfmt>
  <rfmt sheetId="2" s="1" sqref="U39" start="0" length="0">
    <dxf>
      <numFmt numFmtId="0" formatCode="General"/>
      <fill>
        <patternFill>
          <bgColor theme="5" tint="0.39997558519241921"/>
        </patternFill>
      </fill>
      <alignment horizontal="left" vertical="top" readingOrder="0"/>
    </dxf>
  </rfmt>
  <rfmt sheetId="2" s="1" sqref="V39" start="0" length="0">
    <dxf>
      <numFmt numFmtId="0" formatCode="General"/>
      <fill>
        <patternFill>
          <bgColor theme="5" tint="0.39997558519241921"/>
        </patternFill>
      </fill>
      <alignment horizontal="left" vertical="top" readingOrder="0"/>
    </dxf>
  </rfmt>
  <rfmt sheetId="2" s="1" sqref="W39" start="0" length="0">
    <dxf>
      <numFmt numFmtId="0" formatCode="General"/>
      <fill>
        <patternFill>
          <bgColor theme="5" tint="0.39997558519241921"/>
        </patternFill>
      </fill>
      <alignment horizontal="left" vertical="top" readingOrder="0"/>
    </dxf>
  </rfmt>
  <rcc rId="4049" sId="2" odxf="1" s="1" dxf="1">
    <oc r="R39">
      <f>+S39+T39+U39</f>
    </oc>
    <nc r="R39">
      <f>+S39+T39+U39</f>
    </nc>
    <ndxf>
      <font>
        <sz val="10"/>
        <color auto="1"/>
        <name val="Calibri"/>
        <scheme val="minor"/>
      </font>
      <numFmt numFmtId="4" formatCode="#,##0.00"/>
      <fill>
        <patternFill patternType="none">
          <bgColor indexed="65"/>
        </patternFill>
      </fill>
      <alignment horizontal="center" vertical="center" readingOrder="0"/>
      <border outline="0">
        <top/>
      </border>
    </ndxf>
  </rcc>
  <rcc rId="4050" sId="2" odxf="1" s="1" dxf="1">
    <oc r="S39">
      <f>SUM(S29:S38)</f>
    </oc>
    <nc r="S39">
      <f>SUM(S29:S38)</f>
    </nc>
    <ndxf>
      <font>
        <sz val="10"/>
        <color auto="1"/>
        <name val="Calibri"/>
        <scheme val="minor"/>
      </font>
      <numFmt numFmtId="4" formatCode="#,##0.00"/>
      <fill>
        <patternFill patternType="none">
          <bgColor indexed="65"/>
        </patternFill>
      </fill>
      <alignment horizontal="center" vertical="center" readingOrder="0"/>
      <border outline="0">
        <top/>
      </border>
    </ndxf>
  </rcc>
  <rcc rId="4051" sId="2" odxf="1" s="1" dxf="1">
    <oc r="T39">
      <f>SUM(T29:T38)</f>
    </oc>
    <nc r="T39">
      <f>SUM(T29:T38)</f>
    </nc>
    <ndxf>
      <font>
        <sz val="10"/>
        <color auto="1"/>
        <name val="Calibri"/>
        <scheme val="minor"/>
      </font>
      <numFmt numFmtId="4" formatCode="#,##0.00"/>
      <fill>
        <patternFill patternType="none">
          <bgColor indexed="65"/>
        </patternFill>
      </fill>
      <alignment horizontal="center" vertical="center" readingOrder="0"/>
      <border outline="0">
        <top/>
      </border>
    </ndxf>
  </rcc>
  <rcc rId="4052" sId="2" odxf="1" s="1" dxf="1">
    <oc r="U39">
      <f>SUM(U29:U38)</f>
    </oc>
    <nc r="U39">
      <f>SUM(U29:U38)</f>
    </nc>
    <ndxf>
      <font>
        <sz val="10"/>
        <color auto="1"/>
        <name val="Calibri"/>
        <scheme val="minor"/>
      </font>
      <numFmt numFmtId="4" formatCode="#,##0.00"/>
      <fill>
        <patternFill patternType="none">
          <bgColor indexed="65"/>
        </patternFill>
      </fill>
      <alignment horizontal="center" vertical="center" readingOrder="0"/>
      <border outline="0">
        <top/>
      </border>
    </ndxf>
  </rcc>
  <rcc rId="4053" sId="2" odxf="1" s="1" dxf="1">
    <oc r="V39">
      <f>SUM(V29:V38)</f>
    </oc>
    <nc r="V39">
      <f>SUM(V29:V38)</f>
    </nc>
    <ndxf>
      <font>
        <sz val="10"/>
        <color auto="1"/>
        <name val="Calibri"/>
        <scheme val="minor"/>
      </font>
      <numFmt numFmtId="4" formatCode="#,##0.00"/>
      <fill>
        <patternFill patternType="none">
          <bgColor indexed="65"/>
        </patternFill>
      </fill>
      <alignment horizontal="center" vertical="center" readingOrder="0"/>
      <border outline="0">
        <top/>
      </border>
    </ndxf>
  </rcc>
  <rcc rId="4054" sId="2" odxf="1" s="1" dxf="1">
    <oc r="W39">
      <f>SUM(W29:W38)</f>
    </oc>
    <nc r="W39">
      <f>SUM(W29:W38)</f>
    </nc>
    <ndxf>
      <font>
        <sz val="10"/>
        <color auto="1"/>
        <name val="Calibri"/>
        <scheme val="minor"/>
      </font>
      <numFmt numFmtId="4" formatCode="#,##0.00"/>
      <fill>
        <patternFill patternType="none">
          <bgColor indexed="65"/>
        </patternFill>
      </fill>
      <alignment horizontal="center" vertical="center" readingOrder="0"/>
      <border outline="0">
        <top/>
      </border>
    </ndxf>
  </rcc>
  <rcc rId="4055" sId="2" odxf="1" dxf="1">
    <oc r="X39">
      <f>SUM(X29:X38)</f>
    </oc>
    <nc r="X39">
      <f>SUM(X29:X38)</f>
    </nc>
    <odxf>
      <font>
        <sz val="10"/>
        <color rgb="FF444444"/>
      </font>
      <fill>
        <patternFill patternType="solid">
          <bgColor theme="5" tint="0.39997558519241921"/>
        </patternFill>
      </fill>
      <border outline="0">
        <top style="thin">
          <color indexed="64"/>
        </top>
      </border>
    </odxf>
    <ndxf>
      <font>
        <sz val="10"/>
        <color auto="1"/>
      </font>
      <fill>
        <patternFill patternType="none">
          <bgColor indexed="65"/>
        </patternFill>
      </fill>
      <border outline="0">
        <top/>
      </border>
    </ndxf>
  </rcc>
  <rfmt sheetId="2" sqref="R39:X39">
    <dxf>
      <fill>
        <patternFill patternType="solid">
          <bgColor theme="5" tint="0.39997558519241921"/>
        </patternFill>
      </fill>
    </dxf>
  </rfmt>
  <rfmt sheetId="2" sqref="Y39" start="0" length="2147483647">
    <dxf>
      <font>
        <b val="0"/>
      </font>
    </dxf>
  </rfmt>
  <rfmt sheetId="2" sqref="Y39" start="0" length="2147483647">
    <dxf>
      <font>
        <b/>
      </font>
    </dxf>
  </rfmt>
  <rfmt sheetId="2" sqref="W47:Y47">
    <dxf>
      <fill>
        <patternFill>
          <bgColor theme="0"/>
        </patternFill>
      </fill>
    </dxf>
  </rfmt>
  <rfmt sheetId="2" sqref="S54:Y54">
    <dxf>
      <fill>
        <patternFill>
          <bgColor theme="0"/>
        </patternFill>
      </fill>
    </dxf>
  </rfmt>
  <rfmt sheetId="2" sqref="R55:Y55">
    <dxf>
      <fill>
        <patternFill>
          <bgColor theme="0"/>
        </patternFill>
      </fill>
    </dxf>
  </rfmt>
  <rfmt sheetId="2" sqref="R55:Y55">
    <dxf>
      <fill>
        <patternFill>
          <bgColor rgb="FFFFC000"/>
        </patternFill>
      </fill>
    </dxf>
  </rfmt>
  <rfmt sheetId="2" sqref="R55:Y55">
    <dxf>
      <fill>
        <patternFill>
          <bgColor theme="5" tint="0.39997558519241921"/>
        </patternFill>
      </fill>
    </dxf>
  </rfmt>
  <rcv guid="{F4C96D22-891C-4B3C-B57B-7878195B2E7E}" action="delete"/>
  <rdn rId="0" localSheetId="2" customView="1" name="Z_F4C96D22_891C_4B3C_B57B_7878195B2E7E_.wvu.Cols" hidden="1" oldHidden="1">
    <formula>'Contracte semnate'!$J:$Q</formula>
    <oldFormula>'Contracte semnate'!$J:$Q</oldFormula>
  </rdn>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Cols" hidden="1" oldHidden="1">
    <formula>'Contracte semnate'!$J:$Q</formula>
    <oldFormula>'Contracte semnate'!$J:$Q</oldFormula>
  </rdn>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Cols" hidden="1" oldHidden="1">
    <formula>'Contracte semnate'!$J:$Q</formula>
    <oldFormula>'Contracte semnate'!$J:$Q</oldFormula>
  </rdn>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8B6B6742_0A94_44F5_8F9D_AFCA3963BC34_.wvu.Cols" hidden="1" oldHidden="1">
    <formula>'Contracte semnate'!$J:$Q</formula>
  </rdn>
  <rdn rId="0" localSheetId="2" customView="1" name="Z_8B6B6742_0A94_44F5_8F9D_AFCA3963BC34_.wvu.FilterData" hidden="1" oldHidden="1">
    <formula>'Contracte semnate'!$B$7:$AF$211</formula>
  </rdn>
  <rcv guid="{8B6B6742-0A94-44F5-8F9D-AFCA3963BC34}" action="add"/>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64" sId="2" numFmtId="4">
    <oc r="AB83">
      <v>60860605.070000008</v>
    </oc>
    <nc r="AB83">
      <v>60860605.07</v>
    </nc>
  </rcc>
  <rfmt sheetId="2" sqref="AB83:AC83">
    <dxf>
      <fill>
        <patternFill>
          <bgColor theme="0"/>
        </patternFill>
      </fill>
    </dxf>
  </rfmt>
  <rcc rId="4065" sId="2" numFmtId="4">
    <oc r="AD190">
      <v>19267930.520000003</v>
    </oc>
    <nc r="AD190"/>
  </rcc>
  <rcc rId="4066" sId="2" numFmtId="4">
    <oc r="AD198">
      <v>214430169.5</v>
    </oc>
    <nc r="AD198"/>
  </rcc>
  <rcc rId="4067" sId="2">
    <oc r="AB214">
      <f>+AB211+AC211</f>
    </oc>
    <nc r="AB214"/>
  </rcc>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68" sId="2">
    <oc r="I5" t="inlineStr">
      <is>
        <t>LISTA PROIECTELOR CONTRACTATE - PROGRAMUL OPERATIONAL INFRASTRUCTURA MARE</t>
      </is>
    </oc>
    <nc r="I5" t="inlineStr">
      <is>
        <t>SITUAȚIA PROIECTELOR CONTRACTATE- PROGRAMUL OPERATIONAL INFRASTRUCTURA MARE 2014-2020</t>
      </is>
    </nc>
  </rcc>
  <rcc rId="4069" sId="2">
    <oc r="H7">
      <v>4.6574999999999998</v>
    </oc>
    <nc r="H7"/>
  </rcc>
  <rcc rId="4070" sId="2">
    <nc r="C3" t="inlineStr">
      <is>
        <t>MINISTERUL FONDURILOR EUROPENE- ROMANIA</t>
      </is>
    </nc>
  </rcc>
  <rcc rId="4071" sId="2">
    <nc r="C4" t="inlineStr">
      <is>
        <t>DIRECȚIA GENERALĂ PROGRAME EUROPENE INFRASTRUCTURĂ MARE</t>
      </is>
    </nc>
  </rcc>
  <rfmt sheetId="2" sqref="C3:D4" start="0" length="2147483647">
    <dxf>
      <font>
        <b/>
      </font>
    </dxf>
  </rfmt>
  <rfmt sheetId="2" sqref="H7">
    <dxf>
      <fill>
        <patternFill>
          <bgColor theme="0"/>
        </patternFill>
      </fill>
    </dxf>
  </rfmt>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72" sId="2">
    <oc r="C9" t="inlineStr">
      <is>
        <t>Axă prioritară/Prioritate de investiţii/Obiectiv specific</t>
      </is>
    </oc>
    <nc r="C9" t="inlineStr">
      <is>
        <t>Axă prioritară/Prioritate de investiţii/Obiectiv specific/Priority Axis/Investment Priority/Specific Objective</t>
      </is>
    </nc>
  </rcc>
  <rcc rId="4073" sId="2">
    <oc r="D9" t="inlineStr">
      <is>
        <t>Titlu proiect</t>
      </is>
    </oc>
    <nc r="D9" t="inlineStr">
      <is>
        <t>Titlu proiect/Project Title</t>
      </is>
    </nc>
  </rcc>
  <rcc rId="4074" sId="2">
    <oc r="E9" t="inlineStr">
      <is>
        <t>cod SMIS</t>
      </is>
    </oc>
    <nc r="E9" t="inlineStr">
      <is>
        <t>cod SMIS/SMIS code</t>
      </is>
    </nc>
  </rcc>
  <rrc rId="4075" sId="2" ref="F1:F1048576" action="deleteCol">
    <undo index="0" exp="area" ref3D="1" dr="$J$1:$Q$1048576" dn="Z_8B6B6742_0A94_44F5_8F9D_AFCA3963BC34_.wvu.Cols" sId="2"/>
    <undo index="2" exp="area" ref3D="1" dr="$R$1:$R$1048576" dn="Z_64D2264B_4E86_4FBB_93B3_BEE727888DFE_.wvu.Cols" sId="2"/>
    <undo index="1" exp="area" ref3D="1" dr="$E$1:$G$1048576" dn="Z_64D2264B_4E86_4FBB_93B3_BEE727888DFE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undo index="2" exp="area" ref3D="1" dr="$R$1:$R$1048576" dn="Z_79FA8BE5_7D13_4EF3_B35A_76ACF1C0DF3C_.wvu.Cols" sId="2"/>
    <undo index="1" exp="area" ref3D="1" dr="$E$1:$G$1048576" dn="Z_79FA8BE5_7D13_4EF3_B35A_76ACF1C0DF3C_.wvu.Cols" sId="2"/>
    <undo index="2" exp="area" ref3D="1" dr="$R$1:$R$1048576" dn="Z_437FD6EF_32B2_4DE0_BA89_93A7E3EF04C5_.wvu.Cols" sId="2"/>
    <undo index="1" exp="area" ref3D="1" dr="$E$1:$G$1048576" dn="Z_437FD6EF_32B2_4DE0_BA89_93A7E3EF04C5_.wvu.Cols" sId="2"/>
    <undo index="2" exp="area" ref3D="1" dr="$R$1:$R$1048576" dn="Z_61C44EA8_4687_4D4E_A1ED_359DF81A71FB_.wvu.Cols" sId="2"/>
    <undo index="1" exp="area" ref3D="1" dr="$E$1:$G$1048576" dn="Z_61C44EA8_4687_4D4E_A1ED_359DF81A71FB_.wvu.Cols" sId="2"/>
    <undo index="2" exp="area" ref3D="1" dr="$R$1:$R$1048576" dn="Z_3EBF2DB4_84D7_478D_9896_C4DA08B65D0C_.wvu.Cols" sId="2"/>
    <undo index="1" exp="area" ref3D="1" dr="$E$1:$G$1048576" dn="Z_3EBF2DB4_84D7_478D_9896_C4DA08B65D0C_.wvu.Cols" sId="2"/>
    <undo index="2" exp="area" ref3D="1" dr="$R$1:$R$1048576" dn="Z_0F598BC0_9523_4AD3_94A3_BDEC8367FE11_.wvu.Cols" sId="2"/>
    <undo index="1" exp="area" ref3D="1" dr="$E$1:$G$1048576" dn="Z_0F598BC0_9523_4AD3_94A3_BDEC8367FE11_.wvu.Cols" sId="2"/>
    <undo index="2" exp="area" ref3D="1" dr="$R$1:$R$1048576" dn="Z_413D6799_9F75_47FF_8A9E_5CB9283B7BBE_.wvu.Cols" sId="2"/>
    <undo index="1" exp="area" ref3D="1" dr="$E$1:$G$1048576" dn="Z_413D6799_9F75_47FF_8A9E_5CB9283B7BBE_.wvu.Cols" sId="2"/>
    <undo index="2" exp="area" ref3D="1" dr="$R$1:$R$1048576" dn="Z_216972B4_771A_4607_A8B4_AC73D5CD6C1A_.wvu.Cols" sId="2"/>
    <undo index="1" exp="area" ref3D="1" dr="$E$1:$G$1048576" dn="Z_216972B4_771A_4607_A8B4_AC73D5CD6C1A_.wvu.Cols" sId="2"/>
    <undo index="2" exp="area" ref3D="1" dr="$R$1:$R$1048576" dn="Z_2234C728_15E1_4BAF_98DE_620726961552_.wvu.Cols" sId="2"/>
    <undo index="1" exp="area" ref3D="1" dr="$E$1:$G$1048576" dn="Z_2234C728_15E1_4BAF_98DE_620726961552_.wvu.Cols" sId="2"/>
    <undo index="2" exp="area" ref3D="1" dr="$R$1:$R$1048576" dn="Z_E1C13DC2_98C2_4597_8D1A_C9F2C3CA60EC_.wvu.Cols" sId="2"/>
    <undo index="1" exp="area" ref3D="1" dr="$E$1:$G$1048576" dn="Z_E1C13DC2_98C2_4597_8D1A_C9F2C3CA60EC_.wvu.Cols" sId="2"/>
    <undo index="2" exp="area" ref3D="1" dr="$R$1:$R$1048576" dn="Z_E4462EA5_1112_4F42_BE37_A867D6FC853C_.wvu.Cols" sId="2"/>
    <undo index="1" exp="area" ref3D="1" dr="$E$1:$G$1048576" dn="Z_E4462EA5_1112_4F42_BE37_A867D6FC853C_.wvu.Cols" sId="2"/>
    <undo index="0" exp="area" ref3D="1" dr="$J$1:$Q$1048576" dn="Z_F4C96D22_891C_4B3C_B57B_7878195B2E7E_.wvu.Cols" sId="2"/>
    <undo index="2" exp="area" ref3D="1" dr="$R$1:$R$1048576" dn="Z_E10820C0_32CD_441A_8635_65479FE7CBA3_.wvu.Cols" sId="2"/>
    <undo index="1" exp="area" ref3D="1" dr="$E$1:$G$1048576" dn="Z_E10820C0_32CD_441A_8635_65479FE7CBA3_.wvu.Cols" sId="2"/>
    <undo index="2" exp="area" ref3D="1" dr="$R$1:$R$1048576" dn="Z_B8EFA5E8_2E8C_450C_9395_D582737418AA_.wvu.Cols" sId="2"/>
    <undo index="1" exp="area" ref3D="1" dr="$E$1:$G$1048576" dn="Z_B8EFA5E8_2E8C_450C_9395_D582737418AA_.wvu.Cols" sId="2"/>
    <undo index="0" exp="area" ref3D="1" dr="$F$1:$Q$1048576" dn="Z_A23DAD4C_1DE1_4EEE_B895_448842FF572B_.wvu.Cols" sId="2"/>
    <undo index="2" exp="area" ref3D="1" dr="$R$1:$R$1048576" dn="Z_ECCC7D97_A0C3_4C50_BA03_A8D24BCD22BE_.wvu.Cols" sId="2"/>
    <undo index="1" exp="area" ref3D="1" dr="$E$1:$G$1048576" dn="Z_ECCC7D97_A0C3_4C50_BA03_A8D24BCD22BE_.wvu.Cols" sId="2"/>
    <undo index="2" exp="area" ref3D="1" dr="$R$1:$R$1048576" dn="Z_DB90939E_72BD_4CED_BFB6_BD74FF913DB3_.wvu.Cols" sId="2"/>
    <undo index="1" exp="area" ref3D="1" dr="$E$1:$G$1048576" dn="Z_DB90939E_72BD_4CED_BFB6_BD74FF913DB3_.wvu.Cols" sId="2"/>
    <rfmt sheetId="2" xfDxf="1" sqref="F1:F1048576" start="0" length="0"/>
    <rfmt sheetId="2" sqref="F5" start="0" length="0">
      <dxf>
        <font>
          <b/>
          <sz val="10"/>
          <color auto="1"/>
          <name val="Calibri"/>
          <scheme val="minor"/>
        </font>
        <alignment horizontal="center" vertical="center" wrapText="1" readingOrder="0"/>
      </dxf>
    </rfmt>
    <rfmt sheetId="2" sqref="F6" start="0" length="0">
      <dxf>
        <font>
          <b/>
          <sz val="10"/>
          <color auto="1"/>
          <name val="Calibri"/>
          <scheme val="minor"/>
        </font>
        <alignment horizontal="center" vertical="center" wrapText="1" readingOrder="0"/>
      </dxf>
    </rfmt>
    <rfmt sheetId="2" sqref="F7" start="0" length="0">
      <dxf>
        <font>
          <b/>
          <sz val="10"/>
          <color auto="1"/>
          <name val="Calibri"/>
          <scheme val="minor"/>
        </font>
        <alignment horizontal="center" vertical="center" wrapText="1" readingOrder="0"/>
      </dxf>
    </rfmt>
    <rfmt sheetId="2" sqref="F8" start="0" length="0">
      <dxf>
        <font>
          <b/>
          <sz val="10"/>
          <color auto="1"/>
          <name val="Calibri"/>
          <scheme val="minor"/>
        </font>
        <alignment horizontal="center" vertical="center" wrapText="1" readingOrder="0"/>
      </dxf>
    </rfmt>
    <rcc rId="0" sId="2" dxf="1">
      <nc r="F9" t="inlineStr">
        <is>
          <t>Nr si data Contract de Finantare</t>
        </is>
      </nc>
      <ndxf>
        <font>
          <b/>
          <sz val="10"/>
          <color auto="1"/>
          <name val="Calibri"/>
          <scheme val="minor"/>
        </font>
        <alignment horizontal="center" vertical="center" wrapText="1" readingOrder="0"/>
        <border outline="0">
          <left style="thin">
            <color indexed="64"/>
          </left>
          <right style="thin">
            <color indexed="64"/>
          </right>
          <top style="medium">
            <color indexed="64"/>
          </top>
        </border>
      </ndxf>
    </rcc>
    <rfmt sheetId="2" sqref="F10" start="0" length="0">
      <dxf>
        <font>
          <b/>
          <sz val="10"/>
          <color auto="1"/>
          <name val="Calibri"/>
          <scheme val="minor"/>
        </font>
        <alignment horizontal="center" vertical="center" wrapText="1" readingOrder="0"/>
        <border outline="0">
          <left style="thin">
            <color indexed="64"/>
          </left>
          <right style="thin">
            <color indexed="64"/>
          </right>
        </border>
      </dxf>
    </rfmt>
    <rfmt sheetId="2" sqref="F11" start="0" length="0">
      <dxf>
        <font>
          <b/>
          <sz val="10"/>
          <color auto="1"/>
          <name val="Calibri"/>
          <scheme val="minor"/>
        </font>
        <alignment horizontal="center" vertical="center" wrapText="1" readingOrder="0"/>
        <border outline="0">
          <left style="thin">
            <color indexed="64"/>
          </left>
          <right style="thin">
            <color indexed="64"/>
          </right>
          <bottom style="medium">
            <color indexed="64"/>
          </bottom>
        </border>
      </dxf>
    </rfmt>
    <rfmt sheetId="2" sqref="F12"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13" t="inlineStr">
        <is>
          <t>82/20.07.2017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 t="inlineStr">
        <is>
          <t>89/21.07.2017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5" t="inlineStr">
        <is>
          <t>148/04.12.2017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qref="F16"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17" t="inlineStr">
        <is>
          <t>88/21.07.2017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8" t="inlineStr">
        <is>
          <t>95/25.07.2017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19" t="inlineStr">
        <is>
          <t>142/23.11.2017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20" t="inlineStr">
        <is>
          <t>145/27.11.2017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fmt sheetId="2" sqref="F21"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22" t="inlineStr">
        <is>
          <t>93/25.07.2017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23" t="inlineStr">
        <is>
          <t>94/25.07.2017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24" t="inlineStr">
        <is>
          <t>105/09.08.2017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25" t="inlineStr">
        <is>
          <t>149/04.12.2017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F26"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7"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8"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29" t="inlineStr">
        <is>
          <t>81/20.07.2017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0" t="inlineStr">
        <is>
          <t>83/20.07.2017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1" t="inlineStr">
        <is>
          <t>84/20.07.2017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2" t="inlineStr">
        <is>
          <t>85/21.07.2017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3" t="inlineStr">
        <is>
          <t>86/21.07.2017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4" t="inlineStr">
        <is>
          <t>90/21.07.2017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5" t="inlineStr">
        <is>
          <t>113/23.08.2017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36" t="inlineStr">
        <is>
          <t>114/23.08.2017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37" t="inlineStr">
        <is>
          <t>122/14.09.2017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38" t="inlineStr">
        <is>
          <t>144/27.11.2017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fmt sheetId="2" sqref="F3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0" t="inlineStr">
        <is>
          <t>112/23.08.2017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41" t="inlineStr">
        <is>
          <t>123/21.09.2017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42" t="inlineStr">
        <is>
          <t>125/22.09.2017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fmt sheetId="2" sqref="F43"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4" t="inlineStr">
        <is>
          <r>
            <rPr>
              <b/>
              <sz val="10"/>
              <rFont val="Calibri"/>
              <family val="2"/>
              <charset val="238"/>
            </rPr>
            <t>32/17.03.2017</t>
          </r>
          <r>
            <rPr>
              <b/>
              <sz val="10"/>
              <color rgb="FFFF0000"/>
              <rFont val="Calibri"/>
              <family val="2"/>
              <charset val="238"/>
            </rPr>
            <t>/contract finalizat</t>
          </r>
        </is>
      </nc>
      <ndxf>
        <font>
          <b/>
          <sz val="10"/>
          <color rgb="FFFF0000"/>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2" sqref="F45"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6" t="inlineStr">
        <is>
          <t>119/11.09.2017</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47" t="inlineStr">
        <is>
          <t>120/14.09.2017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48" t="inlineStr">
        <is>
          <t>161/28.12.2017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4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rder>
      </dxf>
    </rfmt>
    <rcc rId="0" sId="2" dxf="1">
      <nc r="F50" t="inlineStr">
        <is>
          <t>101/09.08.2017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51" t="inlineStr">
        <is>
          <t>102/09.08.2017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52" t="inlineStr">
        <is>
          <t>103/09.08.2017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53" t="inlineStr">
        <is>
          <t>104/09.08.2017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54" t="inlineStr">
        <is>
          <t>87/21.07.2017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55"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56"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57"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58" t="inlineStr">
        <is>
          <t>02/04.10.2016</t>
        </is>
      </nc>
      <ndxf>
        <font>
          <b/>
          <sz val="10"/>
          <color rgb="FF444444"/>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2" dxf="1">
      <nc r="F59" t="inlineStr">
        <is>
          <t>06/25.11.2016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0" t="inlineStr">
        <is>
          <t>10/16.12.2016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1" t="inlineStr">
        <is>
          <t>25/09.02.2017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2" t="inlineStr">
        <is>
          <t>28/14.02.2017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3" t="inlineStr">
        <is>
          <t>45/28.04.2017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4" t="inlineStr">
        <is>
          <t>46/03.05.2017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5" t="inlineStr">
        <is>
          <t>69/30.06.2017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6" t="inlineStr">
        <is>
          <t>72/07.06.2017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7" t="inlineStr">
        <is>
          <t>80/29.06.2017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8" t="inlineStr">
        <is>
          <t>91/24.07.2017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9" t="inlineStr">
        <is>
          <t>96/28.07.2017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0" t="inlineStr">
        <is>
          <t>124/21.09.2017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1" t="inlineStr">
        <is>
          <t>137/26.10.2017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2" t="inlineStr">
        <is>
          <t>141/20.11.2017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3" t="inlineStr">
        <is>
          <t>147/21.11.2017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4" t="inlineStr">
        <is>
          <t>153/11.12.2017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5" t="inlineStr">
        <is>
          <t>168/19.03.2018</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F76"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77" t="inlineStr">
        <is>
          <t>3/11.10.2016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8" t="inlineStr">
        <is>
          <t>4/19.10.2016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9" t="inlineStr">
        <is>
          <t>5/08.11.2016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0" t="inlineStr">
        <is>
          <t>7/05.12.2016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1" t="inlineStr">
        <is>
          <t>8/06.12..2016</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2" t="inlineStr">
        <is>
          <t>9/15.12.2016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3" t="inlineStr">
        <is>
          <t>11/20.12.2016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4" t="inlineStr">
        <is>
          <t>12/21.12.2016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5" t="inlineStr">
        <is>
          <t>13/22.12.2016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6" t="inlineStr">
        <is>
          <t>15/27.12.2016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7" t="inlineStr">
        <is>
          <t>16/30.12.2016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8" t="inlineStr">
        <is>
          <t>17/30.12.2016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9" t="inlineStr">
        <is>
          <t>18/03.01.2017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0" t="inlineStr">
        <is>
          <t>19/06.02.2017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1" t="inlineStr">
        <is>
          <t>20/06.02.2017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2" t="inlineStr">
        <is>
          <t>21/06.02.2017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3" t="inlineStr">
        <is>
          <t>22/08.02.2017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4" t="inlineStr">
        <is>
          <t>23/08.02.2017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5" t="inlineStr">
        <is>
          <t>24/09.02.2017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6" t="inlineStr">
        <is>
          <t>36/09.02.2017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7" t="inlineStr">
        <is>
          <t>27/13.02.2017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8" t="inlineStr">
        <is>
          <t>29/16.02.2017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9" t="inlineStr">
        <is>
          <t>30/16.02.2017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0" t="inlineStr">
        <is>
          <t>31/17.03.2017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1" t="inlineStr">
        <is>
          <t>33/30.03.2017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2" t="inlineStr">
        <is>
          <t>35/31.03.2017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3" t="inlineStr">
        <is>
          <t>34/30.03.2017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4" t="inlineStr">
        <is>
          <t>36/04.04.2017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5" t="inlineStr">
        <is>
          <t>37/04.04.2017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6" t="inlineStr">
        <is>
          <t>39/11.04.2017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7" t="inlineStr">
        <is>
          <t>40/12.04.2017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8" t="inlineStr">
        <is>
          <t>42/13.04.2017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9" t="inlineStr">
        <is>
          <t>41/13.04.2017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0" t="inlineStr">
        <is>
          <t>43/25.04.2017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1" t="inlineStr">
        <is>
          <t>44/26.04.2017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2" t="inlineStr">
        <is>
          <t>49/05.05.2017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3" t="inlineStr">
        <is>
          <t>53/09.05.2017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4" t="inlineStr">
        <is>
          <t>55/18.05.2017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5" t="inlineStr">
        <is>
          <t>57/19.05.2017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6" t="inlineStr">
        <is>
          <t>58/23.05.2017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7" t="inlineStr">
        <is>
          <t>61/24.05.2017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8" t="inlineStr">
        <is>
          <t>62/26.05.2017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9" t="inlineStr">
        <is>
          <t>63/26.05.2017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0" t="inlineStr">
        <is>
          <t>67/29.05.2017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1" t="inlineStr">
        <is>
          <t>68/30.05.2017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2" t="inlineStr">
        <is>
          <t>71/31.05.2017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3" t="inlineStr">
        <is>
          <t>73/12.06.2017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19">
      <nc r="F124">
        <v>42948</v>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5" t="inlineStr">
        <is>
          <t>97/01.08.2017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6" t="inlineStr">
        <is>
          <t>106/11.08.2017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7" t="inlineStr">
        <is>
          <t>109/16.08.2017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8" t="inlineStr">
        <is>
          <t>110/16.08.2017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9" t="inlineStr">
        <is>
          <t>116/31.08,2017</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0" t="inlineStr">
        <is>
          <t>118/11.09.2017</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1" t="inlineStr">
        <is>
          <t>121/14.09.2017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2" t="inlineStr">
        <is>
          <t>126/27.09.2017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3" t="inlineStr">
        <is>
          <t>128/02.10.2017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4" t="inlineStr">
        <is>
          <t>135/26.10.2017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5" t="inlineStr">
        <is>
          <t>136/26.10.1974</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6" t="inlineStr">
        <is>
          <t>138/31.10.2017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7" t="inlineStr">
        <is>
          <t>139/31.10.2017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8" t="inlineStr">
        <is>
          <t>140/16.11.2017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9" t="inlineStr">
        <is>
          <t>143/23,11,2017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0" t="inlineStr">
        <is>
          <t>150/08.12.2017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1" t="inlineStr">
        <is>
          <t>156/18.12.2017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2" t="inlineStr">
        <is>
          <t>158/20.12.2017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3" t="inlineStr">
        <is>
          <t>166/16.03.2018</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F144"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45"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46"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147" t="inlineStr">
        <is>
          <t>48/03.05.2017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8" t="inlineStr">
        <is>
          <t>47/03.05.2017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9" t="inlineStr">
        <is>
          <t>50/05.05.2017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0" t="inlineStr">
        <is>
          <t>52/08.05.2017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1" t="inlineStr">
        <is>
          <t>51/08.05.2017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2" t="inlineStr">
        <is>
          <t>54/11.05.2017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3" t="inlineStr">
        <is>
          <t>56/19.05.2017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4" t="inlineStr">
        <is>
          <t>59/23.05.2017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5" t="inlineStr">
        <is>
          <t>60/25.05.2017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6" t="inlineStr">
        <is>
          <t>64/26.05.2017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7" t="inlineStr">
        <is>
          <t>66/29.05.2017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58" t="inlineStr">
        <is>
          <t>65/29.05.2017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59" t="inlineStr">
        <is>
          <t>70/30.05.2017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0" t="inlineStr">
        <is>
          <t>74/13.06.2017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1" t="inlineStr">
        <is>
          <t>76/21.06.2017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2" t="inlineStr">
        <is>
          <t>77/21.06.2017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3" t="inlineStr">
        <is>
          <t>78/23.06.2017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4" t="inlineStr">
        <is>
          <t>79/23.06.2017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5" t="inlineStr">
        <is>
          <t>95/26.07.2017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6" t="inlineStr">
        <is>
          <t>98/01.08.2017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7" t="inlineStr">
        <is>
          <t>99/01.08.2017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8" t="inlineStr">
        <is>
          <t>107/10.08.2017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9" t="inlineStr">
        <is>
          <t>108/17.08.2017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0" t="inlineStr">
        <is>
          <t>111/18.08.2017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1" t="inlineStr">
        <is>
          <t>115/23.08.2017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2" t="inlineStr">
        <is>
          <t>117/08.09.2017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3" t="inlineStr">
        <is>
          <t>129/02.10.2017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4" t="inlineStr">
        <is>
          <t>131/12.10.2017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5" t="inlineStr">
        <is>
          <t>132/26.10.2017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6" t="inlineStr">
        <is>
          <t>133/26.10.2017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7" t="inlineStr">
        <is>
          <t>134/26.10.2017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8" t="inlineStr">
        <is>
          <t>146/28.11.2017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9" t="inlineStr">
        <is>
          <t>160/22.12.2017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80" t="inlineStr">
        <is>
          <t>162/07.03.2018</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81" t="inlineStr">
        <is>
          <t>163/07.03.2018</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82" t="inlineStr">
        <is>
          <t>164/08.03.2018</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83" t="inlineStr">
        <is>
          <t>165/14.03.2018</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84" t="inlineStr">
        <is>
          <t>167/16.03.2018</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85" t="inlineStr">
        <is>
          <t>169/28.03.2018</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fmt sheetId="2" s="1" sqref="F186"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187" t="inlineStr">
        <is>
          <t>75/19.06.2017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88" t="inlineStr">
        <is>
          <t>127/28.09.2017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fmt sheetId="2" s="1" sqref="F189"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90"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91"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c r="F192" t="inlineStr">
        <is>
          <t>154/13.12.2017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93" t="inlineStr">
        <is>
          <t>157/19.12.2017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fmt sheetId="2" s="1" sqref="F194"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cc rId="0" sId="2" dxf="1">
      <nc r="F195" t="inlineStr">
        <is>
          <r>
            <rPr>
              <b/>
              <sz val="10"/>
              <rFont val="Calibri"/>
              <family val="2"/>
              <charset val="238"/>
            </rPr>
            <t>01/ 02.09.2016,</t>
          </r>
          <r>
            <rPr>
              <b/>
              <sz val="10"/>
              <color rgb="FFFF0000"/>
              <rFont val="Calibri"/>
              <family val="2"/>
              <charset val="238"/>
            </rPr>
            <t xml:space="preserve"> contract finalizat</t>
          </r>
        </is>
      </nc>
      <ndxf>
        <font>
          <b/>
          <sz val="10"/>
          <color rgb="FFFF0000"/>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96" t="inlineStr">
        <is>
          <t>14/22.12.2016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F197"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198"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99"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top style="thin">
            <color indexed="64"/>
          </top>
        </border>
      </dxf>
    </rfmt>
    <rcc rId="0" sId="2" dxf="1">
      <nc r="F200" t="inlineStr">
        <is>
          <t>155/18.12.2017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F201"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cc rId="0" sId="2" dxf="1">
      <nc r="F202" t="inlineStr">
        <is>
          <t>151/08.12.2017</t>
        </is>
      </nc>
      <ndxf>
        <font>
          <b/>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203" t="inlineStr">
        <is>
          <t>152/08.12.2017</t>
        </is>
      </nc>
      <ndxf>
        <font>
          <b/>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204" t="inlineStr">
        <is>
          <t>159/21.12.2017</t>
        </is>
      </nc>
      <ndxf>
        <font>
          <b/>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1" sqref="F205"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206"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207" t="inlineStr">
        <is>
          <t>38/11.04.2017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208" t="inlineStr">
        <is>
          <t>130/05.10.2017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fmt sheetId="2" s="1" sqref="F209"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210"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11" start="0" length="0">
      <dxf>
        <font>
          <b/>
          <sz val="10"/>
          <color theme="1"/>
          <name val="Calibri"/>
          <scheme val="minor"/>
        </font>
        <fill>
          <patternFill patternType="solid">
            <bgColor theme="7" tint="0.59999389629810485"/>
          </patternFill>
        </fill>
        <border outline="0">
          <left style="thin">
            <color indexed="64"/>
          </left>
          <right style="thin">
            <color indexed="64"/>
          </right>
          <bottom style="medium">
            <color indexed="64"/>
          </bottom>
        </border>
      </dxf>
    </rfmt>
    <rfmt sheetId="2" sqref="F212" start="0" length="0">
      <dxf>
        <font>
          <sz val="10"/>
          <color theme="1"/>
          <name val="Calibri"/>
          <scheme val="minor"/>
        </font>
      </dxf>
    </rfmt>
    <rfmt sheetId="2" sqref="F213" start="0" length="0">
      <dxf/>
    </rfmt>
    <rfmt sheetId="2" sqref="F214" start="0" length="0">
      <dxf/>
    </rfmt>
    <rfmt sheetId="2" sqref="F215" start="0" length="0">
      <dxf/>
    </rfmt>
    <rfmt sheetId="2" sqref="F216" start="0" length="0">
      <dxf/>
    </rfmt>
    <rfmt sheetId="2" sqref="F217" start="0" length="0">
      <dxf/>
    </rfmt>
    <rfmt sheetId="2" sqref="F218" start="0" length="0">
      <dxf/>
    </rfmt>
    <rfmt sheetId="2" sqref="F219" start="0" length="0">
      <dxf/>
    </rfmt>
    <rfmt sheetId="2" sqref="F220" start="0" length="0">
      <dxf/>
    </rfmt>
    <rfmt sheetId="2" sqref="F221" start="0" length="0">
      <dxf/>
    </rfmt>
    <rfmt sheetId="2" sqref="F222" start="0" length="0">
      <dxf/>
    </rfmt>
    <rfmt sheetId="2" sqref="F223" start="0" length="0">
      <dxf/>
    </rfmt>
    <rfmt sheetId="2" sqref="F224" start="0" length="0">
      <dxf>
        <font>
          <sz val="11"/>
          <color auto="1"/>
          <name val="Calibri"/>
          <scheme val="minor"/>
        </font>
      </dxf>
    </rfmt>
    <rfmt sheetId="2" sqref="F225" start="0" length="0">
      <dxf>
        <font>
          <sz val="11"/>
          <color auto="1"/>
          <name val="Calibri"/>
          <scheme val="minor"/>
        </font>
      </dxf>
    </rfmt>
    <rfmt sheetId="2" sqref="F226" start="0" length="0">
      <dxf/>
    </rfmt>
    <rfmt sheetId="2" sqref="F227" start="0" length="0">
      <dxf/>
    </rfmt>
  </rrc>
  <rrc rId="4076" sId="2" ref="F1:F1048576" action="deleteCol">
    <undo index="0" exp="area" ref3D="1" dr="$I$1:$P$1048576" dn="Z_8B6B6742_0A94_44F5_8F9D_AFCA3963BC34_.wvu.Cols" sId="2"/>
    <undo index="2" exp="area" ref3D="1" dr="$Q$1:$Q$1048576" dn="Z_64D2264B_4E86_4FBB_93B3_BEE727888DFE_.wvu.Cols" sId="2"/>
    <undo index="1" exp="area" ref3D="1" dr="$E$1:$F$1048576" dn="Z_64D2264B_4E86_4FBB_93B3_BEE727888DFE_.wvu.Cols" sId="2"/>
    <undo index="2" exp="area" ref3D="1" dr="$Q$1:$Q$1048576" dn="Z_9E851A6A_17B1_4E6F_A007_493445D427B8_.wvu.Cols" sId="2"/>
    <undo index="1" exp="area" ref3D="1" dr="$E$1:$F$1048576" dn="Z_9E851A6A_17B1_4E6F_A007_493445D427B8_.wvu.Cols" sId="2"/>
    <undo index="2" exp="area" ref3D="1" dr="$Q$1:$Q$1048576" dn="Z_83337B45_5054_4200_BF9E_4E1DC1896214_.wvu.Cols" sId="2"/>
    <undo index="1" exp="area" ref3D="1" dr="$E$1:$F$1048576" dn="Z_83337B45_5054_4200_BF9E_4E1DC1896214_.wvu.Cols" sId="2"/>
    <undo index="2" exp="area" ref3D="1" dr="$Q$1:$Q$1048576" dn="Z_79FA8BE5_7D13_4EF3_B35A_76ACF1C0DF3C_.wvu.Cols" sId="2"/>
    <undo index="1" exp="area" ref3D="1" dr="$E$1:$F$1048576" dn="Z_79FA8BE5_7D13_4EF3_B35A_76ACF1C0DF3C_.wvu.Cols" sId="2"/>
    <undo index="2" exp="area" ref3D="1" dr="$Q$1:$Q$1048576" dn="Z_437FD6EF_32B2_4DE0_BA89_93A7E3EF04C5_.wvu.Cols" sId="2"/>
    <undo index="1" exp="area" ref3D="1" dr="$E$1:$F$1048576" dn="Z_437FD6EF_32B2_4DE0_BA89_93A7E3EF04C5_.wvu.Cols" sId="2"/>
    <undo index="2" exp="area" ref3D="1" dr="$Q$1:$Q$1048576" dn="Z_61C44EA8_4687_4D4E_A1ED_359DF81A71FB_.wvu.Cols" sId="2"/>
    <undo index="1" exp="area" ref3D="1" dr="$E$1:$F$1048576" dn="Z_61C44EA8_4687_4D4E_A1ED_359DF81A71FB_.wvu.Cols" sId="2"/>
    <undo index="2" exp="area" ref3D="1" dr="$Q$1:$Q$1048576" dn="Z_3EBF2DB4_84D7_478D_9896_C4DA08B65D0C_.wvu.Cols" sId="2"/>
    <undo index="1" exp="area" ref3D="1" dr="$E$1:$F$1048576" dn="Z_3EBF2DB4_84D7_478D_9896_C4DA08B65D0C_.wvu.Cols" sId="2"/>
    <undo index="2" exp="area" ref3D="1" dr="$Q$1:$Q$1048576" dn="Z_0F598BC0_9523_4AD3_94A3_BDEC8367FE11_.wvu.Cols" sId="2"/>
    <undo index="1" exp="area" ref3D="1" dr="$E$1:$F$1048576" dn="Z_0F598BC0_9523_4AD3_94A3_BDEC8367FE11_.wvu.Cols" sId="2"/>
    <undo index="2" exp="area" ref3D="1" dr="$Q$1:$Q$1048576" dn="Z_413D6799_9F75_47FF_8A9E_5CB9283B7BBE_.wvu.Cols" sId="2"/>
    <undo index="1" exp="area" ref3D="1" dr="$E$1:$F$1048576" dn="Z_413D6799_9F75_47FF_8A9E_5CB9283B7BBE_.wvu.Cols" sId="2"/>
    <undo index="2" exp="area" ref3D="1" dr="$Q$1:$Q$1048576" dn="Z_216972B4_771A_4607_A8B4_AC73D5CD6C1A_.wvu.Cols" sId="2"/>
    <undo index="1" exp="area" ref3D="1" dr="$E$1:$F$1048576" dn="Z_216972B4_771A_4607_A8B4_AC73D5CD6C1A_.wvu.Cols" sId="2"/>
    <undo index="2" exp="area" ref3D="1" dr="$Q$1:$Q$1048576" dn="Z_2234C728_15E1_4BAF_98DE_620726961552_.wvu.Cols" sId="2"/>
    <undo index="1" exp="area" ref3D="1" dr="$E$1:$F$1048576" dn="Z_2234C728_15E1_4BAF_98DE_620726961552_.wvu.Cols" sId="2"/>
    <undo index="2" exp="area" ref3D="1" dr="$Q$1:$Q$1048576" dn="Z_E1C13DC2_98C2_4597_8D1A_C9F2C3CA60EC_.wvu.Cols" sId="2"/>
    <undo index="1" exp="area" ref3D="1" dr="$E$1:$F$1048576" dn="Z_E1C13DC2_98C2_4597_8D1A_C9F2C3CA60EC_.wvu.Cols" sId="2"/>
    <undo index="2" exp="area" ref3D="1" dr="$Q$1:$Q$1048576" dn="Z_E4462EA5_1112_4F42_BE37_A867D6FC853C_.wvu.Cols" sId="2"/>
    <undo index="1" exp="area" ref3D="1" dr="$E$1:$F$1048576" dn="Z_E4462EA5_1112_4F42_BE37_A867D6FC853C_.wvu.Cols" sId="2"/>
    <undo index="0" exp="area" ref3D="1" dr="$I$1:$P$1048576" dn="Z_F4C96D22_891C_4B3C_B57B_7878195B2E7E_.wvu.Cols" sId="2"/>
    <undo index="2" exp="area" ref3D="1" dr="$Q$1:$Q$1048576" dn="Z_E10820C0_32CD_441A_8635_65479FE7CBA3_.wvu.Cols" sId="2"/>
    <undo index="1" exp="area" ref3D="1" dr="$E$1:$F$1048576" dn="Z_E10820C0_32CD_441A_8635_65479FE7CBA3_.wvu.Cols" sId="2"/>
    <undo index="2" exp="area" ref3D="1" dr="$Q$1:$Q$1048576" dn="Z_B8EFA5E8_2E8C_450C_9395_D582737418AA_.wvu.Cols" sId="2"/>
    <undo index="1" exp="area" ref3D="1" dr="$E$1:$F$1048576" dn="Z_B8EFA5E8_2E8C_450C_9395_D582737418AA_.wvu.Cols" sId="2"/>
    <undo index="0" exp="area" ref3D="1" dr="$F$1:$P$1048576" dn="Z_A23DAD4C_1DE1_4EEE_B895_448842FF572B_.wvu.Cols" sId="2"/>
    <undo index="2" exp="area" ref3D="1" dr="$Q$1:$Q$1048576" dn="Z_ECCC7D97_A0C3_4C50_BA03_A8D24BCD22BE_.wvu.Cols" sId="2"/>
    <undo index="1" exp="area" ref3D="1" dr="$E$1:$F$1048576" dn="Z_ECCC7D97_A0C3_4C50_BA03_A8D24BCD22BE_.wvu.Cols" sId="2"/>
    <undo index="2" exp="area" ref3D="1" dr="$Q$1:$Q$1048576" dn="Z_DB90939E_72BD_4CED_BFB6_BD74FF913DB3_.wvu.Cols" sId="2"/>
    <undo index="1" exp="area" ref3D="1" dr="$E$1:$F$1048576" dn="Z_DB90939E_72BD_4CED_BFB6_BD74FF913DB3_.wvu.Cols" sId="2"/>
    <rfmt sheetId="2" xfDxf="1" sqref="F1:F1048576" start="0" length="0"/>
    <rfmt sheetId="2" sqref="F5" start="0" length="0">
      <dxf>
        <font>
          <b/>
          <sz val="10"/>
          <color auto="1"/>
          <name val="Calibri"/>
          <scheme val="minor"/>
        </font>
        <alignment horizontal="center" vertical="center" wrapText="1" readingOrder="0"/>
      </dxf>
    </rfmt>
    <rfmt sheetId="2" sqref="F6" start="0" length="0">
      <dxf>
        <font>
          <b/>
          <sz val="10"/>
          <color auto="1"/>
          <name val="Calibri"/>
          <scheme val="minor"/>
        </font>
        <alignment horizontal="center" vertical="center" wrapText="1" readingOrder="0"/>
      </dxf>
    </rfmt>
    <rfmt sheetId="2" sqref="F7" start="0" length="0">
      <dxf>
        <font>
          <b/>
          <sz val="10"/>
          <color auto="1"/>
          <name val="Calibri"/>
          <scheme val="minor"/>
        </font>
        <alignment horizontal="center" vertical="center" wrapText="1" readingOrder="0"/>
      </dxf>
    </rfmt>
    <rfmt sheetId="2" sqref="F8" start="0" length="0">
      <dxf>
        <font>
          <b/>
          <sz val="10"/>
          <color auto="1"/>
          <name val="Calibri"/>
          <scheme val="minor"/>
        </font>
        <alignment horizontal="center" vertical="center" wrapText="1" readingOrder="0"/>
      </dxf>
    </rfmt>
    <rcc rId="0" sId="2" dxf="1">
      <nc r="F9" t="inlineStr">
        <is>
          <t>Tip apel/data lansarii /data inchidere apel de proiecte</t>
        </is>
      </nc>
      <ndxf>
        <font>
          <b/>
          <sz val="10"/>
          <color auto="1"/>
          <name val="Calibri"/>
          <scheme val="minor"/>
        </font>
        <alignment horizontal="center" vertical="center" wrapText="1" readingOrder="0"/>
        <border outline="0">
          <left style="thin">
            <color indexed="64"/>
          </left>
          <right style="thin">
            <color indexed="64"/>
          </right>
          <top style="medium">
            <color indexed="64"/>
          </top>
        </border>
      </ndxf>
    </rcc>
    <rfmt sheetId="2" sqref="F10" start="0" length="0">
      <dxf>
        <font>
          <b/>
          <sz val="10"/>
          <color auto="1"/>
          <name val="Calibri"/>
          <scheme val="minor"/>
        </font>
        <alignment horizontal="center" vertical="center" wrapText="1" readingOrder="0"/>
        <border outline="0">
          <left style="thin">
            <color indexed="64"/>
          </left>
          <right style="thin">
            <color indexed="64"/>
          </right>
        </border>
      </dxf>
    </rfmt>
    <rfmt sheetId="2" sqref="F11" start="0" length="0">
      <dxf>
        <font>
          <b/>
          <sz val="10"/>
          <color auto="1"/>
          <name val="Calibri"/>
          <scheme val="minor"/>
        </font>
        <alignment horizontal="center" vertical="center" wrapText="1" readingOrder="0"/>
        <border outline="0">
          <left style="thin">
            <color indexed="64"/>
          </left>
          <right style="thin">
            <color indexed="64"/>
          </right>
          <bottom style="medium">
            <color indexed="64"/>
          </bottom>
        </border>
      </dxf>
    </rfmt>
    <rfmt sheetId="2" sqref="F12"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13" t="inlineStr">
        <is>
          <t>Necompetitiv (cu depunere continuă, pe bază de liste de proiecte preidentificate)/ 30.05.2016/31.12.2018</t>
        </is>
      </nc>
      <ndxf>
        <font>
          <b/>
          <sz val="10"/>
          <color rgb="FF444444"/>
          <name val="Calibri"/>
          <scheme val="minor"/>
        </font>
        <alignment horizontal="center" vertical="center" wrapText="1" readingOrder="0"/>
        <border outline="0">
          <left style="thin">
            <color indexed="64"/>
          </left>
          <right style="thin">
            <color indexed="64"/>
          </right>
          <top style="thin">
            <color indexed="64"/>
          </top>
        </border>
      </ndxf>
    </rcc>
    <rfmt sheetId="2" sqref="F14" start="0" length="0">
      <dxf>
        <font>
          <b/>
          <sz val="10"/>
          <color rgb="FF444444"/>
          <name val="Calibri"/>
          <scheme val="minor"/>
        </font>
        <alignment horizontal="center" vertical="center" wrapText="1" readingOrder="0"/>
        <border outline="0">
          <left style="thin">
            <color indexed="64"/>
          </left>
          <right style="thin">
            <color indexed="64"/>
          </right>
          <bottom style="thin">
            <color indexed="64"/>
          </bottom>
        </border>
      </dxf>
    </rfmt>
    <rcc rId="0" sId="2" dxf="1">
      <nc r="F15">
        <f>$F$13</f>
      </nc>
      <ndxf>
        <font>
          <b/>
          <sz val="10"/>
          <color rgb="FF444444"/>
          <name val="Calibri"/>
          <scheme val="minor"/>
        </font>
        <alignment horizontal="center" vertical="center" wrapText="1" readingOrder="0"/>
        <border outline="0">
          <left style="thin">
            <color indexed="64"/>
          </left>
          <right style="thin">
            <color indexed="64"/>
          </right>
          <bottom style="thin">
            <color indexed="64"/>
          </bottom>
        </border>
      </ndxf>
    </rcc>
    <rfmt sheetId="2" sqref="F16"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17" t="inlineStr">
        <is>
          <t>Necompetitiv (cu depunere continuă, pe bază de liste de proiecte preidentificate)/ 30.05.2016/31.12.2018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1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F19" t="inlineStr">
        <is>
          <t>Necompetitiv (cu depunere continuă, pe bază de liste de proiecte preidentificate)/ 30.05.2016/31.12.2018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2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qref="F21"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22" t="inlineStr">
        <is>
          <t>Necompetitiv (cu depunere continuă, pe bază de liste de proiecte preidentificate)/ 30.05.2016/31.12.2018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2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2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F25">
        <f>$F$22</f>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qref="F26"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7"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8"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29" t="inlineStr">
        <is>
          <t>Necompetitiv (cu depunere continuă, pe bază de liste de proiecte preidentificate)/ 30.05.2016/31.12.2018</t>
        </is>
      </nc>
      <ndxf>
        <font>
          <b/>
          <sz val="10"/>
          <color rgb="FF444444"/>
          <name val="Calibri"/>
          <scheme val="minor"/>
        </font>
        <alignment horizontal="center" vertical="center" wrapText="1" readingOrder="0"/>
        <border outline="0">
          <left style="thin">
            <color indexed="64"/>
          </left>
          <right style="thin">
            <color indexed="64"/>
          </right>
          <top style="thin">
            <color indexed="64"/>
          </top>
        </border>
      </ndxf>
    </rcc>
    <rfmt sheetId="2" sqref="F30" start="0" length="0">
      <dxf>
        <font>
          <b/>
          <sz val="10"/>
          <color rgb="FF444444"/>
          <name val="Calibri"/>
          <scheme val="minor"/>
        </font>
        <alignment horizontal="center" vertical="center" wrapText="1" readingOrder="0"/>
        <border outline="0">
          <left style="thin">
            <color indexed="64"/>
          </left>
          <right style="thin">
            <color indexed="64"/>
          </right>
        </border>
      </dxf>
    </rfmt>
    <rfmt sheetId="2" sqref="F31" start="0" length="0">
      <dxf>
        <font>
          <b/>
          <sz val="10"/>
          <color rgb="FF444444"/>
          <name val="Calibri"/>
          <scheme val="minor"/>
        </font>
        <alignment horizontal="center" vertical="center" wrapText="1" readingOrder="0"/>
        <border outline="0">
          <left style="thin">
            <color indexed="64"/>
          </left>
          <right style="thin">
            <color indexed="64"/>
          </right>
          <bottom style="thin">
            <color indexed="64"/>
          </bottom>
        </border>
      </dxf>
    </rfmt>
    <rfmt sheetId="2" sqref="F32" start="0" length="0">
      <dxf>
        <font>
          <b/>
          <sz val="11"/>
          <color theme="1"/>
          <name val="Calibri"/>
          <scheme val="minor"/>
        </font>
      </dxf>
    </rfmt>
    <rfmt sheetId="2" sqref="F33" start="0" length="0">
      <dxf>
        <font>
          <b/>
          <sz val="11"/>
          <color theme="1"/>
          <name val="Calibri"/>
          <scheme val="minor"/>
        </font>
      </dxf>
    </rfmt>
    <rfmt sheetId="2" sqref="F34" start="0" length="0">
      <dxf>
        <font>
          <b/>
          <sz val="11"/>
          <color theme="1"/>
          <name val="Calibri"/>
          <scheme val="minor"/>
        </font>
      </dxf>
    </rfmt>
    <rfmt sheetId="2" sqref="F35" start="0" length="0">
      <dxf>
        <font>
          <b/>
          <sz val="11"/>
          <color theme="1"/>
          <name val="Calibri"/>
          <scheme val="minor"/>
        </font>
      </dxf>
    </rfmt>
    <rfmt sheetId="2" sqref="F36" start="0" length="0">
      <dxf>
        <font>
          <b/>
          <sz val="11"/>
          <color theme="1"/>
          <name val="Calibri"/>
          <scheme val="minor"/>
        </font>
      </dxf>
    </rfmt>
    <rfmt sheetId="2" sqref="F37" start="0" length="0">
      <dxf>
        <font>
          <b/>
          <sz val="11"/>
          <color theme="1"/>
          <name val="Calibri"/>
          <scheme val="minor"/>
        </font>
      </dxf>
    </rfmt>
    <rfmt sheetId="2" sqref="F38" start="0" length="0">
      <dxf>
        <font>
          <b/>
          <sz val="11"/>
          <color theme="1"/>
          <name val="Calibri"/>
          <scheme val="minor"/>
        </font>
      </dxf>
    </rfmt>
    <rfmt sheetId="2" sqref="F3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0" t="inlineStr">
        <is>
          <t>Necompetitiv (cu depunere continuă, pe bază de liste de proiecte preidentificate)/ 30.05.2016/31.12.2018</t>
        </is>
      </nc>
      <ndxf>
        <font>
          <b/>
          <sz val="10"/>
          <color rgb="FF444444"/>
          <name val="Calibri"/>
          <scheme val="minor"/>
        </font>
        <alignment horizontal="center" vertical="center" wrapText="1" readingOrder="0"/>
        <border outline="0">
          <left style="thin">
            <color indexed="64"/>
          </left>
          <right style="thin">
            <color indexed="64"/>
          </right>
          <top style="thin">
            <color indexed="64"/>
          </top>
        </border>
      </ndxf>
    </rcc>
    <rfmt sheetId="2" sqref="F41" start="0" length="0">
      <dxf>
        <font>
          <b/>
          <sz val="10"/>
          <color rgb="FF444444"/>
          <name val="Calibri"/>
          <scheme val="minor"/>
        </font>
        <alignment horizontal="center" vertical="center" wrapText="1" readingOrder="0"/>
        <border outline="0">
          <left style="thin">
            <color indexed="64"/>
          </left>
          <right style="thin">
            <color indexed="64"/>
          </right>
        </border>
      </dxf>
    </rfmt>
    <rfmt sheetId="2" sqref="F42" start="0" length="0">
      <dxf>
        <font>
          <b/>
          <sz val="10"/>
          <color rgb="FF444444"/>
          <name val="Calibri"/>
          <scheme val="minor"/>
        </font>
        <alignment horizontal="center" vertical="center" wrapText="1" readingOrder="0"/>
        <border outline="0">
          <left style="thin">
            <color indexed="64"/>
          </left>
          <right style="thin">
            <color indexed="64"/>
          </right>
          <bottom style="thin">
            <color indexed="64"/>
          </bottom>
        </border>
      </dxf>
    </rfmt>
    <rfmt sheetId="2" sqref="F43"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4" t="inlineStr">
        <is>
          <t>Necompetitiv                             (cu depunere continuă, pe bază de liste de proiecte preidentificate)/ 29 august 2016/01.02.2017</t>
        </is>
      </nc>
      <ndxf>
        <font>
          <b/>
          <sz val="10"/>
          <color rgb="FF444444"/>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2" sqref="F45"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6" t="inlineStr">
        <is>
          <t>Necompetitiv (cu depunere continuă, pe bază de liste de proiecte preidentificate)/20.07.2016/31.12.208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4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F48" t="inlineStr">
        <is>
          <t>Necompetitiv (cu depunere continuă, pe bază de liste de proiecte preidentificate)/20.07.2016/31.12.208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ndxf>
    </rcc>
    <rfmt sheetId="2" sqref="F4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rder>
      </dxf>
    </rfmt>
    <rcc rId="0" sId="2" dxf="1">
      <nc r="F50" t="inlineStr">
        <is>
          <t>Necompetitiv (cu depunere continuă, pe bază de liste de proiecte preidentificate)/ 30.05.2016/31.12.2018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5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5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5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5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qref="F55"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56"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57"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58"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5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7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F71"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72"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73"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74"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75" t="inlineStr">
        <is>
          <t>Necompetitiv (cu depunere continuă, pe bază de liste de proiecte preidentificate)/19.04.2016/2020</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F76"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77"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7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7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3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3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F132"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33"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34"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35"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36"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37"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38"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39"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40"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41"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42"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43"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F144"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45"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46"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147" t="inlineStr">
        <is>
          <r>
            <t xml:space="preserve">Competitiv cu depunere continua/20.02.2016 si </t>
          </r>
          <r>
            <rPr>
              <b/>
              <sz val="10"/>
              <color rgb="FFFF0000"/>
              <rFont val="Calibri"/>
              <family val="2"/>
              <charset val="238"/>
            </rPr>
            <t xml:space="preserve">relansat </t>
          </r>
          <r>
            <rPr>
              <b/>
              <sz val="10"/>
              <rFont val="Calibri"/>
              <family val="2"/>
              <charset val="238"/>
            </rPr>
            <t>in 28.08.2017/30.06.2018</t>
          </r>
        </is>
      </nc>
      <ndxf>
        <font>
          <b/>
          <sz val="10"/>
          <color auto="1"/>
          <name val="Calibri"/>
          <scheme val="minor"/>
        </font>
        <alignment horizontal="center" vertical="center" wrapText="1" readingOrder="0"/>
        <border outline="0">
          <left style="thin">
            <color indexed="64"/>
          </left>
          <right style="thin">
            <color indexed="64"/>
          </right>
          <top style="thin">
            <color indexed="64"/>
          </top>
        </border>
      </ndxf>
    </rcc>
    <rfmt sheetId="2" sqref="F148" start="0" length="0">
      <dxf>
        <font>
          <b/>
          <sz val="10"/>
          <color auto="1"/>
          <name val="Calibri"/>
          <scheme val="minor"/>
        </font>
        <alignment horizontal="center" vertical="center" wrapText="1" readingOrder="0"/>
        <border outline="0">
          <left style="thin">
            <color indexed="64"/>
          </left>
          <right style="thin">
            <color indexed="64"/>
          </right>
        </border>
      </dxf>
    </rfmt>
    <rfmt sheetId="2" sqref="F149" start="0" length="0">
      <dxf>
        <font>
          <b/>
          <sz val="10"/>
          <color auto="1"/>
          <name val="Calibri"/>
          <scheme val="minor"/>
        </font>
        <alignment horizontal="center" vertical="center" wrapText="1" readingOrder="0"/>
        <border outline="0">
          <left style="thin">
            <color indexed="64"/>
          </left>
          <right style="thin">
            <color indexed="64"/>
          </right>
        </border>
      </dxf>
    </rfmt>
    <rfmt sheetId="2" sqref="F150" start="0" length="0">
      <dxf>
        <font>
          <b/>
          <sz val="10"/>
          <color auto="1"/>
          <name val="Calibri"/>
          <scheme val="minor"/>
        </font>
        <alignment horizontal="center" vertical="center" wrapText="1" readingOrder="0"/>
        <border outline="0">
          <left style="thin">
            <color indexed="64"/>
          </left>
          <right style="thin">
            <color indexed="64"/>
          </right>
        </border>
      </dxf>
    </rfmt>
    <rfmt sheetId="2" sqref="F151" start="0" length="0">
      <dxf>
        <font>
          <b/>
          <sz val="10"/>
          <color auto="1"/>
          <name val="Calibri"/>
          <scheme val="minor"/>
        </font>
        <alignment horizontal="center" vertical="center" wrapText="1" readingOrder="0"/>
        <border outline="0">
          <left style="thin">
            <color indexed="64"/>
          </left>
          <right style="thin">
            <color indexed="64"/>
          </right>
        </border>
      </dxf>
    </rfmt>
    <rfmt sheetId="2" sqref="F152" start="0" length="0">
      <dxf>
        <font>
          <b/>
          <sz val="10"/>
          <color auto="1"/>
          <name val="Calibri"/>
          <scheme val="minor"/>
        </font>
        <alignment horizontal="center" vertical="center" wrapText="1" readingOrder="0"/>
        <border outline="0">
          <left style="thin">
            <color indexed="64"/>
          </left>
          <right style="thin">
            <color indexed="64"/>
          </right>
        </border>
      </dxf>
    </rfmt>
    <rfmt sheetId="2" sqref="F153" start="0" length="0">
      <dxf>
        <font>
          <b/>
          <sz val="10"/>
          <color auto="1"/>
          <name val="Calibri"/>
          <scheme val="minor"/>
        </font>
        <alignment horizontal="center" vertical="center" wrapText="1" readingOrder="0"/>
        <border outline="0">
          <left style="thin">
            <color indexed="64"/>
          </left>
          <right style="thin">
            <color indexed="64"/>
          </right>
        </border>
      </dxf>
    </rfmt>
    <rfmt sheetId="2" sqref="F154" start="0" length="0">
      <dxf>
        <font>
          <b/>
          <sz val="10"/>
          <color auto="1"/>
          <name val="Calibri"/>
          <scheme val="minor"/>
        </font>
        <alignment horizontal="center" vertical="center" wrapText="1" readingOrder="0"/>
        <border outline="0">
          <left style="thin">
            <color indexed="64"/>
          </left>
          <right style="thin">
            <color indexed="64"/>
          </right>
        </border>
      </dxf>
    </rfmt>
    <rfmt sheetId="2" sqref="F155" start="0" length="0">
      <dxf>
        <font>
          <b/>
          <sz val="10"/>
          <color auto="1"/>
          <name val="Calibri"/>
          <scheme val="minor"/>
        </font>
        <alignment horizontal="center" vertical="center" wrapText="1" readingOrder="0"/>
        <border outline="0">
          <left style="thin">
            <color indexed="64"/>
          </left>
          <right style="thin">
            <color indexed="64"/>
          </right>
        </border>
      </dxf>
    </rfmt>
    <rfmt sheetId="2" sqref="F156" start="0" length="0">
      <dxf>
        <font>
          <b/>
          <sz val="10"/>
          <color auto="1"/>
          <name val="Calibri"/>
          <scheme val="minor"/>
        </font>
        <alignment horizontal="center" vertical="center" wrapText="1" readingOrder="0"/>
        <border outline="0">
          <left style="thin">
            <color indexed="64"/>
          </left>
          <right style="thin">
            <color indexed="64"/>
          </right>
        </border>
      </dxf>
    </rfmt>
    <rfmt sheetId="2" sqref="F157" start="0" length="0">
      <dxf>
        <font>
          <b/>
          <sz val="10"/>
          <color auto="1"/>
          <name val="Calibri"/>
          <scheme val="minor"/>
        </font>
        <alignment horizontal="center" vertical="center" wrapText="1" readingOrder="0"/>
        <border outline="0">
          <left style="thin">
            <color indexed="64"/>
          </left>
          <right style="thin">
            <color indexed="64"/>
          </right>
        </border>
      </dxf>
    </rfmt>
    <rfmt sheetId="2" sqref="F158" start="0" length="0">
      <dxf>
        <font>
          <b/>
          <sz val="10"/>
          <color auto="1"/>
          <name val="Calibri"/>
          <scheme val="minor"/>
        </font>
        <alignment horizontal="center" vertical="center" wrapText="1" readingOrder="0"/>
        <border outline="0">
          <left style="thin">
            <color indexed="64"/>
          </left>
          <right style="thin">
            <color indexed="64"/>
          </right>
        </border>
      </dxf>
    </rfmt>
    <rfmt sheetId="2" sqref="F159" start="0" length="0">
      <dxf>
        <font>
          <b/>
          <sz val="10"/>
          <color auto="1"/>
          <name val="Calibri"/>
          <scheme val="minor"/>
        </font>
        <alignment horizontal="center" vertical="center" wrapText="1" readingOrder="0"/>
        <border outline="0">
          <left style="thin">
            <color indexed="64"/>
          </left>
          <right style="thin">
            <color indexed="64"/>
          </right>
        </border>
      </dxf>
    </rfmt>
    <rfmt sheetId="2" sqref="F160" start="0" length="0">
      <dxf>
        <font>
          <b/>
          <sz val="10"/>
          <color auto="1"/>
          <name val="Calibri"/>
          <scheme val="minor"/>
        </font>
        <alignment horizontal="center" vertical="center" wrapText="1" readingOrder="0"/>
        <border outline="0">
          <left style="thin">
            <color indexed="64"/>
          </left>
          <right style="thin">
            <color indexed="64"/>
          </right>
        </border>
      </dxf>
    </rfmt>
    <rfmt sheetId="2" sqref="F161" start="0" length="0">
      <dxf>
        <font>
          <b/>
          <sz val="10"/>
          <color auto="1"/>
          <name val="Calibri"/>
          <scheme val="minor"/>
        </font>
        <alignment horizontal="center" vertical="center" wrapText="1" readingOrder="0"/>
        <border outline="0">
          <left style="thin">
            <color indexed="64"/>
          </left>
          <right style="thin">
            <color indexed="64"/>
          </right>
        </border>
      </dxf>
    </rfmt>
    <rfmt sheetId="2" sqref="F162" start="0" length="0">
      <dxf>
        <font>
          <b/>
          <sz val="10"/>
          <color auto="1"/>
          <name val="Calibri"/>
          <scheme val="minor"/>
        </font>
        <alignment horizontal="center" vertical="center" wrapText="1" readingOrder="0"/>
        <border outline="0">
          <left style="thin">
            <color indexed="64"/>
          </left>
          <right style="thin">
            <color indexed="64"/>
          </right>
        </border>
      </dxf>
    </rfmt>
    <rfmt sheetId="2" sqref="F163" start="0" length="0">
      <dxf>
        <font>
          <b/>
          <sz val="10"/>
          <color auto="1"/>
          <name val="Calibri"/>
          <scheme val="minor"/>
        </font>
        <alignment horizontal="center" vertical="center" wrapText="1" readingOrder="0"/>
        <border outline="0">
          <left style="thin">
            <color indexed="64"/>
          </left>
          <right style="thin">
            <color indexed="64"/>
          </right>
        </border>
      </dxf>
    </rfmt>
    <rfmt sheetId="2" sqref="F164" start="0" length="0">
      <dxf>
        <font>
          <b/>
          <sz val="10"/>
          <color auto="1"/>
          <name val="Calibri"/>
          <scheme val="minor"/>
        </font>
        <alignment horizontal="center" vertical="center" wrapText="1" readingOrder="0"/>
        <border outline="0">
          <left style="thin">
            <color indexed="64"/>
          </left>
          <right style="thin">
            <color indexed="64"/>
          </right>
        </border>
      </dxf>
    </rfmt>
    <rfmt sheetId="2" sqref="F165" start="0" length="0">
      <dxf>
        <font>
          <b/>
          <sz val="10"/>
          <color auto="1"/>
          <name val="Calibri"/>
          <scheme val="minor"/>
        </font>
        <alignment horizontal="center" vertical="center" wrapText="1" readingOrder="0"/>
        <border outline="0">
          <left style="thin">
            <color indexed="64"/>
          </left>
          <right style="thin">
            <color indexed="64"/>
          </right>
        </border>
      </dxf>
    </rfmt>
    <rfmt sheetId="2" sqref="F166" start="0" length="0">
      <dxf>
        <font>
          <b/>
          <sz val="10"/>
          <color auto="1"/>
          <name val="Calibri"/>
          <scheme val="minor"/>
        </font>
        <alignment horizontal="center" vertical="center" wrapText="1" readingOrder="0"/>
        <border outline="0">
          <left style="thin">
            <color indexed="64"/>
          </left>
          <right style="thin">
            <color indexed="64"/>
          </right>
        </border>
      </dxf>
    </rfmt>
    <rfmt sheetId="2" sqref="F167" start="0" length="0">
      <dxf>
        <font>
          <b/>
          <sz val="10"/>
          <color auto="1"/>
          <name val="Calibri"/>
          <scheme val="minor"/>
        </font>
        <alignment horizontal="center" vertical="center" wrapText="1" readingOrder="0"/>
        <border outline="0">
          <left style="thin">
            <color indexed="64"/>
          </left>
          <right style="thin">
            <color indexed="64"/>
          </right>
        </border>
      </dxf>
    </rfmt>
    <rfmt sheetId="2" sqref="F168" start="0" length="0">
      <dxf>
        <font>
          <b/>
          <sz val="10"/>
          <color auto="1"/>
          <name val="Calibri"/>
          <scheme val="minor"/>
        </font>
        <alignment horizontal="center" vertical="center" wrapText="1" readingOrder="0"/>
        <border outline="0">
          <left style="thin">
            <color indexed="64"/>
          </left>
          <right style="thin">
            <color indexed="64"/>
          </right>
        </border>
      </dxf>
    </rfmt>
    <rfmt sheetId="2" sqref="F169" start="0" length="0">
      <dxf>
        <font>
          <b/>
          <sz val="10"/>
          <color auto="1"/>
          <name val="Calibri"/>
          <scheme val="minor"/>
        </font>
        <alignment horizontal="center" vertical="center" wrapText="1" readingOrder="0"/>
        <border outline="0">
          <left style="thin">
            <color indexed="64"/>
          </left>
          <right style="thin">
            <color indexed="64"/>
          </right>
        </border>
      </dxf>
    </rfmt>
    <rfmt sheetId="2" sqref="F170" start="0" length="0">
      <dxf>
        <font>
          <b/>
          <sz val="10"/>
          <color auto="1"/>
          <name val="Calibri"/>
          <scheme val="minor"/>
        </font>
        <alignment horizontal="center" vertical="center" wrapText="1" readingOrder="0"/>
        <border outline="0">
          <left style="thin">
            <color indexed="64"/>
          </left>
          <right style="thin">
            <color indexed="64"/>
          </right>
        </border>
      </dxf>
    </rfmt>
    <rfmt sheetId="2" sqref="F171" start="0" length="0">
      <dxf>
        <font>
          <b/>
          <sz val="10"/>
          <color auto="1"/>
          <name val="Calibri"/>
          <scheme val="minor"/>
        </font>
        <alignment horizontal="center" vertical="center" wrapText="1" readingOrder="0"/>
        <border outline="0">
          <left style="thin">
            <color indexed="64"/>
          </left>
          <right style="thin">
            <color indexed="64"/>
          </right>
        </border>
      </dxf>
    </rfmt>
    <rfmt sheetId="2" sqref="F172" start="0" length="0">
      <dxf>
        <font>
          <b/>
          <sz val="10"/>
          <color auto="1"/>
          <name val="Calibri"/>
          <scheme val="minor"/>
        </font>
        <alignment horizontal="center" vertical="center" wrapText="1" readingOrder="0"/>
        <border outline="0">
          <left style="thin">
            <color indexed="64"/>
          </left>
          <right style="thin">
            <color indexed="64"/>
          </right>
        </border>
      </dxf>
    </rfmt>
    <rfmt sheetId="2" sqref="F173" start="0" length="0">
      <dxf>
        <font>
          <b/>
          <sz val="10"/>
          <color auto="1"/>
          <name val="Calibri"/>
          <scheme val="minor"/>
        </font>
        <alignment horizontal="center" vertical="center" wrapText="1" readingOrder="0"/>
        <border outline="0">
          <left style="thin">
            <color indexed="64"/>
          </left>
          <right style="thin">
            <color indexed="64"/>
          </right>
        </border>
      </dxf>
    </rfmt>
    <rfmt sheetId="2" sqref="F174" start="0" length="0">
      <dxf>
        <font>
          <b/>
          <sz val="10"/>
          <color auto="1"/>
          <name val="Calibri"/>
          <scheme val="minor"/>
        </font>
        <alignment horizontal="center" vertical="center" wrapText="1" readingOrder="0"/>
        <border outline="0">
          <left style="thin">
            <color indexed="64"/>
          </left>
          <right style="thin">
            <color indexed="64"/>
          </right>
          <bottom style="thin">
            <color indexed="64"/>
          </bottom>
        </border>
      </dxf>
    </rfmt>
    <rcc rId="0" sId="2" dxf="1">
      <nc r="F175"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F176"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F177"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F178"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F179"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F180" t="inlineStr">
        <is>
          <t>Competitiv cu depunere continua/20.02.2016 si relansat in 28.08.2017/30.06.2019</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F181" t="inlineStr">
        <is>
          <t>Competitiv cu depunere continua/20.02.2016 si relansat in 28.08.2017/30.06.2020</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F182" t="inlineStr">
        <is>
          <t>Competitiv cu depunere continua/20.02.2016 si relansat in 28.08.2017/30.06.2021</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F183" t="inlineStr">
        <is>
          <t>Competitiv cu depunere continua/20.02.2016 si relansat in 28.08.2017/30.06.2022</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F184" t="inlineStr">
        <is>
          <t>Necompetitiv (cu depunere continuă, pe bază de liste de proiecte preidentificate)/19.04.2016/2019</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85" t="inlineStr">
        <is>
          <t>Necompetitiv (cu depunere continuă, pe bază de liste de proiecte preidentificate)/19.04.2016/2020</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F186"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187" t="inlineStr">
        <is>
          <t>Necompetitiv( cu depunere continua pe baza de liste de proiecte preidentificate)/30.12.2016/30.062017</t>
        </is>
      </nc>
      <ndxf>
        <font>
          <b/>
          <sz val="10"/>
          <color auto="1"/>
          <name val="Calibri"/>
          <scheme val="minor"/>
        </font>
        <alignment horizontal="center" vertical="center" wrapText="1" readingOrder="0"/>
        <border outline="0">
          <top style="thin">
            <color auto="1"/>
          </top>
        </border>
      </ndxf>
    </rcc>
    <rfmt sheetId="2" sqref="F188" start="0" length="0">
      <dxf>
        <font>
          <b/>
          <sz val="10"/>
          <color auto="1"/>
          <name val="Calibri"/>
          <scheme val="minor"/>
        </font>
        <alignment horizontal="center" vertical="center" wrapText="1" readingOrder="0"/>
        <border outline="0">
          <bottom style="thin">
            <color indexed="64"/>
          </bottom>
        </border>
      </dxf>
    </rfmt>
    <rfmt sheetId="2" s="1" sqref="F189"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90"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91"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192" t="inlineStr">
        <is>
          <t>Necompetitiv (cu depunere continuă)</t>
        </is>
      </nc>
      <ndxf>
        <font>
          <b/>
          <sz val="10"/>
          <color auto="1"/>
          <name val="Calibri"/>
          <scheme val="minor"/>
        </font>
        <fill>
          <patternFill patternType="solid">
            <bgColor theme="0"/>
          </patternFill>
        </fill>
        <alignment horizontal="center" vertical="center" wrapText="1" readingOrder="0"/>
        <border outline="0">
          <top style="thin">
            <color auto="1"/>
          </top>
        </border>
      </ndxf>
    </rcc>
    <rcc rId="0" sId="2" dxf="1">
      <nc r="F193" t="inlineStr">
        <is>
          <t>Necompetitiv (cu depunere continuă)</t>
        </is>
      </nc>
      <ndxf>
        <font>
          <b/>
          <sz val="10"/>
          <color auto="1"/>
          <name val="Calibri"/>
          <scheme val="minor"/>
        </font>
        <fill>
          <patternFill patternType="solid">
            <bgColor theme="0"/>
          </patternFill>
        </fill>
        <alignment horizontal="center" vertical="center" wrapText="1" readingOrder="0"/>
        <border outline="0">
          <top style="thin">
            <color auto="1"/>
          </top>
        </border>
      </ndxf>
    </rcc>
    <rfmt sheetId="2" s="1" sqref="F194"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cc rId="0" sId="2" dxf="1">
      <nc r="F195" t="inlineStr">
        <is>
          <t>Necompetitiv (cu depunere continuă, pe bază de liste de proiecte preidentificate)/19.04.2016/01.02.2017</t>
        </is>
      </nc>
      <ndxf>
        <font>
          <b/>
          <sz val="10"/>
          <color theme="1"/>
          <name val="Calibri"/>
          <scheme val="minor"/>
        </font>
        <alignment horizontal="center" vertical="center" wrapText="1" readingOrder="0"/>
        <border outline="0">
          <left style="thin">
            <color indexed="64"/>
          </left>
          <right style="thin">
            <color indexed="64"/>
          </right>
        </border>
      </ndxf>
    </rcc>
    <rfmt sheetId="2" sqref="F196" start="0" length="0">
      <dxf>
        <font>
          <b/>
          <sz val="10"/>
          <color theme="1"/>
          <name val="Calibri"/>
          <scheme val="minor"/>
        </font>
        <alignment horizontal="center" vertical="center" wrapText="1" readingOrder="0"/>
        <border outline="0">
          <left style="thin">
            <color indexed="64"/>
          </left>
          <right style="thin">
            <color indexed="64"/>
          </right>
          <bottom style="thin">
            <color indexed="64"/>
          </bottom>
        </border>
      </dxf>
    </rfmt>
    <rfmt sheetId="2" s="1" sqref="F197"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198"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99"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200" t="inlineStr">
        <is>
          <t>Necompetitiv (cu depunere continuă,</t>
        </is>
      </nc>
      <ndxf>
        <font>
          <b/>
          <sz val="10"/>
          <color rgb="FF444444"/>
          <name val="Calibri"/>
          <scheme val="minor"/>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1" sqref="F201"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cc rId="0" sId="2" dxf="1">
      <nc r="F202" t="inlineStr">
        <is>
          <t>Necompetitiv cu depunere continuă,</t>
        </is>
      </nc>
      <ndxf>
        <font>
          <b/>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203" t="inlineStr">
        <is>
          <t>Necompetitiv (cu depunere continuă,</t>
        </is>
      </nc>
      <ndxf>
        <font>
          <b/>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204" t="inlineStr">
        <is>
          <t>Necompetitiv , cu depunere continuă</t>
        </is>
      </nc>
      <ndxf>
        <font>
          <b/>
          <sz val="10"/>
          <color auto="1"/>
          <name val="Calibri"/>
          <scheme val="minor"/>
        </font>
        <fill>
          <patternFill patternType="solid">
            <bgColor theme="0"/>
          </patternFill>
        </fill>
        <alignment horizontal="center" vertical="center" wrapText="1" readingOrder="0"/>
        <border outline="0">
          <right style="thin">
            <color indexed="64"/>
          </right>
          <top style="thin">
            <color indexed="64"/>
          </top>
        </border>
      </ndxf>
    </rcc>
    <rfmt sheetId="2" s="1" sqref="F205"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206"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207" t="inlineStr">
        <is>
          <t>Cu depunere continua, pe baza de liste proiecte preidentificate/09.06.2016/31.12.2017</t>
        </is>
      </nc>
      <ndxf>
        <font>
          <b/>
          <sz val="10"/>
          <color theme="1"/>
          <name val="Calibri"/>
          <scheme val="minor"/>
        </font>
        <alignment horizontal="center" vertical="center" wrapText="1" readingOrder="0"/>
        <border outline="0">
          <left style="thin">
            <color indexed="64"/>
          </left>
          <right style="thin">
            <color indexed="64"/>
          </right>
          <top style="thin">
            <color indexed="64"/>
          </top>
        </border>
      </ndxf>
    </rcc>
    <rfmt sheetId="2" sqref="F208" start="0" length="0">
      <dxf>
        <font>
          <b/>
          <sz val="10"/>
          <color theme="1"/>
          <name val="Calibri"/>
          <scheme val="minor"/>
        </font>
        <alignment horizontal="center" vertical="center" wrapText="1" readingOrder="0"/>
        <border outline="0">
          <left style="thin">
            <color indexed="64"/>
          </left>
          <right style="thin">
            <color indexed="64"/>
          </right>
          <bottom style="thin">
            <color indexed="64"/>
          </bottom>
        </border>
      </dxf>
    </rfmt>
    <rfmt sheetId="2" s="1" sqref="F209"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210"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11" start="0" length="0">
      <dxf>
        <font>
          <b/>
          <sz val="10"/>
          <color theme="1"/>
          <name val="Calibri"/>
          <scheme val="minor"/>
        </font>
        <fill>
          <patternFill patternType="solid">
            <bgColor theme="7" tint="0.59999389629810485"/>
          </patternFill>
        </fill>
        <border outline="0">
          <left style="thin">
            <color indexed="64"/>
          </left>
          <right style="thin">
            <color indexed="64"/>
          </right>
          <bottom style="medium">
            <color indexed="64"/>
          </bottom>
        </border>
      </dxf>
    </rfmt>
    <rfmt sheetId="2" sqref="F212" start="0" length="0">
      <dxf>
        <alignment horizontal="center" vertical="center" wrapText="1" readingOrder="0"/>
      </dxf>
    </rfmt>
    <rfmt sheetId="2" sqref="F215" start="0" length="0">
      <dxf/>
    </rfmt>
    <rfmt sheetId="2" sqref="F216" start="0" length="0">
      <dxf/>
    </rfmt>
    <rfmt sheetId="2" sqref="F217" start="0" length="0">
      <dxf/>
    </rfmt>
    <rfmt sheetId="2" sqref="F218" start="0" length="0">
      <dxf/>
    </rfmt>
    <rfmt sheetId="2" sqref="F219" start="0" length="0">
      <dxf/>
    </rfmt>
    <rfmt sheetId="2" sqref="F220" start="0" length="0">
      <dxf/>
    </rfmt>
    <rfmt sheetId="2" sqref="F221" start="0" length="0">
      <dxf/>
    </rfmt>
    <rfmt sheetId="2" sqref="F222" start="0" length="0">
      <dxf/>
    </rfmt>
    <rfmt sheetId="2" sqref="F224" start="0" length="0">
      <dxf>
        <alignment horizontal="center" vertical="center" wrapText="1" readingOrder="0"/>
      </dxf>
    </rfmt>
    <rfmt sheetId="2" sqref="F225" start="0" length="0">
      <dxf>
        <alignment horizontal="center" vertical="center" wrapText="1" readingOrder="0"/>
      </dxf>
    </rfmt>
    <rfmt sheetId="2" sqref="F226" start="0" length="0">
      <dxf>
        <alignment horizontal="center" vertical="center" wrapText="1" readingOrder="0"/>
      </dxf>
    </rfmt>
    <rfmt sheetId="2" sqref="F227" start="0" length="0">
      <dxf/>
    </rfmt>
  </rrc>
  <rcc rId="4077" sId="2">
    <oc r="F9" t="inlineStr">
      <is>
        <t>Nume beneficiar</t>
      </is>
    </oc>
    <nc r="F9" t="inlineStr">
      <is>
        <t>Nume beneficiar/Beneficiary</t>
      </is>
    </nc>
  </rcc>
  <rcc rId="4078" sId="2">
    <oc r="G9" t="inlineStr">
      <is>
        <t>Rezumat proiect</t>
      </is>
    </oc>
    <nc r="G9" t="inlineStr">
      <is>
        <t>Rezumat proiect/Project Summary</t>
      </is>
    </nc>
  </rcc>
  <rcc rId="4079" sId="2">
    <oc r="H9" t="inlineStr">
      <is>
        <t>Data de începere a proiectului</t>
      </is>
    </oc>
    <nc r="H9" t="inlineStr">
      <is>
        <t xml:space="preserve">Data de începere a proiectului/   Star date of the project </t>
      </is>
    </nc>
  </rcc>
  <rcc rId="4080" sId="2">
    <oc r="I9" t="inlineStr">
      <is>
        <t>Data de finalizare a proiectului</t>
      </is>
    </oc>
    <nc r="I9" t="inlineStr">
      <is>
        <t>Data de finalizare a proiectului/ End date of the project</t>
      </is>
    </nc>
  </rcc>
  <rcc rId="4081" sId="2">
    <oc r="J9" t="inlineStr">
      <is>
        <t>Rata de cofinanțare UE</t>
      </is>
    </oc>
    <nc r="J9" t="inlineStr">
      <is>
        <t>Rata de cofinanțare UE/EU co-financing rate</t>
      </is>
    </nc>
  </rcc>
  <rdn rId="0" localSheetId="2" customView="1" name="Z_8B6B6742_0A94_44F5_8F9D_AFCA3963BC34_.wvu.Cols" hidden="1" oldHidden="1">
    <oldFormula>'Contracte semnate'!$H:$O</oldFormula>
  </rdn>
  <rcv guid="{8B6B6742-0A94-44F5-8F9D-AFCA3963BC34}" action="delete"/>
  <rdn rId="0" localSheetId="2" customView="1" name="Z_8B6B6742_0A94_44F5_8F9D_AFCA3963BC34_.wvu.FilterData" hidden="1" oldHidden="1">
    <formula>'Contracte semnate'!$B$7:$AD$211</formula>
    <oldFormula>'Contracte semnate'!$B$7:$AD$211</oldFormula>
  </rdn>
  <rcv guid="{8B6B6742-0A94-44F5-8F9D-AFCA3963BC34}"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B6B6742-0A94-44F5-8F9D-AFCA3963BC34}" action="delete"/>
  <rdn rId="0" localSheetId="2" customView="1" name="Z_8B6B6742_0A94_44F5_8F9D_AFCA3963BC34_.wvu.FilterData" hidden="1" oldHidden="1">
    <formula>'Contracte semnate'!$B$7:$AB$211</formula>
    <oldFormula>'Contracte semnate'!$B$7:$AB$211</oldFormula>
  </rdn>
  <rcv guid="{8B6B6742-0A94-44F5-8F9D-AFCA3963BC34}" action="add"/>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84" sId="2">
    <oc r="K9" t="inlineStr">
      <is>
        <t xml:space="preserve">Regiune </t>
      </is>
    </oc>
    <nc r="K9" t="inlineStr">
      <is>
        <t xml:space="preserve">Regiune/Region </t>
      </is>
    </nc>
  </rcc>
  <rcc rId="4085" sId="2">
    <oc r="L9" t="inlineStr">
      <is>
        <t>Județ</t>
      </is>
    </oc>
    <nc r="L9" t="inlineStr">
      <is>
        <t>Județ/County</t>
      </is>
    </nc>
  </rcc>
  <rcc rId="4086" sId="2">
    <oc r="M9" t="inlineStr">
      <is>
        <t>Localitate</t>
      </is>
    </oc>
    <nc r="M9" t="inlineStr">
      <is>
        <t>Localitate/  Locality</t>
      </is>
    </nc>
  </rcc>
  <rcc rId="4087" sId="2">
    <oc r="N9" t="inlineStr">
      <is>
        <t>Tip beneficiar</t>
      </is>
    </oc>
    <nc r="N9" t="inlineStr">
      <is>
        <t>Tip beneficiar/Beneficiary type</t>
      </is>
    </nc>
  </rcc>
  <rcc rId="4088" sId="2">
    <oc r="O9" t="inlineStr">
      <is>
        <t>Categorie de intervenție</t>
      </is>
    </oc>
    <nc r="O9" t="inlineStr">
      <is>
        <t>Categorie de intervenție/Category  of intervention</t>
      </is>
    </nc>
  </rcc>
  <rcc rId="4089" sId="2">
    <oc r="P9" t="inlineStr">
      <is>
        <t xml:space="preserve">Valoare totala eligibila </t>
      </is>
    </oc>
    <nc r="P9" t="inlineStr">
      <is>
        <t xml:space="preserve">Valoare totala eligibila/Total eligible value </t>
      </is>
    </nc>
  </rcc>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90" sId="2">
    <oc r="Q9" t="inlineStr">
      <is>
        <t>Valoarea eligibilă a proiectului (lei)</t>
      </is>
    </oc>
    <nc r="Q9" t="inlineStr">
      <is>
        <t>Valoarea eligibilă a proiectului (lei)/Eligible project value</t>
      </is>
    </nc>
  </rcc>
  <rcc rId="4091" sId="2">
    <oc r="Q10" t="inlineStr">
      <is>
        <t xml:space="preserve">Finantare acordata </t>
      </is>
    </oc>
    <nc r="Q10" t="inlineStr">
      <is>
        <t>Finantare acordata /Granted funding</t>
      </is>
    </nc>
  </rcc>
  <rfmt sheetId="2" sqref="T9">
    <dxf>
      <fill>
        <patternFill>
          <bgColor theme="0"/>
        </patternFill>
      </fill>
    </dxf>
  </rfmt>
  <rcc rId="4092" sId="2">
    <oc r="Q11" t="inlineStr">
      <is>
        <t>Fonduri UE</t>
      </is>
    </oc>
    <nc r="Q11" t="inlineStr">
      <is>
        <t>Fonduri UE/EU Funds</t>
      </is>
    </nc>
  </rcc>
  <rcc rId="4093" sId="2">
    <oc r="R11" t="inlineStr">
      <is>
        <t>Contribuția națională</t>
      </is>
    </oc>
    <nc r="R11" t="inlineStr">
      <is>
        <t>Contribuția națională/National Contribution</t>
      </is>
    </nc>
  </rcc>
  <rcc rId="4094" sId="2">
    <oc r="S10" t="inlineStr">
      <is>
        <t>Contributia proprie a beneficiarului</t>
      </is>
    </oc>
    <nc r="S10" t="inlineStr">
      <is>
        <t>Contributia proprie a beneficiarului/  Contribution of the beneficiary</t>
      </is>
    </nc>
  </rcc>
  <rrc rId="4095" sId="2" ref="T1:T1048576" action="deleteCol">
    <rfmt sheetId="2" xfDxf="1" sqref="T1:T1048576" start="0" length="0"/>
    <rfmt sheetId="2" sqref="T6" start="0" length="0">
      <dxf>
        <numFmt numFmtId="4" formatCode="#,##0.00"/>
      </dxf>
    </rfmt>
    <rfmt sheetId="2" sqref="T7" start="0" length="0">
      <dxf>
        <font>
          <b/>
          <sz val="11"/>
          <color theme="1"/>
          <name val="Calibri"/>
          <scheme val="minor"/>
        </font>
      </dxf>
    </rfmt>
    <rfmt sheetId="2" sqref="T8" start="0" length="0">
      <dxf>
        <font>
          <b/>
          <sz val="10"/>
          <color auto="1"/>
          <name val="Calibri"/>
          <scheme val="minor"/>
        </font>
        <alignment horizontal="center" vertical="center" wrapText="1" readingOrder="0"/>
      </dxf>
    </rfmt>
    <rfmt sheetId="2" sqref="T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medium">
            <color indexed="64"/>
          </top>
          <bottom style="thin">
            <color indexed="64"/>
          </bottom>
        </border>
      </dxf>
    </rfmt>
    <rcc rId="0" sId="2" dxf="1">
      <nc r="T10" t="inlineStr">
        <is>
          <t>Contributie privata</t>
        </is>
      </nc>
      <ndxf>
        <font>
          <b/>
          <sz val="10"/>
          <color auto="1"/>
          <name val="Calibri"/>
          <scheme val="minor"/>
        </font>
        <numFmt numFmtId="4" formatCode="#,##0.00"/>
        <alignment horizontal="center" vertical="center" wrapText="1" readingOrder="0"/>
        <border outline="0">
          <left style="thin">
            <color indexed="64"/>
          </left>
          <right style="thin">
            <color indexed="64"/>
          </right>
          <top style="thin">
            <color indexed="64"/>
          </top>
        </border>
      </ndxf>
    </rcc>
    <rfmt sheetId="2" sqref="T11"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medium">
            <color indexed="64"/>
          </bottom>
        </border>
      </dxf>
    </rfmt>
    <rfmt sheetId="2" sqref="T12"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fmt sheetId="2" s="1" sqref="T1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T1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umFmtId="4">
      <nc r="T15">
        <v>0</v>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T16">
        <f>SUM(T13:T15)</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T17"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T1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T1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2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cc rId="0" sId="2" s="1" dxf="1">
      <nc r="T21">
        <f>SUM(T17:T20)</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T22"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T2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T2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umFmtId="4">
      <nc r="T25">
        <v>0</v>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T26">
        <f>SUM(T22:T25)</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T27"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28" start="0" length="0">
      <dxf>
        <font>
          <b/>
          <sz val="10"/>
          <color rgb="FF444444"/>
          <name val="Calibri"/>
          <scheme val="minor"/>
        </font>
        <numFmt numFmtId="4" formatCode="#,##0.00"/>
        <fill>
          <patternFill patternType="solid">
            <bgColor theme="8" tint="0.59999389629810485"/>
          </patternFill>
        </fill>
        <alignment horizontal="center" vertical="center" wrapText="1" readingOrder="0"/>
        <border outline="0">
          <left style="thin">
            <color indexed="64"/>
          </left>
          <right style="thin">
            <color indexed="64"/>
          </right>
        </border>
      </dxf>
    </rfmt>
    <rfmt sheetId="2" s="1" sqref="T2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3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3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3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3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3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3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3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3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3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cc rId="0" sId="2" s="1" dxf="1">
      <nc r="T39">
        <f>SUM(T29:T38)</f>
      </nc>
      <ndxf>
        <font>
          <b/>
          <sz val="10"/>
          <color auto="1"/>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ndxf>
    </rcc>
    <rfmt sheetId="2" s="1" sqref="T4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4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4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43"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4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4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4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4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4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T49">
        <f>SUM(T46:T48)</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T5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5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5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5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5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5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56"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T57"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fmt sheetId="2" s="1" sqref="T5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T5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T6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7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7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7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umFmtId="4">
      <nc r="T73">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umFmtId="4">
      <nc r="T74">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umFmtId="4">
      <nc r="T75">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c r="T76">
        <f>SUM(T58:T75)</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T7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7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7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4"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5"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T9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4"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5"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4"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5"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T13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4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4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4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umFmtId="4">
      <nc r="T143">
        <v>0</v>
      </nc>
      <n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c r="T144">
        <f>SUM(T77:T143)</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T145"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T146"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border>
      </dxf>
    </rfmt>
    <rfmt sheetId="2" s="1" sqref="T14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4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4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7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7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7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7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7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7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7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7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7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umFmtId="4">
      <nc r="T179">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umFmtId="4">
      <nc r="T180">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umFmtId="4">
      <nc r="T181">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umFmtId="4">
      <nc r="T182">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umFmtId="4">
      <nc r="T183">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umFmtId="4">
      <nc r="T184">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umFmtId="4">
      <nc r="T185">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T186">
        <f>SUM(T147:T185)</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ndxf>
    </rcc>
    <rfmt sheetId="2" s="1" sqref="T18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8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8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90"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T191"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cc rId="0" sId="2" s="1" dxf="1" numFmtId="4">
      <nc r="T192">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umFmtId="4">
      <nc r="T193">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c r="T194">
        <f>SUM(T192:T193)</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T19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T19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97"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T198">
        <f>+T197+T194</f>
      </nc>
      <n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T199"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top style="thin">
            <color indexed="64"/>
          </top>
        </border>
      </dxf>
    </rfmt>
    <rcc rId="0" sId="2" s="1" dxf="1" numFmtId="4">
      <nc r="T200">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c r="T201">
        <f>+T200</f>
      </nc>
      <n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ndxf>
    </rcc>
    <rcc rId="0" sId="2" dxf="1" numFmtId="4">
      <nc r="T202">
        <v>0</v>
      </nc>
      <ndxf>
        <font>
          <b/>
          <sz val="10"/>
          <color auto="1"/>
          <name val="Calibri"/>
          <scheme val="minor"/>
        </font>
        <numFmt numFmtId="4" formatCode="#,##0.00"/>
        <alignment horizontal="center" vertical="center" wrapText="1" readingOrder="0"/>
        <border outline="0">
          <left style="thin">
            <color indexed="64"/>
          </left>
          <right style="thin">
            <color indexed="64"/>
          </right>
          <top style="thin">
            <color indexed="64"/>
          </top>
        </border>
      </ndxf>
    </rcc>
    <rcc rId="0" sId="2" dxf="1" numFmtId="4">
      <nc r="T203">
        <v>0</v>
      </nc>
      <ndxf>
        <font>
          <b/>
          <sz val="10"/>
          <color auto="1"/>
          <name val="Calibri"/>
          <scheme val="minor"/>
        </font>
        <numFmt numFmtId="4" formatCode="#,##0.00"/>
        <alignment horizontal="center" vertical="center" wrapText="1" readingOrder="0"/>
        <border outline="0">
          <left style="thin">
            <color indexed="64"/>
          </left>
          <right style="thin">
            <color indexed="64"/>
          </right>
          <top style="thin">
            <color indexed="64"/>
          </top>
        </border>
      </ndxf>
    </rcc>
    <rcc rId="0" sId="2" dxf="1" numFmtId="4">
      <nc r="T204">
        <v>0</v>
      </nc>
      <ndxf>
        <font>
          <b/>
          <sz val="10"/>
          <color auto="1"/>
          <name val="Calibri"/>
          <scheme val="minor"/>
        </font>
        <numFmt numFmtId="4" formatCode="#,##0.00"/>
        <alignment horizontal="center" vertical="center" wrapText="1" readingOrder="0"/>
        <border outline="0">
          <left style="thin">
            <color indexed="64"/>
          </left>
          <right style="thin">
            <color indexed="64"/>
          </right>
          <top style="thin">
            <color indexed="64"/>
          </top>
        </border>
      </ndxf>
    </rcc>
    <rcc rId="0" sId="2" s="1" dxf="1">
      <nc r="T205">
        <f>SUM(T202:T204)</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T206">
        <f>+T205+T201</f>
      </nc>
      <ndxf>
        <font>
          <b/>
          <sz val="10"/>
          <color rgb="FF444444"/>
          <name val="Calibri"/>
          <scheme val="minor"/>
        </font>
        <numFmt numFmtId="164" formatCode="_-* #,##0.00\ _l_e_i_-;\-* #,##0.00\ _l_e_i_-;_-* &quot;-&quot;??\ _l_e_i_-;_-@_-"/>
        <fill>
          <patternFill patternType="solid">
            <bgColor theme="3" tint="0.39997558519241921"/>
          </patternFill>
        </fill>
        <alignment vertical="top" wrapText="1" readingOrder="0"/>
        <border outline="0">
          <left style="thin">
            <color indexed="64"/>
          </left>
          <right style="thin">
            <color indexed="64"/>
          </right>
          <top style="thin">
            <color indexed="64"/>
          </top>
          <bottom style="thin">
            <color indexed="64"/>
          </bottom>
        </border>
      </ndxf>
    </rcc>
    <rfmt sheetId="2" s="1" sqref="T20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20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T20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210"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T211">
        <f>+T27+T56+T145+T190+T198+T206+T210</f>
      </nc>
      <ndxf>
        <font>
          <b/>
          <sz val="10"/>
          <color theme="1"/>
          <name val="Calibri"/>
          <scheme val="minor"/>
        </font>
        <numFmt numFmtId="4" formatCode="#,##0.00"/>
        <fill>
          <patternFill patternType="solid">
            <bgColor theme="7" tint="0.59999389629810485"/>
          </patternFill>
        </fill>
        <alignment horizontal="center" vertical="center" readingOrder="0"/>
        <border outline="0">
          <left style="thin">
            <color indexed="64"/>
          </left>
          <right style="thin">
            <color indexed="64"/>
          </right>
          <bottom style="medium">
            <color indexed="64"/>
          </bottom>
        </border>
      </ndxf>
    </rcc>
    <rfmt sheetId="2" sqref="T212" start="0" length="0">
      <dxf>
        <font>
          <sz val="10"/>
          <color theme="0"/>
          <name val="Calibri"/>
          <scheme val="minor"/>
        </font>
      </dxf>
    </rfmt>
    <rfmt sheetId="2" sqref="T213" start="0" length="0">
      <dxf>
        <font>
          <b/>
          <sz val="11"/>
          <color theme="0"/>
          <name val="Calibri"/>
          <scheme val="minor"/>
        </font>
        <numFmt numFmtId="4" formatCode="#,##0.00"/>
      </dxf>
    </rfmt>
    <rfmt sheetId="2" sqref="T214" start="0" length="0">
      <dxf>
        <font>
          <sz val="10"/>
          <color theme="0"/>
          <name val="Calibri"/>
          <scheme val="minor"/>
        </font>
      </dxf>
    </rfmt>
    <rfmt sheetId="2" sqref="T215" start="0" length="0">
      <dxf>
        <font>
          <sz val="11"/>
          <color theme="0"/>
          <name val="Calibri"/>
          <scheme val="minor"/>
        </font>
      </dxf>
    </rfmt>
    <rfmt sheetId="2" sqref="T216" start="0" length="0">
      <dxf>
        <font>
          <sz val="11"/>
          <color theme="0"/>
          <name val="Calibri"/>
          <scheme val="minor"/>
        </font>
        <numFmt numFmtId="4" formatCode="#,##0.00"/>
      </dxf>
    </rfmt>
    <rfmt sheetId="2" sqref="T217" start="0" length="0">
      <dxf>
        <font>
          <sz val="11"/>
          <color theme="0"/>
          <name val="Calibri"/>
          <scheme val="minor"/>
        </font>
        <numFmt numFmtId="4" formatCode="#,##0.00"/>
      </dxf>
    </rfmt>
    <rfmt sheetId="2" sqref="T218" start="0" length="0">
      <dxf>
        <font>
          <sz val="11"/>
          <color theme="0"/>
          <name val="Calibri"/>
          <scheme val="minor"/>
        </font>
        <numFmt numFmtId="4" formatCode="#,##0.00"/>
      </dxf>
    </rfmt>
    <rfmt sheetId="2" sqref="T219" start="0" length="0">
      <dxf>
        <numFmt numFmtId="4" formatCode="#,##0.00"/>
      </dxf>
    </rfmt>
    <rfmt sheetId="2" sqref="T223" start="0" length="0">
      <dxf>
        <numFmt numFmtId="4" formatCode="#,##0.00"/>
      </dxf>
    </rfmt>
    <rfmt sheetId="2" sqref="T224" start="0" length="0">
      <dxf>
        <numFmt numFmtId="4" formatCode="#,##0.00"/>
      </dxf>
    </rfmt>
    <rfmt sheetId="2" sqref="T225" start="0" length="0">
      <dxf>
        <numFmt numFmtId="4" formatCode="#,##0.00"/>
      </dxf>
    </rfmt>
  </rrc>
  <rcc rId="4096" sId="2">
    <oc r="T10" t="inlineStr">
      <is>
        <t>Cheltuieli neeligibile</t>
      </is>
    </oc>
    <nc r="T10" t="inlineStr">
      <is>
        <t>Cheltuieli neeligibile/Non-eligible expenditure</t>
      </is>
    </nc>
  </rcc>
  <rcc rId="4097" sId="2">
    <oc r="U9" t="inlineStr">
      <is>
        <t>Valoarea veniturilor nete generate (NFG)</t>
      </is>
    </oc>
    <nc r="U9" t="inlineStr">
      <is>
        <t>Valoarea veniturilor nete generate (NFG)/ Net Generated Income</t>
      </is>
    </nc>
  </rcc>
  <rcc rId="4098" sId="2">
    <oc r="V9" t="inlineStr">
      <is>
        <t>Total valoare proiect</t>
      </is>
    </oc>
    <nc r="V9" t="inlineStr">
      <is>
        <t>Total valoare proiect/Total project value</t>
      </is>
    </nc>
  </rcc>
  <rcc rId="4099" sId="2">
    <oc r="W9" t="inlineStr">
      <is>
        <t>Stadiu proiect 
(în implementare/ reziliat/ finalizat)</t>
      </is>
    </oc>
    <nc r="W9" t="inlineStr">
      <is>
        <t>Stadiu proiect 
(în implementare/ reziliat/ finalizat)/Project stage in implementation/terminated/completed</t>
      </is>
    </nc>
  </rcc>
  <rcv guid="{8B6B6742-0A94-44F5-8F9D-AFCA3963BC34}" action="delete"/>
  <rdn rId="0" localSheetId="2" customView="1" name="Z_8B6B6742_0A94_44F5_8F9D_AFCA3963BC34_.wvu.FilterData" hidden="1" oldHidden="1">
    <formula>'Contracte semnate'!$B$7:$AC$211</formula>
    <oldFormula>'Contracte semnate'!$B$7:$AC$211</oldFormula>
  </rdn>
  <rcv guid="{8B6B6742-0A94-44F5-8F9D-AFCA3963BC34}" action="add"/>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101" sId="2" ref="X1:X1048576" action="deleteCol">
    <rfmt sheetId="2" xfDxf="1" sqref="X1:X1048576" start="0" length="0"/>
    <rfmt sheetId="2" sqref="X5" start="0" length="0">
      <dxf>
        <font>
          <b/>
          <sz val="14"/>
          <color auto="1"/>
          <name val="Calibri"/>
          <scheme val="minor"/>
        </font>
        <alignment horizontal="center" vertical="center" wrapText="1" readingOrder="0"/>
      </dxf>
    </rfmt>
    <rfmt sheetId="2" sqref="X6" start="0" length="0">
      <dxf>
        <font>
          <sz val="10"/>
          <color theme="1"/>
          <name val="Calibri"/>
          <scheme val="minor"/>
        </font>
      </dxf>
    </rfmt>
    <rfmt sheetId="2" sqref="X7" start="0" length="0">
      <dxf>
        <font>
          <b/>
          <sz val="10"/>
          <color auto="1"/>
          <name val="Calibri"/>
          <scheme val="minor"/>
        </font>
        <alignment horizontal="center" vertical="center" wrapText="1" readingOrder="0"/>
      </dxf>
    </rfmt>
    <rfmt sheetId="2" sqref="X8" start="0" length="0">
      <dxf>
        <font>
          <b/>
          <sz val="10"/>
          <color auto="1"/>
          <name val="Calibri"/>
          <scheme val="minor"/>
        </font>
        <numFmt numFmtId="4" formatCode="#,##0.00"/>
        <alignment horizontal="right" vertical="center" wrapText="1" readingOrder="0"/>
      </dxf>
    </rfmt>
    <rcc rId="0" sId="2" dxf="1">
      <nc r="X9" t="inlineStr">
        <is>
          <t>Act aditional NR.</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medium">
            <color indexed="64"/>
          </top>
        </border>
      </ndxf>
    </rcc>
    <rfmt sheetId="2" sqref="X1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qref="X1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medium">
            <color indexed="64"/>
          </bottom>
        </border>
      </dxf>
    </rfmt>
    <rfmt sheetId="2" sqref="X12"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s="1" dxf="1">
      <nc r="X13"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14" t="inlineStr">
        <is>
          <t>AA1</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15"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16"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X17" t="inlineStr">
        <is>
          <t>AA1</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18"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19"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20"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21"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X22"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2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2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c r="X25" t="inlineStr">
        <is>
          <t>AA2</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26"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27"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28" start="0" length="0">
      <dxf>
        <font>
          <b/>
          <sz val="10"/>
          <color rgb="FF444444"/>
          <name val="Calibri"/>
          <scheme val="minor"/>
        </font>
        <numFmt numFmtId="4" formatCode="#,##0.00"/>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X29" t="inlineStr">
        <is>
          <t>AA1</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30"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c r="X31" t="inlineStr">
        <is>
          <t>AA1</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32" t="inlineStr">
        <is>
          <t>AA1</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33" t="inlineStr">
        <is>
          <t>AA1</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34" t="inlineStr">
        <is>
          <t>AA1</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35"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36"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c r="X37" t="inlineStr">
        <is>
          <t>AA1</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38" t="inlineStr">
        <is>
          <t>AA1</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3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X40"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ndxf>
    </rcc>
    <rfmt sheetId="2" s="1" sqref="X4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cc rId="0" sId="2" s="1" dxf="1">
      <nc r="X42" t="inlineStr">
        <is>
          <t>Nr. 1/31.10.2017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1" sqref="X43"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4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4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4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4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4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4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X50"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5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5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53"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X54" t="inlineStr">
        <is>
          <t>AA1</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5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56"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X57"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cc rId="0" sId="2" s="1" dxf="1">
      <nc r="X58" t="inlineStr">
        <is>
          <t>Nr.1/24.04.2017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59" t="inlineStr">
        <is>
          <t>Nr.1/31.03.2017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60" t="inlineStr">
        <is>
          <t>Nr. 1/16.11.2017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61"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62"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c r="X63" t="inlineStr">
        <is>
          <t>Nr. 1/17.08.2017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64" t="inlineStr">
        <is>
          <t>Nr. 1/25.07.2017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65" t="inlineStr">
        <is>
          <t>Nr. 1/16.11.2017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66" t="inlineStr">
        <is>
          <t>Nr. 1/26.10.2017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67"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6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69"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c r="X70"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71"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72"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7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7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75"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76"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7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7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79" t="inlineStr">
        <is>
          <t>Nr.1/5.04.2017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8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8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8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83" t="inlineStr">
        <is>
          <t>Nr. 1/26.10.2017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8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85" t="inlineStr">
        <is>
          <t>Nr. 1/26.05.2017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X86" t="inlineStr">
        <is>
          <t>Nr.1/26.04.2017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8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8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8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9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9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9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9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9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95" t="inlineStr">
        <is>
          <t>Nr.1/10.04.2017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X96" t="inlineStr">
        <is>
          <t>Nr. 1/12.10.2017                 Nr. 2/26.10.2017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X97" t="inlineStr">
        <is>
          <t>Nr. 1/25.07.2017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9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9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0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0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0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0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0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105" t="inlineStr">
        <is>
          <t>Nr. 1/26.10.2017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10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0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0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109"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11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111" t="inlineStr">
        <is>
          <t>Nr.1/18.05.2017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X112" t="inlineStr">
        <is>
          <t>solicitat prelungire contract finantare pe data de 13.11.2017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11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1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1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1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1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118"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11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3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3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132"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13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3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3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3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3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3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3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4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4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4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4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44"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45"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X146"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fmt sheetId="2" s="1" sqref="X14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4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4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5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5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5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5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5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5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X15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5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5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5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8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8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8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8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8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8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86"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fmt sheetId="2" s="1" sqref="X18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X188"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X18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90"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X191"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X192" start="0" length="0">
      <dxf>
        <font>
          <b/>
          <sz val="10"/>
          <color rgb="FF444444"/>
          <name val="Calibri"/>
          <scheme val="minor"/>
        </font>
        <numFmt numFmtId="4" formatCode="#,##0.00"/>
        <fill>
          <patternFill patternType="solid">
            <bgColor theme="0"/>
          </patternFill>
        </fill>
        <alignment horizontal="center" vertical="top" wrapText="1" readingOrder="0"/>
        <border outline="0">
          <left style="thin">
            <color indexed="64"/>
          </left>
          <right style="thin">
            <color indexed="64"/>
          </right>
          <bottom style="thin">
            <color indexed="64"/>
          </bottom>
        </border>
      </dxf>
    </rfmt>
    <rfmt sheetId="2" sqref="X193" start="0" length="0">
      <dxf>
        <font>
          <b/>
          <sz val="10"/>
          <color rgb="FF444444"/>
          <name val="Calibri"/>
          <scheme val="minor"/>
        </font>
        <numFmt numFmtId="4" formatCode="#,##0.00"/>
        <fill>
          <patternFill patternType="solid">
            <bgColor theme="0"/>
          </patternFill>
        </fill>
        <alignment horizontal="center" vertical="top" wrapText="1" readingOrder="0"/>
        <border outline="0">
          <left style="thin">
            <color indexed="64"/>
          </left>
          <right style="thin">
            <color indexed="64"/>
          </right>
          <bottom style="thin">
            <color indexed="64"/>
          </bottom>
        </border>
      </dxf>
    </rfmt>
    <rfmt sheetId="2" s="1" sqref="X194"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1" sqref="X19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9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97"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98"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X199"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top style="thin">
            <color indexed="64"/>
          </top>
        </border>
      </dxf>
    </rfmt>
    <rfmt sheetId="2" sqref="X200" start="0" length="0">
      <dxf>
        <font>
          <b/>
          <sz val="10"/>
          <color rgb="FF444444"/>
          <name val="Calibri"/>
          <scheme val="minor"/>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1" sqref="X201"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fmt sheetId="2" sqref="X202" start="0" length="0">
      <dxf>
        <font>
          <b/>
          <sz val="10"/>
          <color auto="1"/>
          <name val="Calibri"/>
          <scheme val="minor"/>
        </font>
        <alignment horizontal="center" vertical="center" wrapText="1" readingOrder="0"/>
        <border outline="0">
          <left style="thin">
            <color indexed="64"/>
          </left>
          <right style="thin">
            <color indexed="64"/>
          </right>
          <top style="thin">
            <color indexed="64"/>
          </top>
        </border>
      </dxf>
    </rfmt>
    <rfmt sheetId="2" sqref="X203" start="0" length="0">
      <dxf>
        <font>
          <b/>
          <sz val="10"/>
          <color auto="1"/>
          <name val="Calibri"/>
          <scheme val="minor"/>
        </font>
        <alignment horizontal="center" vertical="center" wrapText="1" readingOrder="0"/>
        <border outline="0">
          <left style="thin">
            <color indexed="64"/>
          </left>
          <right style="thin">
            <color indexed="64"/>
          </right>
          <top style="thin">
            <color indexed="64"/>
          </top>
        </border>
      </dxf>
    </rfmt>
    <rfmt sheetId="2" sqref="X204" start="0" length="0">
      <dxf>
        <font>
          <b/>
          <sz val="10"/>
          <color auto="1"/>
          <name val="Calibri"/>
          <scheme val="minor"/>
        </font>
        <alignment horizontal="center" vertical="center" wrapText="1" readingOrder="0"/>
        <border outline="0">
          <left style="thin">
            <color indexed="64"/>
          </left>
          <right style="thin">
            <color indexed="64"/>
          </right>
          <top style="thin">
            <color indexed="64"/>
          </top>
        </border>
      </dxf>
    </rfmt>
    <rfmt sheetId="2" s="1" sqref="X20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X206"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20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20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20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fmt sheetId="2" s="1" sqref="X210"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211" start="0" length="0">
      <dxf>
        <font>
          <b/>
          <sz val="10"/>
          <color theme="1"/>
          <name val="Calibri"/>
          <scheme val="minor"/>
        </font>
        <numFmt numFmtId="4" formatCode="#,##0.00"/>
        <fill>
          <patternFill patternType="solid">
            <bgColor theme="7" tint="0.59999389629810485"/>
          </patternFill>
        </fill>
        <alignment horizontal="center" vertical="center" readingOrder="0"/>
        <border outline="0">
          <left style="thin">
            <color indexed="64"/>
          </left>
          <right style="thin">
            <color indexed="64"/>
          </right>
          <bottom style="medium">
            <color indexed="64"/>
          </bottom>
        </border>
      </dxf>
    </rfmt>
    <rfmt sheetId="2" sqref="X212" start="0" length="0">
      <dxf>
        <font>
          <sz val="10"/>
          <color theme="1"/>
          <name val="Calibri"/>
          <scheme val="minor"/>
        </font>
      </dxf>
    </rfmt>
    <rfmt sheetId="2" sqref="X213" start="0" length="0">
      <dxf>
        <font>
          <sz val="10"/>
          <color theme="1"/>
          <name val="Calibri"/>
          <scheme val="minor"/>
        </font>
      </dxf>
    </rfmt>
    <rfmt sheetId="2" sqref="X224" start="0" length="0">
      <dxf>
        <font>
          <sz val="11"/>
          <color auto="1"/>
          <name val="Calibri"/>
          <scheme val="minor"/>
        </font>
      </dxf>
    </rfmt>
    <rfmt sheetId="2" sqref="X225" start="0" length="0">
      <dxf>
        <font>
          <sz val="11"/>
          <color auto="1"/>
          <name val="Calibri"/>
          <scheme val="minor"/>
        </font>
      </dxf>
    </rfmt>
    <rfmt sheetId="2" sqref="X226" start="0" length="0">
      <dxf>
        <font>
          <sz val="11"/>
          <color auto="1"/>
          <name val="Calibri"/>
          <scheme val="minor"/>
        </font>
      </dxf>
    </rfmt>
    <rfmt sheetId="2" sqref="X227" start="0" length="0">
      <dxf>
        <font>
          <sz val="11"/>
          <color auto="1"/>
          <name val="Calibri"/>
          <scheme val="minor"/>
        </font>
      </dxf>
    </rfmt>
  </rrc>
  <rcc rId="4102" sId="2">
    <oc r="X10" t="inlineStr">
      <is>
        <t>Fonduri UE</t>
      </is>
    </oc>
    <nc r="X10" t="inlineStr">
      <is>
        <t>Fonduri UE/EU Funds</t>
      </is>
    </nc>
  </rcc>
  <rcc rId="4103" sId="2">
    <oc r="Y10" t="inlineStr">
      <is>
        <r>
          <t>Contribuția națională</t>
        </r>
        <r>
          <rPr>
            <b/>
            <sz val="10"/>
            <color rgb="FFFF0000"/>
            <rFont val="Calibri"/>
            <family val="2"/>
            <charset val="238"/>
          </rPr>
          <t xml:space="preserve"> </t>
        </r>
      </is>
    </oc>
    <nc r="Y10" t="inlineStr">
      <is>
        <r>
          <t>Contribuția națională/National Contribution</t>
        </r>
        <r>
          <rPr>
            <b/>
            <sz val="10"/>
            <color rgb="FFFF0000"/>
            <rFont val="Calibri"/>
            <family val="2"/>
            <charset val="238"/>
          </rPr>
          <t xml:space="preserve"> </t>
        </r>
      </is>
    </nc>
  </rcc>
  <rcv guid="{8B6B6742-0A94-44F5-8F9D-AFCA3963BC34}" action="delete"/>
  <rdn rId="0" localSheetId="2" customView="1" name="Z_8B6B6742_0A94_44F5_8F9D_AFCA3963BC34_.wvu.FilterData" hidden="1" oldHidden="1">
    <formula>'Contracte semnate'!$B$7:$AB$211</formula>
    <oldFormula>'Contracte semnate'!$B$7:$AB$211</oldFormula>
  </rdn>
  <rcv guid="{8B6B6742-0A94-44F5-8F9D-AFCA3963BC34}"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46" sId="2">
    <oc r="B182">
      <v>150</v>
    </oc>
    <nc r="B182">
      <v>153</v>
    </nc>
  </rcc>
  <rcc rId="3547" sId="2">
    <oc r="B187">
      <v>152</v>
    </oc>
    <nc r="B187">
      <v>155</v>
    </nc>
  </rcc>
  <rcc rId="3548" sId="2">
    <oc r="T181">
      <f>SUM(T145:T180)</f>
    </oc>
    <nc r="T181">
      <f>SUM(T145:T180)</f>
    </nc>
  </rcc>
  <rcc rId="3549" sId="2">
    <oc r="U181">
      <f>SUM(U145:U180)</f>
    </oc>
    <nc r="U181">
      <f>SUM(U145:U180)</f>
    </nc>
  </rcc>
  <rcc rId="3550" sId="2">
    <oc r="V181">
      <f>SUM(V145:V180)</f>
    </oc>
    <nc r="V181">
      <f>SUM(V145:V180)</f>
    </nc>
  </rcc>
  <rcc rId="3551" sId="2">
    <oc r="W181">
      <f>SUM(W145:W180)</f>
    </oc>
    <nc r="W181">
      <f>SUM(W145:W180)</f>
    </nc>
  </rcc>
  <rcc rId="3552" sId="2">
    <oc r="X181">
      <f>SUM(X145:X180)</f>
    </oc>
    <nc r="X181">
      <f>SUM(X145:X180)</f>
    </nc>
  </rcc>
  <rcc rId="3553" sId="2">
    <oc r="Y181">
      <f>SUM(Y145:Y180)</f>
    </oc>
    <nc r="Y181">
      <f>SUM(Y145:Y180)</f>
    </nc>
  </rcc>
  <rfmt sheetId="2" sqref="Z181" start="0" length="0">
    <dxf>
      <border outline="0">
        <top/>
      </border>
    </dxf>
  </rfmt>
  <rfmt sheetId="2" sqref="AA181" start="0" length="0">
    <dxf>
      <border outline="0">
        <top/>
      </border>
    </dxf>
  </rfmt>
  <rcc rId="3554" sId="2" odxf="1" dxf="1">
    <oc r="AB181">
      <f>SUM(AB145:AB176)</f>
    </oc>
    <nc r="AB181">
      <f>SUM(AB145:AB180)</f>
    </nc>
    <odxf>
      <border outline="0">
        <top style="thin">
          <color indexed="64"/>
        </top>
      </border>
    </odxf>
    <ndxf>
      <border outline="0">
        <top/>
      </border>
    </ndxf>
  </rcc>
  <rcc rId="3555" sId="2" odxf="1" dxf="1">
    <oc r="AC181">
      <f>SUM(AC145:AC176)</f>
    </oc>
    <nc r="AC181">
      <f>SUM(AC145:AC180)</f>
    </nc>
    <odxf>
      <border outline="0">
        <right style="medium">
          <color indexed="64"/>
        </right>
        <top style="thin">
          <color indexed="64"/>
        </top>
      </border>
    </odxf>
    <ndxf>
      <border outline="0">
        <right style="thin">
          <color indexed="64"/>
        </right>
        <top/>
      </border>
    </ndxf>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56" sId="2">
    <oc r="C8" t="inlineStr">
      <is>
        <t>cut-off- date 28.02.2018</t>
      </is>
    </oc>
    <nc r="C8" t="inlineStr">
      <is>
        <t>cut-off- date 15.03.2018</t>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57" sId="2">
    <oc r="H7">
      <v>4.6513</v>
    </oc>
    <nc r="H7">
      <v>4.6574999999999998</v>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160" start="0" length="0">
    <dxf>
      <font>
        <sz val="10"/>
        <color auto="1"/>
      </font>
      <fill>
        <patternFill patternType="none">
          <bgColor indexed="65"/>
        </patternFill>
      </fill>
      <border outline="0">
        <top/>
      </border>
    </dxf>
  </rfmt>
  <rfmt sheetId="2" sqref="I161" start="0" length="0">
    <dxf>
      <font>
        <sz val="10"/>
        <color auto="1"/>
      </font>
      <fill>
        <patternFill patternType="none">
          <bgColor indexed="65"/>
        </patternFill>
      </fill>
    </dxf>
  </rfmt>
  <rfmt sheetId="2" sqref="I173">
    <dxf>
      <alignment horizontal="right" readingOrder="0"/>
    </dxf>
  </rfmt>
  <rfmt sheetId="2" sqref="I173">
    <dxf>
      <alignment horizontal="left" readingOrder="0"/>
    </dxf>
  </rfmt>
  <rcv guid="{F4C96D22-891C-4B3C-B57B-7878195B2E7E}" action="delete"/>
  <rdn rId="0" localSheetId="2" customView="1" name="Z_F4C96D22_891C_4B3C_B57B_7878195B2E7E_.wvu.FilterData" hidden="1" oldHidden="1">
    <formula>'Contracte semnate'!$B$7:$AF$206</formula>
    <oldFormula>'Contracte semnate'!$B$7:$AF$206</oldFormula>
  </rdn>
  <rcv guid="{F4C96D22-891C-4B3C-B57B-7878195B2E7E}"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187" start="0" length="0">
    <dxf>
      <font>
        <sz val="10"/>
        <color auto="1"/>
      </font>
      <numFmt numFmtId="4" formatCode="#,##0.00"/>
    </dxf>
  </rfmt>
  <rfmt sheetId="2" sqref="I188" start="0" length="0">
    <dxf>
      <font>
        <sz val="10"/>
        <color auto="1"/>
      </font>
      <numFmt numFmtId="4" formatCode="#,##0.00"/>
    </dxf>
  </rfmt>
  <rfmt sheetId="2" sqref="I195" start="0" length="0">
    <dxf>
      <font>
        <sz val="10"/>
        <color auto="1"/>
      </font>
      <alignment horizontal="center" vertical="center" readingOrder="0"/>
      <border outline="0">
        <bottom/>
      </border>
    </dxf>
  </rfmt>
  <rfmt sheetId="2" sqref="I195" start="0" length="0">
    <dxf>
      <alignment horizontal="left" vertical="top" readingOrder="0"/>
      <border outline="0">
        <top/>
        <bottom style="thin">
          <color indexed="64"/>
        </bottom>
      </border>
    </dxf>
  </rfmt>
  <rfmt sheetId="2" sqref="I197" start="0" length="0">
    <dxf>
      <alignment horizontal="left" vertical="top" readingOrder="0"/>
      <border outline="0">
        <top/>
        <bottom style="thin">
          <color indexed="64"/>
        </bottom>
      </border>
    </dxf>
  </rfmt>
  <rfmt sheetId="2" sqref="I198" start="0" length="0">
    <dxf>
      <alignment horizontal="left" vertical="top" readingOrder="0"/>
      <border outline="0">
        <top/>
        <bottom style="thin">
          <color indexed="64"/>
        </bottom>
      </border>
    </dxf>
  </rfmt>
  <rfmt sheetId="2" sqref="I199" start="0" length="0">
    <dxf>
      <alignment horizontal="left" vertical="top" readingOrder="0"/>
      <border outline="0">
        <top/>
        <bottom style="thin">
          <color indexed="64"/>
        </bottom>
      </border>
    </dxf>
  </rfmt>
  <rfmt sheetId="2" sqref="I203" start="0" length="0">
    <dxf>
      <font>
        <sz val="10"/>
        <color auto="1"/>
      </font>
      <fill>
        <patternFill patternType="none">
          <bgColor indexed="65"/>
        </patternFill>
      </fill>
      <border outline="0">
        <top/>
      </border>
    </dxf>
  </rfmt>
  <rcv guid="{F4C96D22-891C-4B3C-B57B-7878195B2E7E}" action="delete"/>
  <rdn rId="0" localSheetId="2" customView="1" name="Z_F4C96D22_891C_4B3C_B57B_7878195B2E7E_.wvu.FilterData" hidden="1" oldHidden="1">
    <formula>'Contracte semnate'!$B$7:$AF$206</formula>
    <oldFormula>'Contracte semnate'!$B$7:$AF$206</oldFormula>
  </rdn>
  <rcv guid="{F4C96D22-891C-4B3C-B57B-7878195B2E7E}"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semnate'!$B$7:$AF$206</formula>
    <oldFormula>'Contracte semnate'!$B$7:$AF$206</oldFormula>
  </rdn>
  <rcv guid="{F4C96D22-891C-4B3C-B57B-7878195B2E7E}"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101" start="0" length="0">
    <dxf>
      <font>
        <sz val="10"/>
        <color auto="1"/>
      </font>
      <fill>
        <patternFill patternType="none">
          <bgColor indexed="65"/>
        </patternFill>
      </fill>
    </dxf>
  </rfmt>
  <rfmt sheetId="2" sqref="I102" start="0" length="0">
    <dxf>
      <font>
        <sz val="10"/>
        <color auto="1"/>
      </font>
      <fill>
        <patternFill patternType="none">
          <bgColor indexed="65"/>
        </patternFill>
      </fill>
    </dxf>
  </rfmt>
  <rfmt sheetId="2" sqref="I103" start="0" length="0">
    <dxf>
      <font>
        <sz val="10"/>
        <color auto="1"/>
      </font>
      <fill>
        <patternFill patternType="none">
          <bgColor indexed="65"/>
        </patternFill>
      </fill>
    </dxf>
  </rfmt>
  <rfmt sheetId="2" sqref="I104" start="0" length="0">
    <dxf>
      <font>
        <sz val="10"/>
        <color auto="1"/>
        <name val="Times New Roman"/>
        <scheme val="minor"/>
      </font>
      <border outline="0">
        <left style="thin">
          <color indexed="64"/>
        </left>
        <right style="thin">
          <color indexed="64"/>
        </right>
        <top style="thin">
          <color indexed="64"/>
        </top>
        <bottom style="thin">
          <color indexed="64"/>
        </bottom>
      </border>
    </dxf>
  </rfmt>
  <rfmt sheetId="2" sqref="I116" start="0" length="0">
    <dxf>
      <font>
        <sz val="10"/>
        <color auto="1"/>
      </font>
      <fill>
        <patternFill patternType="none">
          <bgColor indexed="65"/>
        </patternFill>
      </fill>
    </dxf>
  </rfmt>
  <rfmt sheetId="2" sqref="I117" start="0" length="0">
    <dxf>
      <font>
        <sz val="10"/>
        <color auto="1"/>
      </font>
      <fill>
        <patternFill patternType="none">
          <bgColor indexed="65"/>
        </patternFill>
      </fill>
    </dxf>
  </rfmt>
  <rfmt sheetId="2" sqref="I118" start="0" length="0">
    <dxf>
      <font>
        <sz val="10"/>
        <color auto="1"/>
      </font>
      <fill>
        <patternFill patternType="none">
          <bgColor indexed="65"/>
        </patternFill>
      </fill>
    </dxf>
  </rfmt>
  <rfmt sheetId="2" sqref="I119" start="0" length="0">
    <dxf>
      <font>
        <sz val="10"/>
        <color auto="1"/>
      </font>
      <fill>
        <patternFill patternType="none">
          <bgColor indexed="65"/>
        </patternFill>
      </fill>
    </dxf>
  </rfmt>
  <rcv guid="{F4C96D22-891C-4B3C-B57B-7878195B2E7E}" action="delete"/>
  <rdn rId="0" localSheetId="2" customView="1" name="Z_F4C96D22_891C_4B3C_B57B_7878195B2E7E_.wvu.FilterData" hidden="1" oldHidden="1">
    <formula>'Contracte semnate'!$B$7:$AF$206</formula>
    <oldFormula>'Contracte semnate'!$B$7:$AF$206</oldFormula>
  </rdn>
  <rcv guid="{F4C96D22-891C-4B3C-B57B-7878195B2E7E}"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562" sId="2" ref="A181:XFD181" action="insertRow">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E1C13DC2_98C2_4597_8D1A_C9F2C3CA60EC_.wvu.Cols" sId="2"/>
    <undo index="1" exp="area" ref3D="1" dr="$E$1:$G$1048576" dn="Z_E1C13DC2_98C2_4597_8D1A_C9F2C3CA60EC_.wvu.Cols" sId="2"/>
    <undo index="2" exp="area" ref3D="1" dr="$R$1:$R$1048576" dn="Z_E10820C0_32CD_441A_8635_65479FE7CBA3_.wvu.Cols" sId="2"/>
    <undo index="1" exp="area" ref3D="1" dr="$E$1:$G$1048576" dn="Z_E10820C0_32CD_441A_8635_65479FE7CBA3_.wvu.Cols" sId="2"/>
    <undo index="2" exp="area" ref3D="1" dr="$R$1:$R$1048576" dn="Z_DB90939E_72BD_4CED_BFB6_BD74FF913DB3_.wvu.Cols" sId="2"/>
    <undo index="1" exp="area" ref3D="1" dr="$E$1:$G$1048576" dn="Z_DB90939E_72BD_4CED_BFB6_BD74FF913DB3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undo index="2" exp="area" ref3D="1" dr="$R$1:$R$1048576" dn="Z_79FA8BE5_7D13_4EF3_B35A_76ACF1C0DF3C_.wvu.Cols" sId="2"/>
    <undo index="1" exp="area" ref3D="1" dr="$E$1:$G$1048576" dn="Z_79FA8BE5_7D13_4EF3_B35A_76ACF1C0DF3C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437FD6EF_32B2_4DE0_BA89_93A7E3EF04C5_.wvu.Cols" sId="2"/>
    <undo index="1" exp="area" ref3D="1" dr="$E$1:$G$1048576" dn="Z_437FD6EF_32B2_4DE0_BA89_93A7E3EF04C5_.wvu.Cols" sId="2"/>
    <undo index="2" exp="area" ref3D="1" dr="$R$1:$R$1048576" dn="Z_413D6799_9F75_47FF_8A9E_5CB9283B7BBE_.wvu.Cols" sId="2"/>
    <undo index="1" exp="area" ref3D="1" dr="$E$1:$G$1048576" dn="Z_413D6799_9F75_47FF_8A9E_5CB9283B7BBE_.wvu.Cols" sId="2"/>
    <undo index="2" exp="area" ref3D="1" dr="$R$1:$R$1048576" dn="Z_3EBF2DB4_84D7_478D_9896_C4DA08B65D0C_.wvu.Cols" sId="2"/>
    <undo index="1" exp="area" ref3D="1" dr="$E$1:$G$1048576" dn="Z_3EBF2DB4_84D7_478D_9896_C4DA08B65D0C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0F598BC0_9523_4AD3_94A3_BDEC8367FE11_.wvu.Cols" sId="2"/>
    <undo index="1" exp="area" ref3D="1" dr="$E$1:$G$1048576" dn="Z_0F598BC0_9523_4AD3_94A3_BDEC8367FE11_.wvu.Cols" sId="2"/>
  </rrc>
  <rcc rId="3563" sId="2">
    <oc r="B183">
      <v>153</v>
    </oc>
    <nc r="B183">
      <v>154</v>
    </nc>
  </rcc>
  <rcc rId="3564" sId="2">
    <nc r="B181">
      <f>B180+1</f>
    </nc>
  </rcc>
  <rcc rId="3565" sId="2">
    <oc r="B188">
      <v>155</v>
    </oc>
    <nc r="B188">
      <v>156</v>
    </nc>
  </rcc>
  <rcc rId="3566" sId="2" xfDxf="1" dxf="1">
    <nc r="D181" t="inlineStr">
      <is>
        <t>Planificarea managementului conservării biodiversității în siturile Natura 2000 ROSPA0016 Câmpia Nirului-Valea Ierului, ROSCI0020 Câmpia Careiului împreună cu ariile protejate 2.676 Pădurea Urziceni, 2.677 Dunele de nisip Foieni, 2.679 Mlaștina Vermes și</t>
      </is>
    </nc>
    <ndxf>
      <font>
        <b/>
        <sz val="10"/>
        <color rgb="FF444444"/>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3567" sId="2">
    <nc r="E181">
      <v>116916</v>
    </nc>
  </rcc>
  <rcc rId="3568" sId="2" xfDxf="1" dxf="1">
    <nc r="H181" t="inlineStr">
      <is>
        <t>OCOLUL SILVIC "CODRII SĂTMARULUI”</t>
      </is>
    </nc>
    <ndxf>
      <font>
        <b/>
        <sz val="10"/>
        <color auto="1"/>
      </font>
      <alignment horizontal="center" vertical="center" wrapText="1" readingOrder="0"/>
      <border outline="0">
        <left style="thin">
          <color indexed="64"/>
        </left>
        <right style="thin">
          <color indexed="64"/>
        </right>
        <top style="thin">
          <color indexed="64"/>
        </top>
        <bottom style="thin">
          <color indexed="64"/>
        </bottom>
      </border>
    </ndxf>
  </rcc>
  <rcc rId="3569" sId="2">
    <nc r="G181" t="inlineStr">
      <is>
        <t>Competitiv cu depunere continua/20.02.2016 si relansat in 28.08.2017/30.06.2022</t>
      </is>
    </nc>
  </rcc>
  <rfmt sheetId="2" sqref="F181">
    <dxf>
      <fill>
        <patternFill>
          <bgColor rgb="FFFFFF00"/>
        </patternFill>
      </fill>
    </dxf>
  </rfmt>
  <rcc rId="3570" sId="2" xfDxf="1" dxf="1">
    <nc r="M181" t="inlineStr">
      <is>
        <t>Regiunea 6 Nord-Vest</t>
      </is>
    </nc>
    <ndxf>
      <font>
        <b/>
        <sz val="10"/>
        <color auto="1"/>
      </font>
      <alignment horizontal="center" vertical="center" wrapText="1" readingOrder="0"/>
      <border outline="0">
        <left style="thin">
          <color indexed="64"/>
        </left>
        <right style="thin">
          <color indexed="64"/>
        </right>
        <bottom style="thin">
          <color indexed="64"/>
        </bottom>
      </border>
    </ndxf>
  </rcc>
  <rcc rId="3571" sId="2">
    <nc r="N181" t="inlineStr">
      <is>
        <t>Satu Mare</t>
      </is>
    </nc>
  </rcc>
  <rcc rId="3572" sId="2">
    <nc r="P181" t="inlineStr">
      <is>
        <t>privat</t>
      </is>
    </nc>
  </rcc>
  <rcc rId="3573" sId="2" numFmtId="13">
    <nc r="L181">
      <v>0.85</v>
    </nc>
  </rcc>
  <rcc rId="3574" sId="2">
    <nc r="F181" t="inlineStr">
      <is>
        <t>165/15.03.2018</t>
      </is>
    </nc>
  </rcc>
  <rcc rId="3575" sId="2" xfDxf="1" s="1" dxf="1" numFmtId="4">
    <nc r="S181">
      <v>9958351.5399999991</v>
    </nc>
    <ndxf>
      <font>
        <b/>
        <i val="0"/>
        <strike val="0"/>
        <condense val="0"/>
        <extend val="0"/>
        <outline val="0"/>
        <shadow val="0"/>
        <u val="none"/>
        <vertAlign val="baseline"/>
        <sz val="10"/>
        <color auto="1"/>
        <name val="Calibri"/>
        <scheme val="minor"/>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ndxf>
  </rcc>
  <rfmt sheetId="2" xfDxf="1" s="1" sqref="T181" start="0" length="0">
    <dxf>
      <font>
        <b/>
        <i val="0"/>
        <strike val="0"/>
        <condense val="0"/>
        <extend val="0"/>
        <outline val="0"/>
        <shadow val="0"/>
        <u val="none"/>
        <vertAlign val="baseline"/>
        <sz val="10"/>
        <color auto="1"/>
        <name val="Calibri"/>
        <scheme val="minor"/>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rfmt>
  <rcc rId="3576" sId="2" numFmtId="4">
    <nc r="U181">
      <v>0</v>
    </nc>
  </rcc>
  <rcc rId="3577" sId="2" endOfListFormulaUpdate="1">
    <oc r="U182">
      <f>SUM(U145:U180)</f>
    </oc>
    <nc r="U182">
      <f>SUM(U145:U181)</f>
    </nc>
  </rcc>
  <rcc rId="3578" sId="2" numFmtId="4">
    <nc r="V181">
      <v>0</v>
    </nc>
  </rcc>
  <rcc rId="3579" sId="2" endOfListFormulaUpdate="1">
    <oc r="V182">
      <f>SUM(V145:V180)</f>
    </oc>
    <nc r="V182">
      <f>SUM(V145:V181)</f>
    </nc>
  </rcc>
  <rcc rId="3580" sId="2" numFmtId="4">
    <nc r="W181">
      <v>0</v>
    </nc>
  </rcc>
  <rcc rId="3581" sId="2" endOfListFormulaUpdate="1">
    <oc r="W182">
      <f>SUM(W145:W180)</f>
    </oc>
    <nc r="W182">
      <f>SUM(W145:W181)</f>
    </nc>
  </rcc>
  <rcc rId="3582" sId="2" odxf="1" dxf="1">
    <nc r="Y181">
      <f>S181+T181+U181+W181+X181</f>
    </nc>
    <odxf>
      <border outline="0">
        <top/>
      </border>
    </odxf>
    <ndxf>
      <border outline="0">
        <top style="thin">
          <color indexed="64"/>
        </top>
      </border>
    </ndxf>
  </rcc>
  <rcc rId="3583" sId="2" numFmtId="4">
    <nc r="T181">
      <v>1757356.15</v>
    </nc>
  </rcc>
  <rcc rId="3584" sId="2">
    <nc r="R181">
      <f>+S181+T181+U181</f>
    </nc>
  </rcc>
  <rcc rId="3585" sId="2" odxf="1" dxf="1">
    <nc r="Z181" t="inlineStr">
      <is>
        <t>in implementare</t>
      </is>
    </nc>
    <odxf>
      <border outline="0">
        <top/>
      </border>
    </odxf>
    <ndxf>
      <border outline="0">
        <top style="thin">
          <color indexed="64"/>
        </top>
      </border>
    </ndxf>
  </rcc>
  <rcc rId="3586" sId="2" numFmtId="4">
    <nc r="X181">
      <v>0</v>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xfDxf="1" sqref="I181" start="0" length="0">
    <dxf>
      <font>
        <b/>
        <sz val="10"/>
        <color auto="1"/>
      </font>
      <fill>
        <patternFill patternType="solid">
          <bgColor theme="0"/>
        </patternFill>
      </fill>
      <alignment horizontal="left" vertical="top" wrapText="1" readingOrder="0"/>
      <border outline="0">
        <left style="thin">
          <color indexed="64"/>
        </left>
        <right style="thin">
          <color indexed="64"/>
        </right>
        <bottom style="thin">
          <color indexed="64"/>
        </bottom>
      </border>
    </dxf>
  </rfmt>
  <rfmt sheetId="2" xfDxf="1" s="1" sqref="I182" start="0" length="0">
    <dxf>
      <font>
        <b/>
        <i val="0"/>
        <strike val="0"/>
        <condense val="0"/>
        <extend val="0"/>
        <outline val="0"/>
        <shadow val="0"/>
        <u val="none"/>
        <vertAlign val="baseline"/>
        <sz val="10"/>
        <color rgb="FF444444"/>
        <name val="Calibri"/>
        <scheme val="minor"/>
      </font>
      <numFmt numFmtId="35" formatCode="_-* #,##0.00\ _l_e_i_-;\-* #,##0.00\ _l_e_i_-;_-* &quot;-&quot;??\ _l_e_i_-;_-@_-"/>
      <fill>
        <patternFill patternType="solid">
          <fgColor indexed="64"/>
          <bgColor theme="5" tint="0.3999755851924192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rfmt>
  <rfmt sheetId="2" xfDxf="1" sqref="I183" start="0" length="0">
    <dxf>
      <font>
        <b/>
        <sz val="10"/>
        <color auto="1"/>
      </font>
      <numFmt numFmtId="4" formatCode="#,##0.00"/>
      <fill>
        <patternFill patternType="solid">
          <bgColor theme="0"/>
        </patternFill>
      </fill>
      <alignment horizontal="left" vertical="top" wrapText="1" readingOrder="0"/>
      <border outline="0">
        <left style="thin">
          <color indexed="64"/>
        </left>
        <right style="thin">
          <color indexed="64"/>
        </right>
        <bottom style="thin">
          <color indexed="64"/>
        </bottom>
      </border>
    </dxf>
  </rfmt>
  <rfmt sheetId="2" xfDxf="1" sqref="I184" start="0" length="0">
    <dxf>
      <font>
        <b/>
        <sz val="10"/>
        <color auto="1"/>
      </font>
      <numFmt numFmtId="4" formatCode="#,##0.00"/>
      <fill>
        <patternFill patternType="solid">
          <bgColor theme="0"/>
        </patternFill>
      </fill>
      <alignment horizontal="left" vertical="top" wrapText="1" readingOrder="0"/>
      <border outline="0">
        <left style="thin">
          <color indexed="64"/>
        </left>
        <right style="thin">
          <color indexed="64"/>
        </right>
        <bottom style="thin">
          <color indexed="64"/>
        </bottom>
      </border>
    </dxf>
  </rfmt>
  <rfmt sheetId="2" xfDxf="1" s="1" sqref="I185" start="0" length="0">
    <dxf>
      <font>
        <b/>
        <i val="0"/>
        <strike val="0"/>
        <condense val="0"/>
        <extend val="0"/>
        <outline val="0"/>
        <shadow val="0"/>
        <u val="none"/>
        <vertAlign val="baseline"/>
        <sz val="10"/>
        <color rgb="FF444444"/>
        <name val="Calibri"/>
        <scheme val="minor"/>
      </font>
      <numFmt numFmtId="35" formatCode="_-* #,##0.00\ _l_e_i_-;\-* #,##0.00\ _l_e_i_-;_-* &quot;-&quot;??\ _l_e_i_-;_-@_-"/>
      <fill>
        <patternFill patternType="solid">
          <fgColor indexed="64"/>
          <bgColor theme="5" tint="0.3999755851924192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rfmt>
  <rfmt sheetId="2" xfDxf="1" sqref="I181" start="0" length="0">
    <dxf>
      <font>
        <b/>
        <sz val="10"/>
        <color auto="1"/>
      </font>
      <fill>
        <patternFill patternType="solid">
          <bgColor theme="0"/>
        </patternFill>
      </fill>
      <alignment horizontal="left" vertical="top" wrapText="1" readingOrder="0"/>
      <border outline="0">
        <left style="thin">
          <color indexed="64"/>
        </left>
        <right style="thin">
          <color indexed="64"/>
        </right>
        <bottom style="thin">
          <color indexed="64"/>
        </bottom>
      </border>
    </dxf>
  </rfmt>
  <rcc rId="3587" sId="2" xfDxf="1" s="1" dxf="1">
    <oc r="I182" t="inlineStr">
      <is>
        <t>de pajiste si alpine din lantul carpatic.</t>
      </is>
    </oc>
    <nc r="I182" t="inlineStr">
      <is>
        <t>naturale protejate din Câmpia Careiului, Campia Ierului, Campia Nirului-Valea Ierului prin planificarea unui management integrat</t>
      </is>
    </nc>
    <ndxf>
      <font>
        <b/>
        <i val="0"/>
        <strike val="0"/>
        <condense val="0"/>
        <extend val="0"/>
        <outline val="0"/>
        <shadow val="0"/>
        <u val="none"/>
        <vertAlign val="baseline"/>
        <sz val="10"/>
        <color rgb="FF444444"/>
        <name val="Calibri"/>
        <scheme val="minor"/>
      </font>
      <numFmt numFmtId="35" formatCode="_-* #,##0.00\ _l_e_i_-;\-* #,##0.00\ _l_e_i_-;_-* &quot;-&quot;??\ _l_e_i_-;_-@_-"/>
      <fill>
        <patternFill patternType="solid">
          <fgColor indexed="64"/>
          <bgColor theme="5" tint="0.3999755851924192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3588" sId="2" xfDxf="1" dxf="1">
    <oc r="I183" t="inlineStr">
      <is>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is>
    </oc>
    <nc r="I183" t="inlineStr">
      <is>
        <t>impreuna cu cele 5 arii naturale protejate 2.182 Padurea cu Corynephorus de la Voievozi, 2.676 Padurea Urziceni, 2.677 Dunele de nisip</t>
      </is>
    </nc>
    <ndxf>
      <font>
        <b/>
        <sz val="10"/>
        <color auto="1"/>
      </font>
      <numFmt numFmtId="4" formatCode="#,##0.00"/>
      <fill>
        <patternFill patternType="solid">
          <bgColor theme="0"/>
        </patternFill>
      </fill>
      <alignment horizontal="left" vertical="top" wrapText="1" readingOrder="0"/>
      <border outline="0">
        <left style="thin">
          <color indexed="64"/>
        </left>
        <right style="thin">
          <color indexed="64"/>
        </right>
        <bottom style="thin">
          <color indexed="64"/>
        </bottom>
      </border>
    </ndxf>
  </rcc>
  <rcc rId="3589" sId="2" xfDxf="1" dxf="1">
    <oc r="I184" t="inlineStr">
      <is>
        <t xml:space="preserve">Prin acest proiect se va continua reabilitarea sitului poluat istoric de 30 ha (13,5 ha faza I si 16,5 ha faza II) pâna la standarde de curațire acceptate, constând în protejarea apelor de suprafață și aducerea terenului la un standard corespunzator pentru a putea fi utilizat ca zonă verde, pentru a include zone dedicate plantării, precum și pentru a soluționa orice impact adus asupra mediului local de activitatea anterioară din cadrul sitului.
Obiectivul general al proiectului: coincide cu Obiectivul specific 4.3 - Reducerea siturilor poluate istoric, a Axei prioritare 4, ce vizează promovarea investițiilor care contribuie la diminuarea riscului existent pentru sănătatea umană și mediu. Conform Strategiei și Planului național de acțiune pentru gestionarea siturilor contaminate, obiectivul specific al proiectului reprezintă unul dintre aspectele fundamentale ale protecției mediului în cadrul procesului de armonizare a politicilor naționale cu cele ale Uniunii Europene. 
</t>
      </is>
    </oc>
    <nc r="I184" t="inlineStr">
      <is>
        <t>Foieni, 2.679 Mlastina Vermes si 2.183 Complexul hidrografic Valea Rece precum si constientizarea membrilor comunitaþilor locale</t>
      </is>
    </nc>
    <ndxf>
      <font>
        <b/>
        <sz val="10"/>
        <color auto="1"/>
      </font>
      <numFmt numFmtId="4" formatCode="#,##0.00"/>
      <fill>
        <patternFill patternType="solid">
          <bgColor theme="0"/>
        </patternFill>
      </fill>
      <alignment horizontal="left" vertical="top" wrapText="1" readingOrder="0"/>
      <border outline="0">
        <left style="thin">
          <color indexed="64"/>
        </left>
        <right style="thin">
          <color indexed="64"/>
        </right>
        <bottom style="thin">
          <color indexed="64"/>
        </bottom>
      </border>
    </ndxf>
  </rcc>
  <rcc rId="3590" sId="2" xfDxf="1" s="1" dxf="1">
    <nc r="I185" t="inlineStr">
      <is>
        <t>privind importanta ocrotirii si conservarii ariilor naturale protejate.</t>
      </is>
    </nc>
    <ndxf>
      <font>
        <b/>
        <i val="0"/>
        <strike val="0"/>
        <condense val="0"/>
        <extend val="0"/>
        <outline val="0"/>
        <shadow val="0"/>
        <u val="none"/>
        <vertAlign val="baseline"/>
        <sz val="10"/>
        <color rgb="FF444444"/>
        <name val="Calibri"/>
        <scheme val="minor"/>
      </font>
      <numFmt numFmtId="35" formatCode="_-* #,##0.00\ _l_e_i_-;\-* #,##0.00\ _l_e_i_-;_-* &quot;-&quot;??\ _l_e_i_-;_-@_-"/>
      <fill>
        <patternFill patternType="solid">
          <fgColor indexed="64"/>
          <bgColor theme="5" tint="0.3999755851924192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3591" sId="2">
    <nc r="I181" t="inlineStr">
      <is>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Îmbunataþirea condiþiilor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is>
    </nc>
  </rcc>
  <rcv guid="{F4C96D22-891C-4B3C-B57B-7878195B2E7E}" action="delete"/>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94" sId="2">
    <oc r="I182" t="inlineStr">
      <is>
        <t>naturale protejate din Câmpia Careiului, Campia Ierului, Campia Nirului-Valea Ierului prin planificarea unui management integrat</t>
      </is>
    </oc>
    <nc r="I182"/>
  </rcc>
  <rcc rId="3595" sId="2">
    <oc r="I183" t="inlineStr">
      <is>
        <t>impreuna cu cele 5 arii naturale protejate 2.182 Padurea cu Corynephorus de la Voievozi, 2.676 Padurea Urziceni, 2.677 Dunele de nisip</t>
      </is>
    </oc>
    <nc r="I183"/>
  </rcc>
  <rcv guid="{F4C96D22-891C-4B3C-B57B-7878195B2E7E}" action="delete"/>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97" sId="2">
    <oc r="I181" t="inlineStr">
      <is>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Îmbunataþirea condiþiilor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is>
    </oc>
    <nc r="I181" t="inlineStr">
      <is>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98" sId="2" xfDxf="1" dxf="1">
    <nc r="I183" t="inlineStr">
      <is>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is>
    </nc>
    <ndxf>
      <font>
        <b/>
        <sz val="10"/>
        <color auto="1"/>
      </font>
      <numFmt numFmtId="4" formatCode="#,##0.00"/>
      <fill>
        <patternFill patternType="solid">
          <bgColor theme="0"/>
        </patternFill>
      </fill>
      <alignment horizontal="left" vertical="top" wrapText="1" readingOrder="0"/>
      <border outline="0">
        <left style="thin">
          <color indexed="64"/>
        </left>
        <right style="thin">
          <color indexed="64"/>
        </right>
        <bottom style="thin">
          <color indexed="64"/>
        </bottom>
      </border>
    </ndxf>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181:K181">
    <dxf>
      <fill>
        <patternFill patternType="solid">
          <bgColor rgb="FFFFFF00"/>
        </patternFill>
      </fill>
    </dxf>
  </rfmt>
  <rcv guid="{F4C96D22-891C-4B3C-B57B-7878195B2E7E}" action="delete"/>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00" sId="2">
    <nc r="Q181" t="inlineStr">
      <is>
        <t>085, 086, 083, 093</t>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01" sId="2">
    <oc r="S182">
      <f>SUM(S145:S180)</f>
    </oc>
    <nc r="S182">
      <f>SUM(S145:S181)</f>
    </nc>
  </rcc>
  <rcc rId="3602" sId="2">
    <oc r="T182">
      <f>SUM(T145:T180)</f>
    </oc>
    <nc r="T182">
      <f>SUM(T145:T181)</f>
    </nc>
  </rcc>
  <rcc rId="3603" sId="2">
    <oc r="U182">
      <f>SUM(U145:U181)</f>
    </oc>
    <nc r="U182">
      <f>SUM(U145:U181)</f>
    </nc>
  </rcc>
  <rcc rId="3604" sId="2">
    <oc r="V182">
      <f>SUM(V145:V181)</f>
    </oc>
    <nc r="V182">
      <f>SUM(V145:V181)</f>
    </nc>
  </rcc>
  <rcc rId="3605" sId="2">
    <oc r="W182">
      <f>SUM(W145:W181)</f>
    </oc>
    <nc r="W182">
      <f>SUM(W145:W181)</f>
    </nc>
  </rcc>
  <rcc rId="3606" sId="2">
    <oc r="X182">
      <f>SUM(X145:X180)</f>
    </oc>
    <nc r="X182">
      <f>SUM(X145:X181)</f>
    </nc>
  </rcc>
  <rcc rId="3607" sId="2">
    <oc r="Y182">
      <f>SUM(Y145:Y180)</f>
    </oc>
    <nc r="Y182">
      <f>SUM(Y145:Y181)</f>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11" sId="2" odxf="1" dxf="1">
    <nc r="T5">
      <f>+T182+U182</f>
    </nc>
    <odxf>
      <numFmt numFmtId="0" formatCode="General"/>
    </odxf>
    <ndxf>
      <numFmt numFmtId="4" formatCode="#,##0.00"/>
    </ndxf>
  </rcc>
  <rfmt sheetId="2" sqref="R61:R62">
    <dxf>
      <fill>
        <patternFill patternType="solid">
          <bgColor rgb="FFFFFF00"/>
        </patternFill>
      </fill>
    </dxf>
  </rfmt>
  <rcc rId="3612" sId="2">
    <oc r="D61">
      <f>'[Anexa 3 - Lista contractelor semnate_curent (1).xlsx]CF mediu'!$D$16</f>
    </oc>
    <nc r="D61">
      <f>'E:\Users\daniela.cirlig\Desktop\raportari bilunare\28.02.2018\[Anexa 3 - Lista contracte semnate la  28.02.2018.xlsx]Contracte semnate'!D61</f>
    </nc>
  </rcc>
  <rcc rId="3613" sId="2">
    <oc r="D62">
      <f>'[Anexa 3 - Lista contractelor semnate_curent (1).xlsx]CF mediu'!$D$17</f>
    </oc>
    <nc r="D62">
      <f>'E:\Users\daniela.cirlig\Desktop\raportari bilunare\28.02.2018\[Anexa 3 - Lista contracte semnate la  28.02.2018.xlsx]Contracte semnate'!D62</f>
    </nc>
  </rcc>
  <rcc rId="3614" sId="2" numFmtId="4">
    <oc r="S61">
      <f>'[Anexa 3 - Lista contractelor semnate_curent (1).xlsx]CF mediu'!J16</f>
    </oc>
    <nc r="S61">
      <v>25698573</v>
    </nc>
  </rcc>
  <rcc rId="3615" sId="2" numFmtId="4">
    <oc r="T61">
      <f>'[Anexa 3 - Lista contractelor semnate_curent (1).xlsx]CF mediu'!K16</f>
    </oc>
    <nc r="T61">
      <v>3930370</v>
    </nc>
  </rcc>
  <rcc rId="3616" sId="2" numFmtId="4">
    <oc r="U61">
      <f>'[Anexa 3 - Lista contractelor semnate_curent (1).xlsx]CF mediu'!L16</f>
    </oc>
    <nc r="U61">
      <v>604672</v>
    </nc>
  </rcc>
  <rcc rId="3617" sId="2" numFmtId="4">
    <oc r="W61">
      <f>'[Anexa 3 - Lista contractelor semnate_curent (1).xlsx]CF mediu'!M16</f>
    </oc>
    <nc r="W61">
      <v>489798</v>
    </nc>
  </rcc>
  <rcc rId="3618" sId="2" numFmtId="4">
    <oc r="X61">
      <f>'[Anexa 3 - Lista contractelor semnate_curent (1).xlsx]CF mediu'!N16</f>
    </oc>
    <nc r="X61">
      <v>3457632</v>
    </nc>
  </rcc>
  <rcc rId="3619" sId="2" numFmtId="4">
    <oc r="S62">
      <f>'[Anexa 3 - Lista contractelor semnate_curent (1).xlsx]CF mediu'!J17</f>
    </oc>
    <nc r="S62">
      <v>58588057</v>
    </nc>
  </rcc>
  <rcc rId="3620" sId="2" numFmtId="4">
    <oc r="T62">
      <f>'[Anexa 3 - Lista contractelor semnate_curent (1).xlsx]CF mediu'!K17</f>
    </oc>
    <nc r="T62">
      <v>8960526</v>
    </nc>
  </rcc>
  <rcc rId="3621" sId="2" numFmtId="4">
    <oc r="U62">
      <f>'[Anexa 3 - Lista contractelor semnate_curent (1).xlsx]CF mediu'!L17</f>
    </oc>
    <nc r="U62">
      <v>1378543</v>
    </nc>
  </rcc>
  <rcc rId="3622" sId="2" numFmtId="4">
    <oc r="W62">
      <f>'[Anexa 3 - Lista contractelor semnate_curent (1).xlsx]CF mediu'!M17</f>
    </oc>
    <nc r="W62">
      <v>24564898</v>
    </nc>
  </rcc>
  <rcc rId="3623" sId="2" numFmtId="4">
    <oc r="X62">
      <f>'[Anexa 3 - Lista contractelor semnate_curent (1).xlsx]CF mediu'!N17</f>
    </oc>
    <nc r="X62">
      <v>6197807</v>
    </nc>
  </rcc>
  <rcv guid="{F4C96D22-891C-4B3C-B57B-7878195B2E7E}" action="delete"/>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762" sId="2" ref="A142:XFD142" action="insertRow">
    <undo index="2" exp="area" ref3D="1" dr="$R$1:$R$1048576" dn="Z_3EBF2DB4_84D7_478D_9896_C4DA08B65D0C_.wvu.Cols" sId="2"/>
    <undo index="1" exp="area" ref3D="1" dr="$E$1:$G$1048576" dn="Z_3EBF2DB4_84D7_478D_9896_C4DA08B65D0C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0F598BC0_9523_4AD3_94A3_BDEC8367FE11_.wvu.Cols" sId="2"/>
    <undo index="1" exp="area" ref3D="1" dr="$E$1:$G$1048576" dn="Z_0F598BC0_9523_4AD3_94A3_BDEC8367FE11_.wvu.Cols" sId="2"/>
    <undo index="2" exp="area" ref3D="1" dr="$R$1:$R$1048576" dn="Z_437FD6EF_32B2_4DE0_BA89_93A7E3EF04C5_.wvu.Cols" sId="2"/>
    <undo index="1" exp="area" ref3D="1" dr="$E$1:$G$1048576" dn="Z_437FD6EF_32B2_4DE0_BA89_93A7E3EF04C5_.wvu.Cols" sId="2"/>
    <undo index="2" exp="area" ref3D="1" dr="$R$1:$R$1048576" dn="Z_413D6799_9F75_47FF_8A9E_5CB9283B7BBE_.wvu.Cols" sId="2"/>
    <undo index="1" exp="area" ref3D="1" dr="$E$1:$G$1048576" dn="Z_413D6799_9F75_47FF_8A9E_5CB9283B7BBE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79FA8BE5_7D13_4EF3_B35A_76ACF1C0DF3C_.wvu.Cols" sId="2"/>
    <undo index="1" exp="area" ref3D="1" dr="$E$1:$G$1048576" dn="Z_79FA8BE5_7D13_4EF3_B35A_76ACF1C0DF3C_.wvu.Cols" sId="2"/>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E1C13DC2_98C2_4597_8D1A_C9F2C3CA60EC_.wvu.Cols" sId="2"/>
    <undo index="1" exp="area" ref3D="1" dr="$E$1:$G$1048576" dn="Z_E1C13DC2_98C2_4597_8D1A_C9F2C3CA60EC_.wvu.Cols" sId="2"/>
    <undo index="2" exp="area" ref3D="1" dr="$R$1:$R$1048576" dn="Z_E10820C0_32CD_441A_8635_65479FE7CBA3_.wvu.Cols" sId="2"/>
    <undo index="1" exp="area" ref3D="1" dr="$E$1:$G$1048576" dn="Z_E10820C0_32CD_441A_8635_65479FE7CBA3_.wvu.Cols" sId="2"/>
    <undo index="2" exp="area" ref3D="1" dr="$R$1:$R$1048576" dn="Z_DB90939E_72BD_4CED_BFB6_BD74FF913DB3_.wvu.Cols" sId="2"/>
    <undo index="1" exp="area" ref3D="1" dr="$E$1:$G$1048576" dn="Z_DB90939E_72BD_4CED_BFB6_BD74FF913DB3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rrc>
  <rfmt sheetId="2" sqref="D142">
    <dxf>
      <fill>
        <patternFill>
          <bgColor rgb="FFFFFF00"/>
        </patternFill>
      </fill>
    </dxf>
  </rfmt>
  <rfmt sheetId="2" sqref="D142" start="0" length="0">
    <dxf>
      <font>
        <b val="0"/>
        <sz val="11"/>
        <color theme="1"/>
        <name val="Calibri"/>
        <scheme val="minor"/>
      </font>
      <fill>
        <patternFill patternType="none">
          <bgColor indexed="65"/>
        </patternFill>
      </fill>
      <alignment horizontal="general" vertical="bottom" wrapText="0" readingOrder="0"/>
      <border outline="0">
        <left/>
        <right/>
        <top/>
        <bottom/>
      </border>
    </dxf>
  </rfmt>
  <rfmt sheetId="2" xfDxf="1" sqref="D142" start="0" length="0">
    <dxf>
      <font>
        <sz val="10"/>
        <color rgb="FF1C4269"/>
        <name val="Segoe UI"/>
        <scheme val="none"/>
      </font>
      <alignment vertical="top" wrapText="1" readingOrder="0"/>
    </dxf>
  </rfmt>
  <rcc rId="3763" sId="2" odxf="1" dxf="1">
    <nc r="D142" t="inlineStr">
      <is>
        <t>Sprijin pentru pregatirea aplicatiei de finantare si a documentatiilor de atribuire pentru Proiectul Regional de Dezvoltare a Infrastructurii de Apa si Apa Uzata din judetul NEAMT in perioada 2014-2020</t>
      </is>
    </nc>
    <ndxf>
      <font>
        <b/>
        <sz val="10"/>
        <color rgb="FF444444"/>
        <name val="Segoe UI"/>
        <scheme val="minor"/>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2" sqref="D142">
    <dxf>
      <fill>
        <patternFill>
          <bgColor rgb="FFFFFF00"/>
        </patternFill>
      </fill>
    </dxf>
  </rfmt>
  <rcc rId="3764" sId="2">
    <nc r="E142">
      <v>116745</v>
    </nc>
  </rcc>
  <rfmt sheetId="2" sqref="H142" start="0" length="0">
    <dxf>
      <font>
        <b val="0"/>
        <sz val="11"/>
        <color theme="1"/>
        <name val="Calibri"/>
        <scheme val="minor"/>
      </font>
      <fill>
        <patternFill patternType="none">
          <bgColor indexed="65"/>
        </patternFill>
      </fill>
      <alignment horizontal="general" vertical="bottom" wrapText="0" readingOrder="0"/>
      <border outline="0">
        <left/>
        <right/>
        <top/>
        <bottom/>
      </border>
    </dxf>
  </rfmt>
  <rfmt sheetId="2" xfDxf="1" sqref="H142" start="0" length="0">
    <dxf>
      <font>
        <sz val="10"/>
        <color rgb="FF1C4269"/>
        <name val="Segoe UI"/>
        <scheme val="none"/>
      </font>
    </dxf>
  </rfmt>
  <rcc rId="3765" sId="2" odxf="1" dxf="1">
    <nc r="H142" t="inlineStr">
      <is>
        <t>COMPANIA JUDETEANA APA SERV S.A.</t>
      </is>
    </nc>
    <ndxf>
      <font>
        <b/>
        <sz val="10"/>
        <color auto="1"/>
        <name val="Segoe U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3766" sId="2">
    <nc r="G142" t="inlineStr">
      <is>
        <t>Necompetitiv (cu depunere continuă, pe bază de liste de proiecte preidentificate)/28.03.2016/2018</t>
      </is>
    </nc>
  </rcc>
  <rfmt sheetId="2" sqref="M142" start="0" length="0">
    <dxf>
      <font>
        <b val="0"/>
        <sz val="11"/>
        <color theme="1"/>
        <name val="Calibri"/>
        <scheme val="minor"/>
      </font>
      <alignment horizontal="general" vertical="bottom" wrapText="0" readingOrder="0"/>
      <border outline="0">
        <left/>
        <right/>
        <top/>
        <bottom/>
      </border>
    </dxf>
  </rfmt>
  <rfmt sheetId="2" xfDxf="1" sqref="M142" start="0" length="0">
    <dxf>
      <font>
        <sz val="10"/>
        <color rgb="FF1C4269"/>
        <name val="Segoe UI"/>
        <scheme val="none"/>
      </font>
      <alignment vertical="top" wrapText="1" readingOrder="0"/>
    </dxf>
  </rfmt>
  <rcc rId="3767" sId="2" odxf="1" dxf="1">
    <nc r="M142" t="inlineStr">
      <is>
        <t>Regiunea 1 Nord-Est</t>
      </is>
    </nc>
    <ndxf>
      <font>
        <b/>
        <sz val="10"/>
        <color auto="1"/>
        <name val="Segoe UI"/>
        <scheme val="minor"/>
      </font>
      <alignment horizontal="center" vertical="center" readingOrder="0"/>
      <border outline="0">
        <left style="thin">
          <color indexed="64"/>
        </left>
        <right style="thin">
          <color indexed="64"/>
        </right>
        <top style="thin">
          <color indexed="64"/>
        </top>
        <bottom style="thin">
          <color indexed="64"/>
        </bottom>
      </border>
    </ndxf>
  </rcc>
  <rcc rId="3768" sId="2">
    <nc r="N142" t="inlineStr">
      <is>
        <t>Neamt</t>
      </is>
    </nc>
  </rcc>
  <rcc rId="3769" sId="2" numFmtId="13">
    <nc r="L142">
      <v>0.85</v>
    </nc>
  </rcc>
  <rcc rId="3770" sId="2">
    <nc r="P142" t="inlineStr">
      <is>
        <t>Organisme publice cf legii 64/2010</t>
      </is>
    </nc>
  </rcc>
  <rcc rId="3771" sId="2">
    <nc r="Q142" t="inlineStr">
      <is>
        <t>017, 018, 021, 023</t>
      </is>
    </nc>
  </rcc>
  <rcc rId="3772" sId="2">
    <nc r="F142" t="inlineStr">
      <is>
        <t>166/16.03.2018</t>
      </is>
    </nc>
  </rcc>
  <rcc rId="3773" sId="2" odxf="1" dxf="1">
    <nc r="I142" t="inlineStr">
      <is>
        <t>Obiectivul general al Proiectului de Asistenta tehnica este de a asigura elaborarea documentatiilor necesare in vederea obtinerii finantarii
proiectului de investitii europene destinate perioadei de finantare 2014 - 2020.</t>
      </is>
    </nc>
    <odxf>
      <fill>
        <patternFill patternType="solid">
          <bgColor theme="0"/>
        </patternFill>
      </fill>
    </odxf>
    <ndxf>
      <fill>
        <patternFill patternType="none">
          <bgColor indexed="65"/>
        </patternFill>
      </fill>
    </ndxf>
  </rcc>
  <rcc rId="3774" sId="2">
    <nc r="J142" t="inlineStr">
      <is>
        <t>19.10.2016( CF semnat in 16 martie 2018)</t>
      </is>
    </nc>
  </rcc>
  <rcc rId="3775" sId="2" numFmtId="19">
    <nc r="K142">
      <v>43357</v>
    </nc>
  </rcc>
  <rcc rId="3776" sId="2" numFmtId="4">
    <nc r="S142">
      <v>14506897.74</v>
    </nc>
  </rcc>
  <rcc rId="3777" sId="2" endOfListFormulaUpdate="1">
    <oc r="S143">
      <f>SUM(S76:S141)</f>
    </oc>
    <nc r="S143">
      <f>SUM(S76:S142)</f>
    </nc>
  </rcc>
  <rcc rId="3778" sId="2" numFmtId="4">
    <nc r="T142">
      <v>2389371.4</v>
    </nc>
  </rcc>
  <rcc rId="3779" sId="2" endOfListFormulaUpdate="1">
    <oc r="T143">
      <f>SUM(T76:T141)</f>
    </oc>
    <nc r="T143">
      <f>SUM(T76:T142)</f>
    </nc>
  </rcc>
  <rcc rId="3780" sId="2" numFmtId="4">
    <nc r="U142">
      <v>170669.38</v>
    </nc>
  </rcc>
  <rcc rId="3781" sId="2" endOfListFormulaUpdate="1">
    <oc r="U143">
      <f>SUM(U76:U141)</f>
    </oc>
    <nc r="U143">
      <f>SUM(U76:U142)</f>
    </nc>
  </rcc>
  <rcc rId="3782" sId="2">
    <nc r="R142">
      <f>+S142+T142+U142</f>
    </nc>
  </rcc>
  <rcc rId="3783" sId="2" numFmtId="4">
    <nc r="V142">
      <v>0</v>
    </nc>
  </rcc>
  <rcc rId="3784" sId="2" endOfListFormulaUpdate="1">
    <oc r="W143">
      <f>SUM(W76:W141)</f>
    </oc>
    <nc r="W143">
      <f>SUM(W76:W142)</f>
    </nc>
  </rcc>
  <rcc rId="3785" sId="2" numFmtId="4">
    <nc r="X142">
      <v>0</v>
    </nc>
  </rcc>
  <rcc rId="3786" sId="2" endOfListFormulaUpdate="1">
    <oc r="X143">
      <f>SUM(X76:X141)</f>
    </oc>
    <nc r="X143">
      <f>SUM(X76:X142)</f>
    </nc>
  </rcc>
  <rcc rId="3787" sId="2">
    <nc r="Y142">
      <f>+S142+T142+U142+W142+X142</f>
    </nc>
  </rcc>
  <rcc rId="3788" sId="2">
    <nc r="Z141" t="inlineStr">
      <is>
        <t>in implementare</t>
      </is>
    </nc>
  </rcc>
  <rcc rId="3789" sId="2">
    <nc r="Z142" t="inlineStr">
      <is>
        <t>in implementare</t>
      </is>
    </nc>
  </rcc>
  <rcc rId="3790" sId="2" numFmtId="4">
    <nc r="W142">
      <v>3242718.32</v>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1" sqref="AB29" start="0" length="0">
    <dxf>
      <font>
        <sz val="10"/>
        <color rgb="FFFF0000"/>
        <name val="Trebuchet MS"/>
        <scheme val="none"/>
      </font>
      <alignment horizontal="right" readingOrder="0"/>
      <border outline="0">
        <top style="thin">
          <color indexed="64"/>
        </top>
      </border>
    </dxf>
  </rfmt>
  <rfmt sheetId="2" s="1" sqref="AC29" start="0" length="0">
    <dxf>
      <font>
        <sz val="10"/>
        <color rgb="FFFF0000"/>
        <name val="Trebuchet MS"/>
        <scheme val="none"/>
      </font>
      <alignment horizontal="right" readingOrder="0"/>
      <border outline="0">
        <right style="medium">
          <color indexed="64"/>
        </right>
        <top style="thin">
          <color indexed="64"/>
        </top>
      </border>
    </dxf>
  </rfmt>
  <rcc rId="3626" sId="2" odxf="1" s="1" dxf="1">
    <oc r="AB29">
      <v>9936444.0599999987</v>
    </oc>
    <nc r="AB29">
      <f>8541186.44+1230014.75+34632+130610.87+4500</f>
    </nc>
    <ndxf>
      <font>
        <sz val="10"/>
        <color auto="1"/>
        <name val="Calibri"/>
        <scheme val="minor"/>
      </font>
      <alignment horizontal="center" readingOrder="0"/>
      <border outline="0">
        <top/>
      </border>
    </ndxf>
  </rcc>
  <rcc rId="3627" sId="2" odxf="1" s="1" dxf="1">
    <oc r="AC29">
      <v>3312148.01</v>
    </oc>
    <nc r="AC29">
      <f>2847062.13+410004.92+55080.96+1500</f>
    </nc>
    <ndxf>
      <font>
        <sz val="10"/>
        <color auto="1"/>
        <name val="Calibri"/>
        <scheme val="minor"/>
      </font>
      <alignment horizontal="center" readingOrder="0"/>
      <border outline="0">
        <right style="thin">
          <color indexed="64"/>
        </right>
        <top/>
      </border>
    </ndxf>
  </rcc>
  <rfmt sheetId="2" sqref="AB29:AC29">
    <dxf>
      <fill>
        <patternFill patternType="solid">
          <bgColor rgb="FFFFFF00"/>
        </patternFill>
      </fill>
    </dxf>
  </rfmt>
  <rcc rId="3628" sId="2" numFmtId="4">
    <oc r="AB33">
      <v>13063002.02</v>
    </oc>
    <nc r="AB33">
      <v>13197294.779999999</v>
    </nc>
  </rcc>
  <rcc rId="3629" sId="2" numFmtId="4">
    <oc r="AC33">
      <v>4354334</v>
    </oc>
    <nc r="AC33">
      <v>4399098.25</v>
    </nc>
  </rcc>
  <rfmt sheetId="2" sqref="AB33:AC33">
    <dxf>
      <fill>
        <patternFill patternType="solid">
          <bgColor rgb="FFFFFF00"/>
        </patternFill>
      </fill>
    </dxf>
  </rfmt>
  <rcc rId="3630" sId="2" numFmtId="4">
    <oc r="AB38">
      <v>465677087.34000003</v>
    </oc>
    <nc r="AB38">
      <v>466128141.04000002</v>
    </nc>
  </rcc>
  <rcc rId="3631" sId="2" numFmtId="4">
    <oc r="AC38">
      <v>155225695.78</v>
    </oc>
    <nc r="AC38">
      <v>155376047.00999999</v>
    </nc>
  </rcc>
  <rfmt sheetId="2" sqref="AB38:AC38">
    <dxf>
      <fill>
        <patternFill patternType="solid">
          <bgColor rgb="FFFFFF00"/>
        </patternFill>
      </fill>
    </dxf>
  </rfmt>
  <rcc rId="3632" sId="2" numFmtId="4">
    <oc r="AB40">
      <f>6883420.55+55904215.9+6268138.79+5292192.14+3228893.9+1154125.51+18477529.92</f>
    </oc>
    <nc r="AB40">
      <v>97215917.450000003</v>
    </nc>
  </rcc>
  <rcc rId="3633" sId="2" numFmtId="4">
    <oc r="AC40">
      <f>20929212.15+2089379.6+1764064.05+1076297.96+384708.51+6159176.64</f>
    </oc>
    <nc r="AC40">
      <v>32405305.820000004</v>
    </nc>
  </rcc>
  <rcc rId="3634" sId="2" numFmtId="4">
    <oc r="AB58">
      <v>24255522.109999999</v>
    </oc>
    <nc r="AB58">
      <v>26525399.079999998</v>
    </nc>
  </rcc>
  <rcc rId="3635" sId="2" numFmtId="4">
    <oc r="AC58">
      <v>3709668.08</v>
    </oc>
    <nc r="AC58">
      <v>4056825.73</v>
    </nc>
  </rcc>
  <rcc rId="3636" sId="2" numFmtId="4">
    <oc r="AB65">
      <v>12295251.640000001</v>
    </oc>
    <nc r="AB65">
      <v>16211791.970000001</v>
    </nc>
  </rcc>
  <rcc rId="3637" sId="2" numFmtId="4">
    <oc r="AC65">
      <v>1880450.25</v>
    </oc>
    <nc r="AC65">
      <v>2479450.5300000003</v>
    </nc>
  </rcc>
  <rcc rId="3638" sId="2" numFmtId="4">
    <nc r="AB74">
      <v>36598924.020000003</v>
    </nc>
  </rcc>
  <rcc rId="3639" sId="2" numFmtId="4">
    <nc r="AC74">
      <v>5597482.5</v>
    </nc>
  </rcc>
  <rfmt sheetId="2" sqref="AB74:AC74">
    <dxf>
      <fill>
        <patternFill patternType="solid">
          <bgColor rgb="FFFFFF00"/>
        </patternFill>
      </fill>
    </dxf>
  </rfmt>
  <rcc rId="3640" sId="2" numFmtId="4">
    <oc r="AB76">
      <v>779641.34</v>
    </oc>
    <nc r="AB76">
      <v>2254287.13</v>
    </nc>
  </rcc>
  <rcc rId="3641" sId="2" numFmtId="4">
    <oc r="AC76">
      <v>128411.51</v>
    </oc>
    <nc r="AC76">
      <v>371294.35</v>
    </nc>
  </rcc>
  <rfmt sheetId="2" sqref="AB76:AC76">
    <dxf>
      <fill>
        <patternFill patternType="solid">
          <bgColor rgb="FFFFFF00"/>
        </patternFill>
      </fill>
    </dxf>
  </rfmt>
  <rcc rId="3642" sId="2" numFmtId="4">
    <oc r="AB80">
      <v>50739504.659999996</v>
    </oc>
    <nc r="AB80">
      <v>52271779.529999994</v>
    </nc>
  </rcc>
  <rcc rId="3643" sId="2" numFmtId="4">
    <oc r="AC80">
      <v>7760159.5499999998</v>
    </oc>
    <nc r="AC80">
      <v>7994507.4699999997</v>
    </nc>
  </rcc>
  <rfmt sheetId="2" sqref="AB80:AC80">
    <dxf>
      <fill>
        <patternFill patternType="solid">
          <bgColor rgb="FFFFFF00"/>
        </patternFill>
      </fill>
    </dxf>
  </rfmt>
  <rcc rId="3644" sId="2" numFmtId="4">
    <oc r="AB82">
      <v>61596316.99000001</v>
    </oc>
    <nc r="AB82">
      <v>60860605.070000008</v>
    </nc>
  </rcc>
  <rcc rId="3645" sId="2" numFmtId="4">
    <oc r="AC82">
      <v>9420613.1699999999</v>
    </oc>
    <nc r="AC82">
      <v>9308092.5199999996</v>
    </nc>
  </rcc>
  <rfmt sheetId="2" sqref="AB82:AC82">
    <dxf>
      <fill>
        <patternFill patternType="solid">
          <bgColor rgb="FFFFFF00"/>
        </patternFill>
      </fill>
    </dxf>
  </rfmt>
  <rcc rId="3646" sId="2" numFmtId="4">
    <oc r="AB83">
      <v>7936030.1799999997</v>
    </oc>
    <nc r="AB83">
      <v>8707965.879999999</v>
    </nc>
  </rcc>
  <rcc rId="3647" sId="2" numFmtId="4">
    <oc r="AC83">
      <v>1213745.79</v>
    </oc>
    <nc r="AC83">
      <v>1331806.54</v>
    </nc>
  </rcc>
  <rfmt sheetId="2" sqref="AB83:AC83">
    <dxf>
      <fill>
        <patternFill patternType="solid">
          <bgColor rgb="FFFFFF00"/>
        </patternFill>
      </fill>
    </dxf>
  </rfmt>
  <rcc rId="3648" sId="2" numFmtId="4">
    <oc r="AB84">
      <v>33757794.009999998</v>
    </oc>
    <nc r="AB84">
      <v>37102013.339999996</v>
    </nc>
  </rcc>
  <rcc rId="3649" sId="2" numFmtId="4">
    <oc r="AC84">
      <v>5162956.7400000012</v>
    </oc>
    <nc r="AC84">
      <v>5674425.580000001</v>
    </nc>
  </rcc>
  <rfmt sheetId="2" sqref="AB84:AC84">
    <dxf>
      <fill>
        <patternFill patternType="solid">
          <bgColor rgb="FFFFFF00"/>
        </patternFill>
      </fill>
    </dxf>
  </rfmt>
  <rcc rId="3650" sId="2" numFmtId="4">
    <oc r="AB85">
      <v>49539056.820000008</v>
    </oc>
    <nc r="AB85">
      <v>50024189.930000007</v>
    </nc>
  </rcc>
  <rcc rId="3651" sId="2" numFmtId="4">
    <oc r="AC85">
      <v>7576561.6299999999</v>
    </oc>
    <nc r="AC85">
      <v>7650758.46</v>
    </nc>
  </rcc>
  <rfmt sheetId="2" sqref="AB85:AC85">
    <dxf>
      <fill>
        <patternFill patternType="solid">
          <bgColor rgb="FFFFFF00"/>
        </patternFill>
      </fill>
    </dxf>
  </rfmt>
  <rcc rId="3652" sId="2" numFmtId="4">
    <oc r="AB87">
      <v>40045685.110000007</v>
    </oc>
    <nc r="AB87">
      <v>44053844.330000006</v>
    </nc>
  </rcc>
  <rcc rId="3653" sId="2" numFmtId="4">
    <oc r="AC87">
      <v>6124634.1900000004</v>
    </oc>
    <nc r="AC87">
      <v>6737646.7800000003</v>
    </nc>
  </rcc>
  <rfmt sheetId="2" sqref="AB87:AC87">
    <dxf>
      <fill>
        <patternFill patternType="solid">
          <bgColor rgb="FFFFFF00"/>
        </patternFill>
      </fill>
    </dxf>
  </rfmt>
  <rcc rId="3654" sId="2" numFmtId="4">
    <oc r="AB91">
      <v>6271622.7800000003</v>
    </oc>
    <nc r="AB91">
      <v>6356054.8100000005</v>
    </nc>
  </rcc>
  <rcc rId="3655" sId="2" numFmtId="4">
    <oc r="AC91">
      <v>959189.39</v>
    </oc>
    <nc r="AC91">
      <v>972102.52</v>
    </nc>
  </rcc>
  <rfmt sheetId="2" sqref="AB91:AC91">
    <dxf>
      <fill>
        <patternFill patternType="solid">
          <bgColor rgb="FFFFFF00"/>
        </patternFill>
      </fill>
    </dxf>
  </rfmt>
  <rcc rId="3656" sId="2" numFmtId="4">
    <oc r="AB103">
      <v>2076550</v>
    </oc>
    <nc r="AB103">
      <v>4153100</v>
    </nc>
  </rcc>
  <rcc rId="3657" sId="2" numFmtId="4">
    <oc r="AC103">
      <v>342020</v>
    </oc>
    <nc r="AC103">
      <v>684040</v>
    </nc>
  </rcc>
  <rfmt sheetId="2" sqref="AB103:AC103">
    <dxf>
      <fill>
        <patternFill patternType="solid">
          <bgColor rgb="FFFFFF00"/>
        </patternFill>
      </fill>
    </dxf>
  </rfmt>
  <rcc rId="3658" sId="2" numFmtId="4">
    <oc r="AB118">
      <v>1037231.25</v>
    </oc>
    <nc r="AB118">
      <v>2074462.5</v>
    </nc>
  </rcc>
  <rcc rId="3659" sId="2" numFmtId="4">
    <oc r="AC118">
      <v>170838.09</v>
    </oc>
    <nc r="AC118">
      <v>341676.18</v>
    </nc>
  </rcc>
  <rfmt sheetId="2" sqref="AB118:AC118">
    <dxf>
      <fill>
        <patternFill patternType="solid">
          <bgColor rgb="FFFFFF00"/>
        </patternFill>
      </fill>
    </dxf>
  </rfmt>
  <rcc rId="3660" sId="2" numFmtId="4">
    <oc r="AB120">
      <v>6089664.6300000008</v>
    </oc>
    <nc r="AB120">
      <v>6251010.5700000012</v>
    </nc>
  </rcc>
  <rcc rId="3661" sId="2" numFmtId="4">
    <oc r="AC120">
      <v>931360.47000000009</v>
    </oc>
    <nc r="AC120">
      <v>956036.90000000014</v>
    </nc>
  </rcc>
  <rfmt sheetId="2" sqref="AB120:AC120">
    <dxf>
      <fill>
        <patternFill patternType="solid">
          <bgColor rgb="FFFFFF00"/>
        </patternFill>
      </fill>
    </dxf>
  </rfmt>
  <rcc rId="3662" sId="2" numFmtId="4">
    <oc r="AB123">
      <v>26188381.199999999</v>
    </oc>
    <nc r="AB123">
      <v>26903167.219999999</v>
    </nc>
  </rcc>
  <rcc rId="3663" sId="2" numFmtId="4">
    <oc r="AC123">
      <v>4005281.8400000003</v>
    </oc>
    <nc r="AC123">
      <v>4114602.0600000005</v>
    </nc>
  </rcc>
  <rfmt sheetId="2" sqref="AB123:AC123">
    <dxf>
      <fill>
        <patternFill patternType="solid">
          <bgColor rgb="FFFFFF00"/>
        </patternFill>
      </fill>
    </dxf>
  </rfmt>
  <rcc rId="3664" sId="2" numFmtId="4">
    <oc r="AB128">
      <v>0</v>
    </oc>
    <nc r="AB128">
      <v>107168.19</v>
    </nc>
  </rcc>
  <rcc rId="3665" sId="2" numFmtId="4">
    <oc r="AC128">
      <v>0</v>
    </oc>
    <nc r="AC128">
      <v>16390.43</v>
    </nc>
  </rcc>
  <rfmt sheetId="2" sqref="AB128:AC128">
    <dxf>
      <fill>
        <patternFill patternType="solid">
          <bgColor rgb="FFFFFF00"/>
        </patternFill>
      </fill>
    </dxf>
  </rfmt>
  <rcc rId="3666" sId="2" numFmtId="4">
    <oc r="AB134">
      <v>0</v>
    </oc>
    <nc r="AB134">
      <v>909836.6</v>
    </nc>
  </rcc>
  <rcc rId="3667" sId="2" numFmtId="4">
    <oc r="AC134">
      <v>0</v>
    </oc>
    <nc r="AC134">
      <v>149855.44</v>
    </nc>
  </rcc>
  <rcc rId="3668" sId="2" numFmtId="4">
    <oc r="AB145">
      <v>396493.22</v>
    </oc>
    <nc r="AB145">
      <v>448349.17</v>
    </nc>
  </rcc>
  <rcc rId="3669" sId="2" numFmtId="4">
    <oc r="AC145">
      <v>69969.39</v>
    </oc>
    <nc r="AC145">
      <v>79120.44</v>
    </nc>
  </rcc>
  <rcc rId="3670" sId="2" numFmtId="4">
    <oc r="AB147">
      <v>227755.8</v>
    </oc>
    <nc r="AB147">
      <v>375487.77</v>
    </nc>
  </rcc>
  <rcc rId="3671" sId="2" numFmtId="4">
    <oc r="AC147">
      <v>40192.199999999997</v>
    </oc>
    <nc r="AC147">
      <v>66262.549999999988</v>
    </nc>
  </rcc>
  <rfmt sheetId="2" sqref="AB147:AC147">
    <dxf>
      <fill>
        <patternFill patternType="solid">
          <bgColor rgb="FFFFFF00"/>
        </patternFill>
      </fill>
    </dxf>
  </rfmt>
  <rcc rId="3672" sId="2" numFmtId="4">
    <oc r="AB148">
      <v>812872.14</v>
    </oc>
    <nc r="AB148">
      <v>821305.17</v>
    </nc>
  </rcc>
  <rcc rId="3673" sId="2" numFmtId="4">
    <oc r="AC148">
      <v>143448.01</v>
    </oc>
    <nc r="AC148">
      <v>144936.19</v>
    </nc>
  </rcc>
  <rfmt sheetId="2" sqref="AB148:AC148">
    <dxf>
      <fill>
        <patternFill patternType="solid">
          <bgColor rgb="FFFFFF00"/>
        </patternFill>
      </fill>
    </dxf>
  </rfmt>
  <rcc rId="3674" sId="2" numFmtId="4">
    <oc r="AB149">
      <v>473529.36000000004</v>
    </oc>
    <nc r="AB149">
      <v>692817.1100000001</v>
    </nc>
  </rcc>
  <rcc rId="3675" sId="2" numFmtId="4">
    <oc r="AC149">
      <v>83564.00999999998</v>
    </oc>
    <nc r="AC149">
      <v>122261.84999999998</v>
    </nc>
  </rcc>
  <rfmt sheetId="2" sqref="AB149:AC149">
    <dxf>
      <fill>
        <patternFill patternType="solid">
          <bgColor rgb="FFFFFF00"/>
        </patternFill>
      </fill>
    </dxf>
  </rfmt>
  <rcc rId="3676" sId="2" numFmtId="4">
    <oc r="AB151">
      <v>575489.52</v>
    </oc>
    <nc r="AB151">
      <v>586999.85</v>
    </nc>
  </rcc>
  <rcc rId="3677" sId="2" numFmtId="4">
    <oc r="AC151">
      <v>101556.95999999999</v>
    </oc>
    <nc r="AC151">
      <v>103588.18999999999</v>
    </nc>
  </rcc>
  <rfmt sheetId="2" sqref="AB151:AC151">
    <dxf>
      <fill>
        <patternFill patternType="solid">
          <bgColor rgb="FFFFFF00"/>
        </patternFill>
      </fill>
    </dxf>
  </rfmt>
  <rcc rId="3678" sId="2" numFmtId="4">
    <oc r="AB152">
      <v>213634.75</v>
    </oc>
    <nc r="AB152">
      <v>221221</v>
    </nc>
  </rcc>
  <rcc rId="3679" sId="2" numFmtId="4">
    <oc r="AC152">
      <v>37700.25</v>
    </oc>
    <nc r="AC152">
      <v>39039</v>
    </nc>
  </rcc>
  <rfmt sheetId="2" sqref="AB152:AC152">
    <dxf>
      <fill>
        <patternFill patternType="solid">
          <bgColor rgb="FFFFFF00"/>
        </patternFill>
      </fill>
    </dxf>
  </rfmt>
  <rcc rId="3680" sId="2" numFmtId="4">
    <oc r="AB153">
      <v>637182.37999999989</v>
    </oc>
    <nc r="AB153">
      <v>867366.45999999985</v>
    </nc>
  </rcc>
  <rcc rId="3681" sId="2" numFmtId="4">
    <oc r="AC153">
      <v>112443.95000000001</v>
    </oc>
    <nc r="AC153">
      <v>153064.67000000001</v>
    </nc>
  </rcc>
  <rfmt sheetId="2" sqref="AB153:AC153">
    <dxf>
      <fill>
        <patternFill patternType="solid">
          <bgColor rgb="FFFFFF00"/>
        </patternFill>
      </fill>
    </dxf>
  </rfmt>
  <rcc rId="3682" sId="2" numFmtId="4">
    <oc r="AB154">
      <v>1164725.1200000001</v>
    </oc>
    <nc r="AB154">
      <v>1209200.78</v>
    </nc>
  </rcc>
  <rcc rId="3683" sId="2" numFmtId="4">
    <oc r="AC154">
      <v>205539.73</v>
    </oc>
    <nc r="AC154">
      <v>213388.37000000002</v>
    </nc>
  </rcc>
  <rfmt sheetId="2" sqref="AB154:AC154">
    <dxf>
      <fill>
        <patternFill patternType="solid">
          <bgColor rgb="FFFFFF00"/>
        </patternFill>
      </fill>
    </dxf>
  </rfmt>
  <rcc rId="3684" sId="2" numFmtId="4">
    <oc r="AB157">
      <v>1151774.0199999998</v>
    </oc>
    <nc r="AB157">
      <v>1232514.9799999997</v>
    </nc>
  </rcc>
  <rcc rId="3685" sId="2" numFmtId="4">
    <oc r="AC157">
      <v>203254.24000000002</v>
    </oc>
    <nc r="AC157">
      <v>217502.65000000002</v>
    </nc>
  </rcc>
  <rfmt sheetId="2" sqref="AB157:AC157">
    <dxf>
      <fill>
        <patternFill patternType="solid">
          <bgColor rgb="FFFFFF00"/>
        </patternFill>
      </fill>
    </dxf>
  </rfmt>
  <rcc rId="3686" sId="2" numFmtId="4">
    <oc r="AB158">
      <v>614743.44999999995</v>
    </oc>
    <nc r="AB158">
      <v>755781.57</v>
    </nc>
  </rcc>
  <rcc rId="3687" sId="2" numFmtId="4">
    <oc r="AC158">
      <v>108484.14</v>
    </oc>
    <nc r="AC158">
      <v>133373.22</v>
    </nc>
  </rcc>
  <rfmt sheetId="2" sqref="AB158:AC158">
    <dxf>
      <fill>
        <patternFill patternType="solid">
          <bgColor rgb="FFFFFF00"/>
        </patternFill>
      </fill>
    </dxf>
  </rfmt>
  <rcc rId="3688" sId="2" numFmtId="4">
    <oc r="AB159">
      <v>325377.09999999998</v>
    </oc>
    <nc r="AB159">
      <v>380230.57999999996</v>
    </nc>
  </rcc>
  <rcc rId="3689" sId="2" numFmtId="4">
    <oc r="AC159">
      <v>57419.48</v>
    </oc>
    <nc r="AC159">
      <v>67099.5</v>
    </nc>
  </rcc>
  <rfmt sheetId="2" sqref="AB159:AC159">
    <dxf>
      <fill>
        <patternFill patternType="solid">
          <bgColor rgb="FFFFFF00"/>
        </patternFill>
      </fill>
    </dxf>
  </rfmt>
  <rcc rId="3690" sId="2" numFmtId="4">
    <oc r="AB161">
      <v>225204.52000000002</v>
    </oc>
    <nc r="AB161">
      <v>316976.45</v>
    </nc>
  </rcc>
  <rcc rId="3691" sId="2" numFmtId="4">
    <oc r="AC161">
      <v>39741.979999999996</v>
    </oc>
    <nc r="AC161">
      <v>55937.029999999992</v>
    </nc>
  </rcc>
  <rfmt sheetId="2" sqref="AB161:AC161">
    <dxf>
      <fill>
        <patternFill patternType="solid">
          <bgColor rgb="FFFFFF00"/>
        </patternFill>
      </fill>
    </dxf>
  </rfmt>
  <rcc rId="3692" sId="2" numFmtId="4">
    <oc r="AB164">
      <v>244331.54000000004</v>
    </oc>
    <nc r="AB164">
      <v>299899.97000000003</v>
    </nc>
  </rcc>
  <rcc rId="3693" sId="2" numFmtId="4">
    <oc r="AC164">
      <v>43117.329999999994</v>
    </oc>
    <nc r="AC164">
      <v>52923.519999999997</v>
    </nc>
  </rcc>
  <rfmt sheetId="2" sqref="AB164:AC164">
    <dxf>
      <fill>
        <patternFill patternType="solid">
          <bgColor rgb="FFFFFF00"/>
        </patternFill>
      </fill>
    </dxf>
  </rfmt>
  <rcc rId="3694" sId="2" numFmtId="4">
    <oc r="AB167">
      <v>466856.18999999994</v>
    </oc>
    <nc r="AB167">
      <v>641314.53999999992</v>
    </nc>
  </rcc>
  <rcc rId="3695" sId="2" numFmtId="4">
    <oc r="AC167">
      <v>82386.400000000009</v>
    </oc>
    <nc r="AC167">
      <v>113173.17000000001</v>
    </nc>
  </rcc>
  <rfmt sheetId="2" sqref="AB167:AC167">
    <dxf>
      <fill>
        <patternFill patternType="solid">
          <bgColor rgb="FFFFFF00"/>
        </patternFill>
      </fill>
    </dxf>
  </rfmt>
  <rcc rId="3696" sId="2" numFmtId="4">
    <oc r="AB171">
      <v>746534.87</v>
    </oc>
    <nc r="AB171">
      <v>827964.22</v>
    </nc>
  </rcc>
  <rcc rId="3697" sId="2" numFmtId="4">
    <oc r="AC171">
      <v>131741.45000000001</v>
    </oc>
    <nc r="AC171">
      <v>146111.34000000003</v>
    </nc>
  </rcc>
  <rfmt sheetId="2" sqref="AB171:AC171">
    <dxf>
      <fill>
        <patternFill patternType="solid">
          <bgColor rgb="FFFFFF00"/>
        </patternFill>
      </fill>
    </dxf>
  </rfmt>
  <rcc rId="3698" sId="2" numFmtId="4">
    <oc r="AB175">
      <v>392321.46</v>
    </oc>
    <nc r="AB175">
      <v>912884.41</v>
    </nc>
  </rcc>
  <rcc rId="3699" sId="2" numFmtId="4">
    <oc r="AC175">
      <v>69233.200000000012</v>
    </oc>
    <nc r="AC175">
      <v>161097.25</v>
    </nc>
  </rcc>
  <rfmt sheetId="2" sqref="AB175:AC175">
    <dxf>
      <fill>
        <patternFill patternType="solid">
          <bgColor rgb="FFFFFF00"/>
        </patternFill>
      </fill>
    </dxf>
  </rfmt>
  <rcc rId="3700" sId="2" numFmtId="4">
    <oc r="AB173">
      <v>49226.9</v>
    </oc>
    <nc r="AB173">
      <v>54895.4</v>
    </nc>
  </rcc>
  <rcc rId="3701" sId="2" numFmtId="4">
    <oc r="AC173">
      <v>8687.1</v>
    </oc>
    <nc r="AC173">
      <v>9687.43</v>
    </nc>
  </rcc>
  <rfmt sheetId="2" sqref="AB173:AC173">
    <dxf>
      <fill>
        <patternFill patternType="solid">
          <bgColor rgb="FFFFFF00"/>
        </patternFill>
      </fill>
    </dxf>
  </rfmt>
  <rcc rId="3702" sId="2" numFmtId="4">
    <oc r="AB177">
      <v>0</v>
    </oc>
    <nc r="AB177">
      <v>56200.3</v>
    </nc>
  </rcc>
  <rcc rId="3703" sId="2" numFmtId="4">
    <oc r="AC177">
      <v>0</v>
    </oc>
    <nc r="AC177">
      <v>9917.7000000000007</v>
    </nc>
  </rcc>
  <rcc rId="3704" sId="2" numFmtId="4">
    <oc r="AB166">
      <v>61193.2</v>
    </oc>
    <nc r="AB166">
      <v>119286.92</v>
    </nc>
  </rcc>
  <rcc rId="3705" sId="2" numFmtId="4">
    <oc r="AC166">
      <v>10798.8</v>
    </oc>
    <nc r="AC166">
      <v>21050.629999999997</v>
    </nc>
  </rcc>
  <rfmt sheetId="2" sqref="AB166:AC166">
    <dxf>
      <fill>
        <patternFill patternType="solid">
          <bgColor rgb="FFFFFF00"/>
        </patternFill>
      </fill>
    </dxf>
  </rfmt>
  <rcc rId="3706" sId="2" numFmtId="4">
    <oc r="AB170">
      <v>104429.16</v>
    </oc>
    <nc r="AB170">
      <v>108810.71</v>
    </nc>
  </rcc>
  <rcc rId="3707" sId="2" numFmtId="4">
    <oc r="AC170">
      <v>18428.669999999998</v>
    </oc>
    <nc r="AC170">
      <v>19201.89</v>
    </nc>
  </rcc>
  <rcc rId="3708" sId="2" numFmtId="4">
    <oc r="AB192">
      <f>14481606.71+17653022.31+40754623.11</f>
    </oc>
    <nc r="AB192">
      <v>121051392.94999999</v>
    </nc>
  </rcc>
  <rcc rId="3709" sId="2" numFmtId="4">
    <oc r="AC192">
      <f>2555577.65+3115239.23+7191992.31</f>
    </oc>
    <nc r="AC192">
      <v>21362010.509999998</v>
    </nc>
  </rcc>
  <rcc rId="3710" sId="2" numFmtId="4">
    <oc r="AB198">
      <v>0</v>
    </oc>
    <nc r="AB198">
      <v>37540.25</v>
    </nc>
  </rcc>
  <rcc rId="3711" sId="2" numFmtId="4">
    <oc r="AC198">
      <v>0</v>
    </oc>
    <nc r="AC198">
      <v>6624.75</v>
    </nc>
  </rcc>
  <rcc rId="3712" sId="2" numFmtId="4">
    <oc r="AB199">
      <v>0</v>
    </oc>
    <nc r="AB199">
      <v>32807.300000000003</v>
    </nc>
  </rcc>
  <rcc rId="3713" sId="2" numFmtId="4">
    <oc r="AC199">
      <v>0</v>
    </oc>
    <nc r="AC199">
      <v>5791.95</v>
    </nc>
  </rcc>
  <rcc rId="3714" sId="2" numFmtId="4">
    <oc r="AB203">
      <v>67086742.980000004</v>
    </oc>
    <nc r="AB203">
      <v>68777899.719999999</v>
    </nc>
  </rcc>
  <rcc rId="3715" sId="2" numFmtId="4">
    <oc r="AC203">
      <v>10260325.390000002</v>
    </oc>
    <nc r="AC203">
      <v>10518972.890000002</v>
    </nc>
  </rcc>
  <rcv guid="{F4C96D22-891C-4B3C-B57B-7878195B2E7E}" action="delete"/>
  <rdn rId="0" localSheetId="2" customView="1" name="Z_F4C96D22_891C_4B3C_B57B_7878195B2E7E_.wvu.Cols" hidden="1" oldHidden="1">
    <formula>'Contracte semnate'!$F:$AA</formula>
  </rdn>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18" sId="2">
    <nc r="AB212">
      <v>4828365306.8600006</v>
    </nc>
  </rcc>
  <rfmt sheetId="2" sqref="AB212">
    <dxf>
      <numFmt numFmtId="35" formatCode="_-* #,##0.00\ _l_e_i_-;\-* #,##0.00\ _l_e_i_-;_-* &quot;-&quot;??\ _l_e_i_-;_-@_-"/>
    </dxf>
  </rfmt>
  <rcc rId="3719" sId="2" odxf="1" dxf="1">
    <nc r="AB214">
      <f>+AB212-AB207</f>
    </nc>
    <odxf>
      <numFmt numFmtId="0" formatCode="General"/>
    </odxf>
    <ndxf>
      <numFmt numFmtId="4" formatCode="#,##0.00"/>
    </ndxf>
  </rcc>
  <rfmt sheetId="2" sqref="AD56">
    <dxf>
      <numFmt numFmtId="35" formatCode="_-* #,##0.00\ _l_e_i_-;\-* #,##0.00\ _l_e_i_-;_-* &quot;-&quot;??\ _l_e_i_-;_-@_-"/>
    </dxf>
  </rfmt>
  <rcc rId="3720" sId="2" numFmtId="4">
    <nc r="AD186">
      <v>19267930.520000003</v>
    </nc>
  </rcc>
  <rcc rId="3721" sId="2" numFmtId="4">
    <nc r="AD194">
      <v>214430169.5</v>
    </nc>
  </rcc>
  <rcc rId="3722" sId="2">
    <oc r="AB207">
      <f>+AB27+AB56+AB143+AB186+AB194+AB206</f>
    </oc>
    <nc r="AB207">
      <f>AB27+AB56+AB143+AB186+AB194+AB201+AB206</f>
    </nc>
  </rcc>
  <rfmt sheetId="2" sqref="AB202" start="0" length="0">
    <dxf>
      <numFmt numFmtId="35" formatCode="_-* #,##0.00\ _l_e_i_-;\-* #,##0.00\ _l_e_i_-;_-* &quot;-&quot;??\ _l_e_i_-;_-@_-"/>
    </dxf>
  </rfmt>
  <rfmt sheetId="2" sqref="AB202">
    <dxf>
      <alignment horizontal="general" readingOrder="0"/>
    </dxf>
  </rfmt>
  <rfmt sheetId="2" sqref="AB202">
    <dxf>
      <alignment horizontal="center" readingOrder="0"/>
    </dxf>
  </rfmt>
  <rfmt sheetId="2" sqref="AB202">
    <dxf>
      <alignment horizontal="general" readingOrder="0"/>
    </dxf>
  </rfmt>
  <rfmt sheetId="2" sqref="AB202">
    <dxf>
      <alignment vertical="bottom" readingOrder="0"/>
    </dxf>
  </rfmt>
  <rcc rId="3723" sId="2" odxf="1" s="1" dxf="1">
    <nc r="AB202">
      <f>+AB201+AB197</f>
    </nc>
    <ndxf>
      <numFmt numFmtId="4" formatCode="#,##0.00"/>
      <fill>
        <patternFill>
          <bgColor theme="5" tint="0.39997558519241921"/>
        </patternFill>
      </fill>
      <alignment horizontal="center" vertical="center" readingOrder="0"/>
    </ndxf>
  </rcc>
  <rcv guid="{F4C96D22-891C-4B3C-B57B-7878195B2E7E}" action="delete"/>
  <rdn rId="0" localSheetId="2" customView="1" name="Z_F4C96D22_891C_4B3C_B57B_7878195B2E7E_.wvu.Cols" hidden="1" oldHidden="1">
    <formula>'Contracte semnate'!$F:$AA</formula>
    <oldFormula>'Contracte semnate'!$F:$AA</oldFormula>
  </rdn>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26" sId="2" odxf="1" s="1" dxf="1">
    <oc r="AB202">
      <f>+AB201+AB197</f>
    </oc>
    <nc r="AB202">
      <f>+AB201+AB197</f>
    </nc>
    <odxf>
      <font>
        <b/>
        <i val="0"/>
        <strike val="0"/>
        <condense val="0"/>
        <extend val="0"/>
        <outline val="0"/>
        <shadow val="0"/>
        <u val="none"/>
        <vertAlign val="baseline"/>
        <sz val="10"/>
        <color rgb="FF444444"/>
        <name val="Calibri"/>
        <scheme val="minor"/>
      </font>
      <numFmt numFmtId="4" formatCode="#,##0.00"/>
      <fill>
        <patternFill patternType="solid">
          <fgColor indexed="64"/>
          <bgColor theme="5" tint="0.399975585192419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0" formatCode="General"/>
      <fill>
        <patternFill>
          <bgColor theme="3" tint="0.39997558519241921"/>
        </patternFill>
      </fill>
    </ndxf>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27" sId="2">
    <oc r="F181" t="inlineStr">
      <is>
        <t>165/15.03.2018</t>
      </is>
    </oc>
    <nc r="F181" t="inlineStr">
      <is>
        <t>165/14.03.2018</t>
      </is>
    </nc>
  </rcc>
  <rcc rId="3728" sId="2" numFmtId="19">
    <nc r="K181">
      <v>44196</v>
    </nc>
  </rcc>
  <rcc rId="3729" sId="2">
    <nc r="J181" t="inlineStr">
      <is>
        <t>01.08.2017((CF semnat in data de 14.03.2018)</t>
      </is>
    </nc>
  </rcc>
  <rfmt sheetId="2" sqref="J181:K181">
    <dxf>
      <fill>
        <patternFill>
          <bgColor theme="0"/>
        </patternFill>
      </fill>
    </dxf>
  </rfmt>
  <rdn rId="0" localSheetId="2" customView="1" name="Z_F4C96D22_891C_4B3C_B57B_7878195B2E7E_.wvu.Cols" hidden="1" oldHidden="1">
    <oldFormula>'Contracte semnate'!$F:$AA</oldFormula>
  </rdn>
  <rcv guid="{F4C96D22-891C-4B3C-B57B-7878195B2E7E}" action="delete"/>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181">
    <dxf>
      <fill>
        <patternFill>
          <bgColor theme="0"/>
        </patternFill>
      </fill>
    </dxf>
  </rfmt>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32" sId="2" numFmtId="4">
    <oc r="AB14">
      <v>248395416.5</v>
    </oc>
    <nc r="AB14">
      <v>248540250.30000001</v>
    </nc>
  </rcc>
  <rcc rId="3733" sId="2" numFmtId="4">
    <oc r="AC14">
      <v>82798472.170000002</v>
    </oc>
    <nc r="AC14">
      <v>82846750.109999999</v>
    </nc>
  </rcc>
  <rcc rId="3734" sId="2" numFmtId="4">
    <oc r="AB15">
      <v>431797742.69</v>
    </oc>
    <nc r="AB15">
      <v>431855581.33999997</v>
    </nc>
  </rcc>
  <rcc rId="3735" sId="2" numFmtId="4">
    <oc r="AC15">
      <v>143932580.88999999</v>
    </oc>
    <nc r="AC15">
      <v>143951860.44</v>
    </nc>
  </rcc>
  <rcv guid="{F4C96D22-891C-4B3C-B57B-7878195B2E7E}" action="delete"/>
  <rdn rId="0" localSheetId="2" customView="1" name="Z_F4C96D22_891C_4B3C_B57B_7878195B2E7E_.wvu.Cols" hidden="1" oldHidden="1">
    <formula>'Contracte semnate'!$F:$AA</formula>
  </rdn>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38" sId="2">
    <oc r="AC207">
      <f>+AC27+AC56+AC143+AC186+AC194+AC206</f>
    </oc>
    <nc r="AC207">
      <f>AC27+AC56+AC143+AC186+AC194+AC201+AC206</f>
    </nc>
  </rcc>
  <rcv guid="{F4C96D22-891C-4B3C-B57B-7878195B2E7E}" action="delete"/>
  <rdn rId="0" localSheetId="2" customView="1" name="Z_F4C96D22_891C_4B3C_B57B_7878195B2E7E_.wvu.Cols" hidden="1" oldHidden="1">
    <formula>'Contracte semnate'!$F:$AA</formula>
    <oldFormula>'Contracte semnate'!$F:$AA</oldFormula>
  </rdn>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41" sId="2" numFmtId="34">
    <oc r="AB212">
      <v>4828365306.8600006</v>
    </oc>
    <nc r="AB212"/>
  </rcc>
  <rcc rId="3742" sId="2">
    <oc r="AB214">
      <f>+AB212-AB207</f>
    </oc>
    <nc r="AB214"/>
  </rcc>
  <rcv guid="{F4C96D22-891C-4B3C-B57B-7878195B2E7E}" action="delete"/>
  <rdn rId="0" localSheetId="2" customView="1" name="Z_F4C96D22_891C_4B3C_B57B_7878195B2E7E_.wvu.Cols" hidden="1" oldHidden="1">
    <formula>'Contracte semnate'!$F:$AA</formula>
    <oldFormula>'Contracte semnate'!$F:$AA</oldFormula>
  </rdn>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B210" start="0" length="2147483647">
    <dxf>
      <font>
        <b/>
      </font>
    </dxf>
  </rfmt>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F4C96D22_891C_4B3C_B57B_7878195B2E7E_.wvu.Cols" hidden="1" oldHidden="1">
    <oldFormula>'Contracte semnate'!$F:$AA</oldFormula>
  </rdn>
  <rcv guid="{F4C96D22-891C-4B3C-B57B-7878195B2E7E}" action="delete"/>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91" sId="2">
    <oc r="J142" t="inlineStr">
      <is>
        <t>19.10.2016( CF semnat in 16 martie 2018)</t>
      </is>
    </oc>
    <nc r="J142" t="inlineStr">
      <is>
        <t>19.10.2016 (CF semnat in 16 martie 2018)</t>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B151:AC179">
    <dxf>
      <fill>
        <patternFill>
          <bgColor theme="0"/>
        </patternFill>
      </fill>
    </dxf>
  </rfmt>
  <rfmt sheetId="2" sqref="AB147:AC148">
    <dxf>
      <fill>
        <patternFill>
          <bgColor theme="0"/>
        </patternFill>
      </fill>
    </dxf>
  </rfmt>
  <rfmt sheetId="2" sqref="AB149">
    <dxf>
      <fill>
        <patternFill>
          <bgColor theme="0"/>
        </patternFill>
      </fill>
    </dxf>
  </rfmt>
  <rfmt sheetId="2" sqref="AC149">
    <dxf>
      <fill>
        <patternFill>
          <bgColor theme="0"/>
        </patternFill>
      </fill>
    </dxf>
  </rfmt>
  <rcc rId="3747" sId="2" numFmtId="4">
    <nc r="AB178">
      <v>0</v>
    </nc>
  </rcc>
  <rcc rId="3748" sId="2" numFmtId="4">
    <nc r="AC178">
      <v>0</v>
    </nc>
  </rcc>
  <rcc rId="3749" sId="2" numFmtId="4">
    <nc r="AC179">
      <v>0</v>
    </nc>
  </rcc>
  <rcc rId="3750" sId="2" numFmtId="4">
    <nc r="AC180">
      <v>0</v>
    </nc>
  </rcc>
  <rcc rId="3751" sId="2" numFmtId="4">
    <nc r="AC181">
      <v>0</v>
    </nc>
  </rcc>
  <rcc rId="3752" sId="2" endOfListFormulaUpdate="1">
    <oc r="AC182">
      <f>SUM(AC145:AC180)</f>
    </oc>
    <nc r="AC182">
      <f>SUM(AC145:AC181)</f>
    </nc>
  </rcc>
  <rcc rId="3753" sId="2" numFmtId="4">
    <nc r="AB181">
      <v>0</v>
    </nc>
  </rcc>
  <rcc rId="3754" sId="2" endOfListFormulaUpdate="1">
    <oc r="AB182">
      <f>SUM(AB145:AB180)</f>
    </oc>
    <nc r="AB182">
      <f>SUM(AB145:AB181)</f>
    </nc>
  </rcc>
  <rcc rId="3755" sId="2" numFmtId="4">
    <nc r="AB180">
      <v>0</v>
    </nc>
  </rcc>
  <rcc rId="3756" sId="2" numFmtId="4">
    <nc r="AB179">
      <v>0</v>
    </nc>
  </rcc>
  <rfmt sheetId="2" sqref="AB123:AC128">
    <dxf>
      <fill>
        <patternFill>
          <bgColor theme="0"/>
        </patternFill>
      </fill>
    </dxf>
  </rfmt>
  <rfmt sheetId="2" sqref="AB118:AC120">
    <dxf>
      <fill>
        <patternFill>
          <bgColor theme="0"/>
        </patternFill>
      </fill>
    </dxf>
  </rfmt>
  <rfmt sheetId="2" sqref="AB103:AC103">
    <dxf>
      <fill>
        <patternFill>
          <bgColor theme="0"/>
        </patternFill>
      </fill>
    </dxf>
  </rfmt>
  <rfmt sheetId="2" sqref="AB85:AC90">
    <dxf>
      <fill>
        <patternFill>
          <bgColor theme="0"/>
        </patternFill>
      </fill>
    </dxf>
  </rfmt>
  <rfmt sheetId="2" sqref="AB79:AC80">
    <dxf>
      <fill>
        <patternFill>
          <bgColor theme="0"/>
        </patternFill>
      </fill>
    </dxf>
  </rfmt>
  <rfmt sheetId="2" sqref="AB91:AC91">
    <dxf>
      <fill>
        <patternFill>
          <bgColor theme="0"/>
        </patternFill>
      </fill>
    </dxf>
  </rfmt>
  <rfmt sheetId="2" sqref="AB76:AC76">
    <dxf>
      <fill>
        <patternFill>
          <bgColor theme="0"/>
        </patternFill>
      </fill>
    </dxf>
  </rfmt>
  <rfmt sheetId="2" sqref="R61:R62">
    <dxf>
      <fill>
        <patternFill>
          <bgColor theme="0"/>
        </patternFill>
      </fill>
    </dxf>
  </rfmt>
  <rfmt sheetId="2" sqref="AB38:AC38">
    <dxf>
      <fill>
        <patternFill>
          <bgColor theme="0"/>
        </patternFill>
      </fill>
    </dxf>
  </rfmt>
  <rfmt sheetId="2" sqref="AB29:AC29">
    <dxf>
      <fill>
        <patternFill>
          <bgColor theme="0"/>
        </patternFill>
      </fill>
    </dxf>
  </rfmt>
  <rfmt sheetId="2" sqref="AB33:AC33">
    <dxf>
      <fill>
        <patternFill>
          <bgColor theme="0"/>
        </patternFill>
      </fill>
    </dxf>
  </rfmt>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B74:AC74">
    <dxf>
      <fill>
        <patternFill>
          <bgColor theme="0"/>
        </patternFill>
      </fill>
    </dxf>
  </rfmt>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78:B181">
    <dxf>
      <fill>
        <patternFill>
          <bgColor theme="0"/>
        </patternFill>
      </fill>
    </dxf>
  </rfmt>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57" sId="2">
    <oc r="T5">
      <f>+T182+U182</f>
    </oc>
    <nc r="T5"/>
  </rcc>
  <rcv guid="{F4C96D22-891C-4B3C-B57B-7878195B2E7E}" action="delete"/>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W108" start="0" length="0">
    <dxf>
      <font>
        <sz val="10"/>
        <color auto="1"/>
      </font>
    </dxf>
  </rfmt>
  <rfmt sheetId="2" sqref="B7:AF207" start="0" length="2147483647">
    <dxf>
      <font>
        <b val="0"/>
      </font>
    </dxf>
  </rfmt>
  <rfmt sheetId="2" sqref="B7:AF207" start="0" length="2147483647">
    <dxf>
      <font>
        <b/>
      </font>
    </dxf>
  </rfmt>
  <rcv guid="{F4C96D22-891C-4B3C-B57B-7878195B2E7E}" action="delete"/>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G29" start="0" length="0">
    <dxf>
      <font>
        <sz val="10"/>
        <color rgb="FF444444"/>
      </font>
      <alignment horizontal="center" vertical="center" wrapText="1" readingOrder="0"/>
      <border outline="0">
        <left style="thin">
          <color indexed="64"/>
        </left>
        <right style="thin">
          <color indexed="64"/>
        </right>
        <top style="thin">
          <color indexed="64"/>
        </top>
      </border>
    </dxf>
  </rfmt>
  <rfmt sheetId="2" sqref="G30" start="0" length="0">
    <dxf>
      <font>
        <sz val="10"/>
        <color rgb="FF444444"/>
      </font>
      <alignment horizontal="center" vertical="center" wrapText="1" readingOrder="0"/>
      <border outline="0">
        <left style="thin">
          <color indexed="64"/>
        </left>
        <right style="thin">
          <color indexed="64"/>
        </right>
      </border>
    </dxf>
  </rfmt>
  <rfmt sheetId="2" sqref="G31" start="0" length="0">
    <dxf>
      <font>
        <sz val="10"/>
        <color rgb="FF444444"/>
      </font>
      <alignment horizontal="center" vertical="center" wrapText="1" readingOrder="0"/>
      <border outline="0">
        <left style="thin">
          <color indexed="64"/>
        </left>
        <right style="thin">
          <color indexed="64"/>
        </right>
        <bottom style="thin">
          <color indexed="64"/>
        </bottom>
      </border>
    </dxf>
  </rfmt>
  <rcv guid="{F4C96D22-891C-4B3C-B57B-7878195B2E7E}" action="delete"/>
  <rdn rId="0" localSheetId="2" customView="1" name="Z_F4C96D22_891C_4B3C_B57B_7878195B2E7E_.wvu.FilterData" hidden="1" oldHidden="1">
    <formula>'Contracte semnate'!$B$7:$AF$207</formula>
    <oldFormula>'Contracte semnate'!$B$7:$AF$207</oldFormula>
  </rdn>
  <rcv guid="{F4C96D22-891C-4B3C-B57B-7878195B2E7E}" action="add"/>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75">
    <dxf>
      <fill>
        <patternFill>
          <bgColor rgb="FFFFFF00"/>
        </patternFill>
      </fill>
    </dxf>
  </rfmt>
  <rrc rId="3841" sId="2" ref="A76:XFD76" action="insertRow">
    <undo index="2" exp="area" ref3D="1" dr="$R$1:$R$1048576" dn="Z_3EBF2DB4_84D7_478D_9896_C4DA08B65D0C_.wvu.Cols" sId="2"/>
    <undo index="1" exp="area" ref3D="1" dr="$E$1:$G$1048576" dn="Z_3EBF2DB4_84D7_478D_9896_C4DA08B65D0C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0F598BC0_9523_4AD3_94A3_BDEC8367FE11_.wvu.Cols" sId="2"/>
    <undo index="1" exp="area" ref3D="1" dr="$E$1:$G$1048576" dn="Z_0F598BC0_9523_4AD3_94A3_BDEC8367FE11_.wvu.Cols" sId="2"/>
    <undo index="2" exp="area" ref3D="1" dr="$R$1:$R$1048576" dn="Z_437FD6EF_32B2_4DE0_BA89_93A7E3EF04C5_.wvu.Cols" sId="2"/>
    <undo index="1" exp="area" ref3D="1" dr="$E$1:$G$1048576" dn="Z_437FD6EF_32B2_4DE0_BA89_93A7E3EF04C5_.wvu.Cols" sId="2"/>
    <undo index="2" exp="area" ref3D="1" dr="$R$1:$R$1048576" dn="Z_413D6799_9F75_47FF_8A9E_5CB9283B7BBE_.wvu.Cols" sId="2"/>
    <undo index="1" exp="area" ref3D="1" dr="$E$1:$G$1048576" dn="Z_413D6799_9F75_47FF_8A9E_5CB9283B7BBE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79FA8BE5_7D13_4EF3_B35A_76ACF1C0DF3C_.wvu.Cols" sId="2"/>
    <undo index="1" exp="area" ref3D="1" dr="$E$1:$G$1048576" dn="Z_79FA8BE5_7D13_4EF3_B35A_76ACF1C0DF3C_.wvu.Cols" sId="2"/>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E1C13DC2_98C2_4597_8D1A_C9F2C3CA60EC_.wvu.Cols" sId="2"/>
    <undo index="1" exp="area" ref3D="1" dr="$E$1:$G$1048576" dn="Z_E1C13DC2_98C2_4597_8D1A_C9F2C3CA60EC_.wvu.Cols" sId="2"/>
    <undo index="2" exp="area" ref3D="1" dr="$R$1:$R$1048576" dn="Z_E10820C0_32CD_441A_8635_65479FE7CBA3_.wvu.Cols" sId="2"/>
    <undo index="1" exp="area" ref3D="1" dr="$E$1:$G$1048576" dn="Z_E10820C0_32CD_441A_8635_65479FE7CBA3_.wvu.Cols" sId="2"/>
    <undo index="2" exp="area" ref3D="1" dr="$R$1:$R$1048576" dn="Z_DB90939E_72BD_4CED_BFB6_BD74FF913DB3_.wvu.Cols" sId="2"/>
    <undo index="1" exp="area" ref3D="1" dr="$E$1:$G$1048576" dn="Z_DB90939E_72BD_4CED_BFB6_BD74FF913DB3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rrc>
  <rcc rId="3842" sId="2">
    <nc r="B76">
      <f>+B75+1</f>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76" start="0" length="0">
    <dxf>
      <font>
        <b val="0"/>
        <sz val="11"/>
        <color theme="1"/>
        <name val="Calibri"/>
        <scheme val="minor"/>
      </font>
      <fill>
        <patternFill patternType="none">
          <bgColor indexed="65"/>
        </patternFill>
      </fill>
      <alignment horizontal="general" vertical="bottom" wrapText="0" readingOrder="0"/>
      <border outline="0">
        <left/>
        <right/>
        <top/>
        <bottom/>
      </border>
    </dxf>
  </rfmt>
  <rfmt sheetId="2" xfDxf="1" sqref="D76" start="0" length="0">
    <dxf>
      <font>
        <sz val="10"/>
        <color rgb="FF1C4269"/>
        <name val="Segoe UI"/>
        <scheme val="none"/>
      </font>
    </dxf>
  </rfmt>
  <rcc rId="3843" sId="2" odxf="1" dxf="1">
    <nc r="D76" t="inlineStr">
      <is>
        <t>Fazarea proiectului Sistem de management integrat al deșeurilor în județul Harghita</t>
      </is>
    </nc>
    <ndxf>
      <font>
        <b/>
        <sz val="10"/>
        <color rgb="FF444444"/>
        <name val="Segoe UI"/>
        <scheme val="minor"/>
      </font>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ndxf>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H76" start="0" length="0">
    <dxf>
      <font>
        <b val="0"/>
        <sz val="11"/>
        <color theme="1"/>
        <name val="Calibri"/>
        <scheme val="minor"/>
      </font>
      <fill>
        <patternFill patternType="none">
          <bgColor indexed="65"/>
        </patternFill>
      </fill>
      <alignment horizontal="general" vertical="bottom" wrapText="0" readingOrder="0"/>
      <border outline="0">
        <left/>
        <right/>
        <top/>
        <bottom/>
      </border>
    </dxf>
  </rfmt>
  <rfmt sheetId="2" xfDxf="1" sqref="H76" start="0" length="0">
    <dxf>
      <font>
        <sz val="10"/>
        <color rgb="FF1C4269"/>
        <name val="Segoe UI"/>
        <scheme val="none"/>
      </font>
      <alignment vertical="top" wrapText="1" readingOrder="0"/>
    </dxf>
  </rfmt>
  <rcc rId="3844" sId="2" odxf="1" dxf="1">
    <nc r="H76" t="inlineStr">
      <is>
        <t>Unitatea-Administrativ-Teritorială Județul Harghita</t>
      </is>
    </nc>
    <ndxf>
      <font>
        <b/>
        <sz val="10"/>
        <color auto="1"/>
        <name val="Segoe UI"/>
        <scheme val="minor"/>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3845" sId="2">
    <nc r="G76" t="inlineStr">
      <is>
        <t>Necompetitiv (cu depunere continuă, pe bază de liste de proiecte preidentificate)/19.04.2016/2020</t>
      </is>
    </nc>
  </rcc>
  <rfmt sheetId="2" sqref="M76" start="0" length="0">
    <dxf>
      <font>
        <b val="0"/>
        <sz val="11"/>
        <color theme="1"/>
        <name val="Calibri"/>
        <scheme val="minor"/>
      </font>
      <alignment horizontal="general" vertical="bottom" wrapText="0" readingOrder="0"/>
      <border outline="0">
        <left/>
        <right/>
        <bottom/>
      </border>
    </dxf>
  </rfmt>
  <rfmt sheetId="2" xfDxf="1" sqref="M76" start="0" length="0">
    <dxf>
      <font>
        <sz val="10"/>
        <color rgb="FF1C4269"/>
        <name val="Segoe UI"/>
        <scheme val="none"/>
      </font>
      <alignment vertical="top" wrapText="1" readingOrder="0"/>
    </dxf>
  </rfmt>
  <rfmt sheetId="2" xfDxf="1" sqref="M76" start="0" length="0">
    <dxf>
      <font>
        <sz val="10"/>
        <color rgb="FF1C4269"/>
        <name val="Segoe UI"/>
        <scheme val="none"/>
      </font>
      <alignment vertical="top" wrapText="1" readingOrder="0"/>
    </dxf>
  </rfmt>
  <rcc rId="3846" sId="2" odxf="1" dxf="1">
    <nc r="M76" t="inlineStr">
      <is>
        <t>Regiunea 7 Centru</t>
      </is>
    </nc>
    <ndxf>
      <font>
        <b/>
        <sz val="10"/>
        <color auto="1"/>
        <name val="Segoe UI"/>
        <scheme val="minor"/>
      </font>
      <alignment horizontal="center" vertical="center" readingOrder="0"/>
      <border outline="0">
        <left style="thin">
          <color indexed="64"/>
        </left>
        <right style="thin">
          <color indexed="64"/>
        </right>
        <bottom style="thin">
          <color indexed="64"/>
        </bottom>
      </border>
    </ndxf>
  </rcc>
  <rcc rId="3847" sId="2">
    <nc r="N76" t="inlineStr">
      <is>
        <t>Harghita</t>
      </is>
    </nc>
  </rcc>
  <rcc rId="3848" sId="2" numFmtId="13">
    <nc r="L76">
      <v>0.85</v>
    </nc>
  </rcc>
  <rcc rId="3849" sId="2">
    <nc r="P76" t="inlineStr">
      <is>
        <t>public</t>
      </is>
    </nc>
  </rcc>
  <rcc rId="3850" sId="2">
    <nc r="Q76" t="inlineStr">
      <is>
        <t>017, 018, 021, 024</t>
      </is>
    </nc>
  </rcc>
  <rfmt sheetId="2" sqref="R76:U76" start="0" length="0">
    <dxf>
      <border>
        <top style="thin">
          <color indexed="64"/>
        </top>
      </border>
    </dxf>
  </rfmt>
  <rfmt sheetId="2" sqref="R76:U76">
    <dxf>
      <border>
        <top style="thin">
          <color indexed="64"/>
        </top>
        <bottom style="thin">
          <color indexed="64"/>
        </bottom>
        <horizontal style="thin">
          <color indexed="64"/>
        </horizontal>
      </border>
    </dxf>
  </rfmt>
  <rcc rId="3851" sId="2">
    <nc r="E76">
      <v>106311</v>
    </nc>
  </rcc>
  <rcc rId="3852" sId="2">
    <nc r="F76" t="inlineStr">
      <is>
        <t>168/19.03.2018</t>
      </is>
    </nc>
  </rcc>
  <rcc rId="3853" sId="2" numFmtId="4">
    <nc r="S76">
      <v>12048767.800000001</v>
    </nc>
  </rcc>
  <rcc rId="3854" sId="2" endOfListFormulaUpdate="1">
    <oc r="S77">
      <f>SUM(S58:S75)</f>
    </oc>
    <nc r="S77">
      <f>SUM(S58:S76)</f>
    </nc>
  </rcc>
  <rcc rId="3855" sId="2" numFmtId="4">
    <nc r="T76">
      <v>1842752.73</v>
    </nc>
  </rcc>
  <rcc rId="3856" sId="2" numFmtId="4">
    <nc r="U76">
      <v>283500.39</v>
    </nc>
  </rcc>
  <rcc rId="3857" sId="2">
    <nc r="R76">
      <f>+S76+T76+U76</f>
    </nc>
  </rcc>
  <rcc rId="3858" sId="2" numFmtId="4">
    <nc r="V76">
      <v>0</v>
    </nc>
  </rcc>
  <rcc rId="3859" sId="2" numFmtId="4">
    <nc r="W76">
      <v>25542115.809999999</v>
    </nc>
  </rcc>
  <rcc rId="3860" sId="2">
    <nc r="Y76">
      <f>+S76+T76+U76+W76+X76</f>
    </nc>
  </rcc>
  <rcc rId="3861" sId="2" numFmtId="4">
    <nc r="X76">
      <v>945001.39</v>
    </nc>
  </rcc>
  <rcc rId="3862" sId="2">
    <nc r="Z76" t="inlineStr">
      <is>
        <t>in implementare</t>
      </is>
    </nc>
  </rcc>
  <rcc rId="3863" sId="2" numFmtId="4">
    <nc r="AB76">
      <v>0</v>
    </nc>
  </rcc>
  <rcc rId="3864" sId="2" numFmtId="4">
    <nc r="AC76">
      <v>0</v>
    </nc>
  </rcc>
  <rcc rId="3865" sId="2" numFmtId="19">
    <nc r="J76" t="inlineStr">
      <is>
        <t>12.09.2014 (CF semnat in  19.03.2018 )</t>
      </is>
    </nc>
  </rcc>
  <rcc rId="3866" sId="2" numFmtId="19">
    <nc r="K76">
      <v>43281</v>
    </nc>
  </rcc>
  <rcc rId="3867" sId="2">
    <oc r="T77">
      <f>SUM(T58:T75)</f>
    </oc>
    <nc r="T77">
      <f>SUM(T58:T76)</f>
    </nc>
  </rcc>
  <rcc rId="3868" sId="2">
    <oc r="U77">
      <f>SUM(U58:U75)</f>
    </oc>
    <nc r="U77">
      <f>SUM(U58:U76)</f>
    </nc>
  </rcc>
  <rcc rId="3869" sId="2">
    <oc r="V77">
      <f>SUM(V58:V74)</f>
    </oc>
    <nc r="V77">
      <f>SUM(V58:V76)</f>
    </nc>
  </rcc>
  <rcc rId="3870" sId="2">
    <oc r="W77">
      <f>SUM(W58:W75)</f>
    </oc>
    <nc r="W77">
      <f>SUM(W58:W76)</f>
    </nc>
  </rcc>
  <rcc rId="3871" sId="2">
    <oc r="X77">
      <f>SUM(X58:X75)</f>
    </oc>
    <nc r="X77">
      <f>SUM(X58:X76)</f>
    </nc>
  </rcc>
  <rcc rId="3872" sId="2">
    <oc r="Y77">
      <f>SUM(Y58:Y75)</f>
    </oc>
    <nc r="Y77">
      <f>SUM(Y58:Y76)</f>
    </nc>
  </rcc>
  <rcc rId="3873" sId="2">
    <oc r="B78">
      <v>52</v>
    </oc>
    <nc r="B78">
      <f>+B76+1</f>
    </nc>
  </rcc>
  <rm rId="3874" sheetId="2" source="D75:Z75" destination="D185:Z185" sourceSheetId="2">
    <rfmt sheetId="2" sqref="D18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E18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85" start="0" length="0">
      <dxf>
        <font>
          <b/>
          <sz val="10"/>
          <color rgb="FF444444"/>
          <name val="Calibri"/>
          <scheme val="minor"/>
        </font>
        <numFmt numFmtId="19" formatCode="dd/mm/yyyy"/>
        <fill>
          <patternFill patternType="solid">
            <bgColor theme="0"/>
          </patternFill>
        </fill>
        <alignment horizontal="center" vertical="center" wrapText="1" readingOrder="0"/>
        <border outline="0">
          <right style="thin">
            <color indexed="64"/>
          </right>
          <bottom style="thin">
            <color indexed="64"/>
          </bottom>
        </border>
      </dxf>
    </rfmt>
    <rfmt sheetId="2" sqref="G185" start="0" length="0">
      <dxf>
        <font>
          <b/>
          <sz val="10"/>
          <color auto="1"/>
          <name val="Calibri"/>
          <scheme val="minor"/>
        </font>
        <alignment horizontal="center" vertical="center" wrapText="1" readingOrder="0"/>
        <border outline="0">
          <left style="thin">
            <color indexed="64"/>
          </left>
          <right style="thin">
            <color indexed="64"/>
          </right>
          <bottom style="thin">
            <color indexed="64"/>
          </bottom>
        </border>
      </dxf>
    </rfmt>
    <rfmt sheetId="2" sqref="H185" start="0" length="0">
      <dxf>
        <font>
          <b/>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2" sqref="I185" start="0" length="0">
      <dxf>
        <font>
          <b/>
          <sz val="10"/>
          <color auto="1"/>
          <name val="Calibri"/>
          <scheme val="minor"/>
        </font>
        <fill>
          <patternFill patternType="solid">
            <bgColor theme="0"/>
          </patternFill>
        </fill>
        <alignment horizontal="left" vertical="top" wrapText="1" readingOrder="0"/>
        <border outline="0">
          <left style="thin">
            <color indexed="64"/>
          </left>
          <right style="thin">
            <color indexed="64"/>
          </right>
          <bottom style="thin">
            <color indexed="64"/>
          </bottom>
        </border>
      </dxf>
    </rfmt>
    <rfmt sheetId="2" sqref="J185" start="0" length="0">
      <dxf>
        <font>
          <b/>
          <sz val="10"/>
          <color auto="1"/>
          <name val="Calibri"/>
          <scheme val="minor"/>
        </font>
        <numFmt numFmtId="19" formatCode="dd/mm/yyyy"/>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qref="K185" start="0" length="0">
      <dxf>
        <font>
          <b/>
          <sz val="10"/>
          <color auto="1"/>
          <name val="Calibri"/>
          <scheme val="minor"/>
        </font>
        <numFmt numFmtId="19" formatCode="dd/mm/yyyy"/>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qref="L185" start="0" length="0">
      <dxf>
        <font>
          <b/>
          <sz val="10"/>
          <color auto="1"/>
          <name val="Calibri"/>
          <scheme val="minor"/>
        </font>
        <numFmt numFmtId="13" formatCode="0%"/>
        <alignment horizontal="center" vertical="center" wrapText="1" readingOrder="0"/>
        <border outline="0">
          <left style="thin">
            <color indexed="64"/>
          </left>
          <right style="thin">
            <color indexed="64"/>
          </right>
          <bottom style="thin">
            <color indexed="64"/>
          </bottom>
        </border>
      </dxf>
    </rfmt>
    <rfmt sheetId="2" sqref="M185" start="0" length="0">
      <dxf>
        <font>
          <b/>
          <sz val="10"/>
          <color auto="1"/>
          <name val="Calibri"/>
          <scheme val="minor"/>
        </font>
        <alignment horizontal="center" vertical="center" wrapText="1" readingOrder="0"/>
        <border outline="0">
          <left style="thin">
            <color indexed="64"/>
          </left>
          <right style="thin">
            <color indexed="64"/>
          </right>
          <bottom style="thin">
            <color indexed="64"/>
          </bottom>
        </border>
      </dxf>
    </rfmt>
    <rfmt sheetId="2" sqref="N185" start="0" length="0">
      <dxf>
        <font>
          <b/>
          <sz val="10"/>
          <color auto="1"/>
          <name val="Calibri"/>
          <scheme val="minor"/>
        </font>
        <alignment horizontal="center" vertical="center" wrapText="1" readingOrder="0"/>
        <border outline="0">
          <left style="thin">
            <color indexed="64"/>
          </left>
          <right style="thin">
            <color indexed="64"/>
          </right>
          <bottom style="thin">
            <color indexed="64"/>
          </bottom>
        </border>
      </dxf>
    </rfmt>
    <rfmt sheetId="2" sqref="O185" start="0" length="0">
      <dxf>
        <font>
          <b/>
          <sz val="10"/>
          <color auto="1"/>
          <name val="Calibri"/>
          <scheme val="minor"/>
        </font>
        <alignment horizontal="center" vertical="center" wrapText="1" readingOrder="0"/>
        <border outline="0">
          <left style="thin">
            <color indexed="64"/>
          </left>
          <right style="thin">
            <color indexed="64"/>
          </right>
          <bottom style="thin">
            <color indexed="64"/>
          </bottom>
        </border>
      </dxf>
    </rfmt>
    <rfmt sheetId="2" sqref="P185" start="0" length="0">
      <dxf>
        <font>
          <b/>
          <sz val="10"/>
          <color auto="1"/>
          <name val="Calibri"/>
          <scheme val="minor"/>
        </font>
        <alignment horizontal="center" vertical="center" wrapText="1" readingOrder="0"/>
        <border outline="0">
          <left style="thin">
            <color indexed="64"/>
          </left>
          <right style="thin">
            <color indexed="64"/>
          </right>
          <bottom style="thin">
            <color indexed="64"/>
          </bottom>
        </border>
      </dxf>
    </rfmt>
    <rfmt sheetId="2" s="1" sqref="Q185" start="0" length="0">
      <dxf>
        <font>
          <b/>
          <sz val="10"/>
          <color auto="1"/>
          <name val="Calibri"/>
          <scheme val="minor"/>
        </font>
        <numFmt numFmtId="4" formatCode="#,##0.00"/>
        <alignment horizontal="center" vertical="center" wrapText="1" readingOrder="0"/>
        <border outline="0">
          <right style="thin">
            <color indexed="64"/>
          </right>
          <bottom style="thin">
            <color indexed="64"/>
          </bottom>
        </border>
      </dxf>
    </rfmt>
    <rfmt sheetId="2" s="1" sqref="R185"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S18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T18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U18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V18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W18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8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Y18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Z18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m>
  <rrc rId="3875" sId="2" ref="A75:XFD75" action="deleteRow">
    <undo index="0" exp="area" dr="AC58:AC75" r="AC77" sId="2"/>
    <undo index="0" exp="area" dr="AB58:AB75" r="AB77" sId="2"/>
    <undo index="0" exp="ref" v="1" dr="B75" r="B76" sId="2"/>
    <undo index="2" exp="area" ref3D="1" dr="$R$1:$R$1048576" dn="Z_3EBF2DB4_84D7_478D_9896_C4DA08B65D0C_.wvu.Cols" sId="2"/>
    <undo index="1" exp="area" ref3D="1" dr="$E$1:$G$1048576" dn="Z_3EBF2DB4_84D7_478D_9896_C4DA08B65D0C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0F598BC0_9523_4AD3_94A3_BDEC8367FE11_.wvu.Cols" sId="2"/>
    <undo index="1" exp="area" ref3D="1" dr="$E$1:$G$1048576" dn="Z_0F598BC0_9523_4AD3_94A3_BDEC8367FE11_.wvu.Cols" sId="2"/>
    <undo index="2" exp="area" ref3D="1" dr="$R$1:$R$1048576" dn="Z_437FD6EF_32B2_4DE0_BA89_93A7E3EF04C5_.wvu.Cols" sId="2"/>
    <undo index="1" exp="area" ref3D="1" dr="$E$1:$G$1048576" dn="Z_437FD6EF_32B2_4DE0_BA89_93A7E3EF04C5_.wvu.Cols" sId="2"/>
    <undo index="2" exp="area" ref3D="1" dr="$R$1:$R$1048576" dn="Z_413D6799_9F75_47FF_8A9E_5CB9283B7BBE_.wvu.Cols" sId="2"/>
    <undo index="1" exp="area" ref3D="1" dr="$E$1:$G$1048576" dn="Z_413D6799_9F75_47FF_8A9E_5CB9283B7BBE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79FA8BE5_7D13_4EF3_B35A_76ACF1C0DF3C_.wvu.Cols" sId="2"/>
    <undo index="1" exp="area" ref3D="1" dr="$E$1:$G$1048576" dn="Z_79FA8BE5_7D13_4EF3_B35A_76ACF1C0DF3C_.wvu.Cols" sId="2"/>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E1C13DC2_98C2_4597_8D1A_C9F2C3CA60EC_.wvu.Cols" sId="2"/>
    <undo index="1" exp="area" ref3D="1" dr="$E$1:$G$1048576" dn="Z_E1C13DC2_98C2_4597_8D1A_C9F2C3CA60EC_.wvu.Cols" sId="2"/>
    <undo index="2" exp="area" ref3D="1" dr="$R$1:$R$1048576" dn="Z_E10820C0_32CD_441A_8635_65479FE7CBA3_.wvu.Cols" sId="2"/>
    <undo index="1" exp="area" ref3D="1" dr="$E$1:$G$1048576" dn="Z_E10820C0_32CD_441A_8635_65479FE7CBA3_.wvu.Cols" sId="2"/>
    <undo index="2" exp="area" ref3D="1" dr="$R$1:$R$1048576" dn="Z_DB90939E_72BD_4CED_BFB6_BD74FF913DB3_.wvu.Cols" sId="2"/>
    <undo index="1" exp="area" ref3D="1" dr="$E$1:$G$1048576" dn="Z_DB90939E_72BD_4CED_BFB6_BD74FF913DB3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rfmt sheetId="2" xfDxf="1" sqref="A75:XFD75" start="0" length="0"/>
    <rcc rId="0" sId="2" dxf="1">
      <nc r="B75">
        <f>+B74+1</f>
      </nc>
      <ndxf>
        <font>
          <b/>
          <sz val="10"/>
          <color auto="1"/>
          <name val="Calibri"/>
          <scheme val="minor"/>
        </font>
        <fill>
          <patternFill patternType="solid">
            <bgColor theme="0"/>
          </patternFill>
        </fill>
        <alignment horizontal="center" vertical="center" wrapText="1" readingOrder="0"/>
        <border outline="0">
          <left style="medium">
            <color indexed="64"/>
          </left>
          <right style="thin">
            <color indexed="64"/>
          </right>
          <top style="thin">
            <color indexed="64"/>
          </top>
          <bottom style="thin">
            <color indexed="64"/>
          </bottom>
        </border>
      </ndxf>
    </rcc>
    <rfmt sheetId="2" sqref="C7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75"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umFmtId="4">
      <nc r="AB75">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umFmtId="4">
      <nc r="AC75">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AD75" start="0" length="0">
      <dxf>
        <font>
          <b/>
          <sz val="11"/>
          <color theme="1"/>
          <name val="Calibri"/>
          <scheme val="minor"/>
        </font>
      </dxf>
    </rfmt>
    <rfmt sheetId="2" sqref="AE75" start="0" length="0">
      <dxf>
        <font>
          <b/>
          <sz val="11"/>
          <color theme="1"/>
          <name val="Calibri"/>
          <scheme val="minor"/>
        </font>
      </dxf>
    </rfmt>
    <rfmt sheetId="2" sqref="AF75" start="0" length="0">
      <dxf>
        <font>
          <b/>
          <sz val="11"/>
          <color theme="1"/>
          <name val="Calibri"/>
          <scheme val="minor"/>
        </font>
      </dxf>
    </rfmt>
  </rrc>
  <rcc rId="3876" sId="2">
    <oc r="B75">
      <f>+#REF!+1</f>
    </oc>
    <nc r="B75">
      <f>+B74+1</f>
    </nc>
  </rcc>
  <rfmt sheetId="2" sqref="D185" start="0" length="0">
    <dxf>
      <font>
        <b val="0"/>
        <sz val="11"/>
        <color theme="1"/>
        <name val="Calibri"/>
        <scheme val="minor"/>
      </font>
      <fill>
        <patternFill patternType="none">
          <bgColor indexed="65"/>
        </patternFill>
      </fill>
      <alignment horizontal="general" vertical="bottom" wrapText="0" readingOrder="0"/>
      <border outline="0">
        <left/>
        <right/>
        <top/>
        <bottom/>
      </border>
    </dxf>
  </rfmt>
  <rfmt sheetId="2" xfDxf="1" sqref="D185" start="0" length="0">
    <dxf>
      <font>
        <sz val="10"/>
        <color rgb="FF1C4269"/>
        <name val="Segoe UI"/>
        <scheme val="none"/>
      </font>
      <alignment vertical="top" wrapText="1" readingOrder="0"/>
    </dxf>
  </rfmt>
  <rcc rId="3877" sId="2" odxf="1" dxf="1">
    <nc r="D185" t="inlineStr">
      <is>
        <t>Elaborarea planurilor de management pentru ariile naturale protejate ROSCI0152 Pădurea Floreanu - Frumuşica - Ciurea suprapusă cu ROSPA0163 Pădurea Floreanu - Frumuşica - Ciurea şi rezervaţia naturală Frumuşica, ROSCI0077 Fânaţele Bârca suprapusă cu ROSPA</t>
      </is>
    </nc>
    <ndxf>
      <font>
        <b/>
        <sz val="10"/>
        <color rgb="FF444444"/>
        <name val="Segoe UI"/>
        <scheme val="minor"/>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cc rId="3878" sId="2">
    <nc r="E185">
      <v>116963</v>
    </nc>
  </rcc>
  <rcc rId="3879" sId="2" xfDxf="1" dxf="1">
    <nc r="H185" t="inlineStr">
      <is>
        <t>ASOCIAŢIA SCUTIERII NATURII - AFJ</t>
      </is>
    </nc>
    <ndxf>
      <font>
        <b/>
        <sz val="10"/>
        <color auto="1"/>
      </font>
      <alignment horizontal="center" vertical="center" wrapText="1" readingOrder="0"/>
      <border outline="0">
        <left style="thin">
          <color indexed="64"/>
        </left>
        <right style="thin">
          <color indexed="64"/>
        </right>
        <top style="thin">
          <color indexed="64"/>
        </top>
        <bottom style="thin">
          <color indexed="64"/>
        </bottom>
      </border>
    </ndxf>
  </rcc>
  <rcc rId="3880" sId="2" xfDxf="1" dxf="1">
    <nc r="M185" t="inlineStr">
      <is>
        <t>Regiunea 1 Nord-Est</t>
      </is>
    </nc>
    <ndxf>
      <font>
        <b/>
        <sz val="10"/>
        <color auto="1"/>
      </font>
      <alignment horizontal="center" vertical="center" wrapText="1" readingOrder="0"/>
      <border outline="0">
        <left style="thin">
          <color indexed="64"/>
        </left>
        <right style="thin">
          <color indexed="64"/>
        </right>
        <bottom style="thin">
          <color indexed="64"/>
        </bottom>
      </border>
    </ndxf>
  </rcc>
  <rcc rId="3881" sId="2">
    <nc r="N185" t="inlineStr">
      <is>
        <t>Iasi</t>
      </is>
    </nc>
  </rcc>
  <rcc rId="3882" sId="2">
    <nc r="F185" t="inlineStr">
      <is>
        <t>169/28.03.2018</t>
      </is>
    </nc>
  </rcc>
  <rcc rId="3883" sId="2" odxf="1" dxf="1">
    <nc r="G185" t="inlineStr">
      <is>
        <t>Necompetitiv (cu depunere continuă, pe bază de liste de proiecte preidentificate)/19.04.2016/2020</t>
      </is>
    </nc>
    <odxf>
      <font>
        <sz val="10"/>
        <color auto="1"/>
      </font>
      <fill>
        <patternFill patternType="none">
          <bgColor indexed="65"/>
        </patternFill>
      </fill>
    </odxf>
    <ndxf>
      <font>
        <sz val="10"/>
        <color rgb="FF444444"/>
      </font>
      <fill>
        <patternFill patternType="solid">
          <bgColor theme="0"/>
        </patternFill>
      </fill>
    </ndxf>
  </rcc>
  <rcc rId="3884" sId="2" numFmtId="19">
    <nc r="K185">
      <v>44012</v>
    </nc>
  </rcc>
  <rcc rId="3885" sId="2" numFmtId="19">
    <nc r="J185" t="inlineStr">
      <is>
        <t>01.01.2018  (CF semnat in  28.03.2018 )</t>
      </is>
    </nc>
  </rcc>
  <rcc rId="3886" sId="2" numFmtId="13">
    <nc r="L185">
      <v>0.85</v>
    </nc>
  </rcc>
  <rfmt sheetId="2" sqref="I185">
    <dxf>
      <fill>
        <patternFill>
          <bgColor rgb="FFFFFF00"/>
        </patternFill>
      </fill>
    </dxf>
  </rfmt>
  <rcc rId="3887" sId="2" odxf="1" s="1" dxf="1">
    <nc r="Q185" t="inlineStr">
      <is>
        <t>017, 018, 021, 024</t>
      </is>
    </nc>
    <odxf>
      <font>
        <b/>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bottom style="thin">
          <color indexed="64"/>
        </bottom>
      </border>
    </odxf>
    <ndxf>
      <numFmt numFmtId="0" formatCode="General"/>
      <border outline="0">
        <left style="thin">
          <color indexed="64"/>
        </left>
      </border>
    </ndxf>
  </rcc>
  <rfmt sheetId="2" sqref="R184" start="0" length="0">
    <dxf>
      <border>
        <left style="thin">
          <color indexed="64"/>
        </left>
        <right style="thin">
          <color indexed="64"/>
        </right>
        <top style="thin">
          <color indexed="64"/>
        </top>
        <bottom style="thin">
          <color indexed="64"/>
        </bottom>
      </border>
    </dxf>
  </rfmt>
  <rfmt sheetId="2" sqref="R184">
    <dxf>
      <border>
        <left style="thin">
          <color indexed="64"/>
        </left>
        <right style="thin">
          <color indexed="64"/>
        </right>
        <top style="thin">
          <color indexed="64"/>
        </top>
        <bottom style="thin">
          <color indexed="64"/>
        </bottom>
        <vertical style="thin">
          <color indexed="64"/>
        </vertical>
        <horizontal style="thin">
          <color indexed="64"/>
        </horizontal>
      </border>
    </dxf>
  </rfmt>
  <rcc rId="3888" sId="2" numFmtId="4">
    <nc r="S185">
      <v>4331971.45</v>
    </nc>
  </rcc>
  <rcc rId="3889" sId="2" numFmtId="4">
    <nc r="T185">
      <v>749611.28</v>
    </nc>
  </rcc>
  <rcc rId="3890" sId="2" numFmtId="4">
    <nc r="U185">
      <v>14854.27</v>
    </nc>
  </rcc>
  <rcc rId="3891" sId="2">
    <nc r="R185">
      <f>+S185+T185+U185</f>
    </nc>
  </rcc>
  <rcc rId="3892" sId="2" numFmtId="4">
    <nc r="V185">
      <v>0</v>
    </nc>
  </rcc>
  <rcc rId="3893" sId="2" numFmtId="4">
    <nc r="W185">
      <v>58793.52</v>
    </nc>
  </rcc>
  <rcc rId="3894" sId="2" numFmtId="4">
    <nc r="X185">
      <v>0</v>
    </nc>
  </rcc>
  <rcc rId="3895" sId="2">
    <nc r="Y185">
      <f>+S185+T185+U185+W185+X185</f>
    </nc>
  </rcc>
  <rcc rId="3896" sId="2" odxf="1" dxf="1">
    <nc r="Z185" t="inlineStr">
      <is>
        <t>in implementare</t>
      </is>
    </nc>
    <odxf>
      <fill>
        <patternFill patternType="solid">
          <bgColor theme="0"/>
        </patternFill>
      </fill>
    </odxf>
    <ndxf>
      <fill>
        <patternFill patternType="none">
          <bgColor indexed="65"/>
        </patternFill>
      </fill>
    </ndxf>
  </rcc>
  <rcc rId="3897" sId="2">
    <oc r="S186">
      <f>SUM(S147:S183)</f>
    </oc>
    <nc r="S186">
      <f>SUM(S147:S185)</f>
    </nc>
  </rcc>
  <rcc rId="3898" sId="2">
    <oc r="T186">
      <f>SUM(T147:T183)</f>
    </oc>
    <nc r="T186">
      <f>SUM(T147:T185)</f>
    </nc>
  </rcc>
  <rcc rId="3899" sId="2">
    <oc r="U186">
      <f>SUM(U147:U183)</f>
    </oc>
    <nc r="U186">
      <f>SUM(U147:U185)</f>
    </nc>
  </rcc>
  <rcc rId="3900" sId="2">
    <oc r="V186">
      <f>SUM(V147:V183)</f>
    </oc>
    <nc r="V186">
      <f>SUM(V147:V185)</f>
    </nc>
  </rcc>
  <rcc rId="3901" sId="2">
    <oc r="W186">
      <f>SUM(W147:W183)</f>
    </oc>
    <nc r="W186">
      <f>SUM(W147:W185)</f>
    </nc>
  </rcc>
  <rcc rId="3902" sId="2">
    <oc r="X186">
      <f>SUM(X147:X183)</f>
    </oc>
    <nc r="X186">
      <f>SUM(X147:X185)</f>
    </nc>
  </rcc>
  <rcc rId="3903" sId="2">
    <oc r="Y186">
      <f>SUM(Y147:Y183)</f>
    </oc>
    <nc r="Y186">
      <f>SUM(Y147:Y185)</f>
    </nc>
  </rcc>
  <rcc rId="3904" sId="2">
    <oc r="B187">
      <v>154</v>
    </oc>
    <nc r="B187">
      <f>+B185+1</f>
    </nc>
  </rcc>
  <rcc rId="3905" sId="2">
    <oc r="B192">
      <v>156</v>
    </oc>
    <nc r="B192">
      <f>+B188+1</f>
    </nc>
  </rcc>
  <rcv guid="{F4C96D22-891C-4B3C-B57B-7878195B2E7E}" action="delete"/>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75">
    <dxf>
      <alignment horizontal="right" readingOrder="0"/>
    </dxf>
  </rfmt>
  <rfmt sheetId="2" sqref="I75">
    <dxf>
      <alignment horizontal="left" readingOrder="0"/>
    </dxf>
  </rfmt>
  <rfmt sheetId="2" sqref="I75">
    <dxf>
      <fill>
        <patternFill>
          <bgColor theme="0"/>
        </patternFill>
      </fill>
    </dxf>
  </rfmt>
  <rcc rId="3907" sId="2">
    <nc r="I75" t="inlineStr">
      <is>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is>
    </nc>
  </rcc>
  <rfmt sheetId="2" sqref="D75">
    <dxf>
      <fill>
        <patternFill>
          <bgColor theme="0"/>
        </patternFill>
      </fill>
    </dxf>
  </rfmt>
  <rcv guid="{F4C96D22-891C-4B3C-B57B-7878195B2E7E}" action="delete"/>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92" sId="2">
    <nc r="B142">
      <f>B141+1</f>
    </nc>
  </rcc>
  <rrc rId="3793" sId="2" ref="A75:XFD75" action="insertRow">
    <undo index="2" exp="area" ref3D="1" dr="$R$1:$R$1048576" dn="Z_3EBF2DB4_84D7_478D_9896_C4DA08B65D0C_.wvu.Cols" sId="2"/>
    <undo index="1" exp="area" ref3D="1" dr="$E$1:$G$1048576" dn="Z_3EBF2DB4_84D7_478D_9896_C4DA08B65D0C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0F598BC0_9523_4AD3_94A3_BDEC8367FE11_.wvu.Cols" sId="2"/>
    <undo index="1" exp="area" ref3D="1" dr="$E$1:$G$1048576" dn="Z_0F598BC0_9523_4AD3_94A3_BDEC8367FE11_.wvu.Cols" sId="2"/>
    <undo index="2" exp="area" ref3D="1" dr="$R$1:$R$1048576" dn="Z_437FD6EF_32B2_4DE0_BA89_93A7E3EF04C5_.wvu.Cols" sId="2"/>
    <undo index="1" exp="area" ref3D="1" dr="$E$1:$G$1048576" dn="Z_437FD6EF_32B2_4DE0_BA89_93A7E3EF04C5_.wvu.Cols" sId="2"/>
    <undo index="2" exp="area" ref3D="1" dr="$R$1:$R$1048576" dn="Z_413D6799_9F75_47FF_8A9E_5CB9283B7BBE_.wvu.Cols" sId="2"/>
    <undo index="1" exp="area" ref3D="1" dr="$E$1:$G$1048576" dn="Z_413D6799_9F75_47FF_8A9E_5CB9283B7BBE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79FA8BE5_7D13_4EF3_B35A_76ACF1C0DF3C_.wvu.Cols" sId="2"/>
    <undo index="1" exp="area" ref3D="1" dr="$E$1:$G$1048576" dn="Z_79FA8BE5_7D13_4EF3_B35A_76ACF1C0DF3C_.wvu.Cols" sId="2"/>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E1C13DC2_98C2_4597_8D1A_C9F2C3CA60EC_.wvu.Cols" sId="2"/>
    <undo index="1" exp="area" ref3D="1" dr="$E$1:$G$1048576" dn="Z_E1C13DC2_98C2_4597_8D1A_C9F2C3CA60EC_.wvu.Cols" sId="2"/>
    <undo index="2" exp="area" ref3D="1" dr="$R$1:$R$1048576" dn="Z_E10820C0_32CD_441A_8635_65479FE7CBA3_.wvu.Cols" sId="2"/>
    <undo index="1" exp="area" ref3D="1" dr="$E$1:$G$1048576" dn="Z_E10820C0_32CD_441A_8635_65479FE7CBA3_.wvu.Cols" sId="2"/>
    <undo index="2" exp="area" ref3D="1" dr="$R$1:$R$1048576" dn="Z_DB90939E_72BD_4CED_BFB6_BD74FF913DB3_.wvu.Cols" sId="2"/>
    <undo index="1" exp="area" ref3D="1" dr="$E$1:$G$1048576" dn="Z_DB90939E_72BD_4CED_BFB6_BD74FF913DB3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rrc>
  <rcc rId="3794" sId="2">
    <nc r="B75">
      <f>+B74+1</f>
    </nc>
  </rcc>
  <rcc rId="3795" sId="2">
    <oc r="B77">
      <v>51</v>
    </oc>
    <nc r="B77">
      <v>52</v>
    </nc>
  </rcc>
  <rfmt sheetId="2" sqref="D75">
    <dxf>
      <fill>
        <patternFill>
          <bgColor rgb="FFFFFF00"/>
        </patternFill>
      </fill>
    </dxf>
  </rfmt>
  <rcc rId="3796" sId="2">
    <oc r="B147">
      <v>117</v>
    </oc>
    <nc r="B147">
      <f>+B143+1</f>
    </nc>
  </rcc>
  <rrc rId="3797" sId="2" ref="A184:XFD184" action="insertRow">
    <undo index="2" exp="area" ref3D="1" dr="$R$1:$R$1048576" dn="Z_3EBF2DB4_84D7_478D_9896_C4DA08B65D0C_.wvu.Cols" sId="2"/>
    <undo index="1" exp="area" ref3D="1" dr="$E$1:$G$1048576" dn="Z_3EBF2DB4_84D7_478D_9896_C4DA08B65D0C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0F598BC0_9523_4AD3_94A3_BDEC8367FE11_.wvu.Cols" sId="2"/>
    <undo index="1" exp="area" ref3D="1" dr="$E$1:$G$1048576" dn="Z_0F598BC0_9523_4AD3_94A3_BDEC8367FE11_.wvu.Cols" sId="2"/>
    <undo index="2" exp="area" ref3D="1" dr="$R$1:$R$1048576" dn="Z_437FD6EF_32B2_4DE0_BA89_93A7E3EF04C5_.wvu.Cols" sId="2"/>
    <undo index="1" exp="area" ref3D="1" dr="$E$1:$G$1048576" dn="Z_437FD6EF_32B2_4DE0_BA89_93A7E3EF04C5_.wvu.Cols" sId="2"/>
    <undo index="2" exp="area" ref3D="1" dr="$R$1:$R$1048576" dn="Z_413D6799_9F75_47FF_8A9E_5CB9283B7BBE_.wvu.Cols" sId="2"/>
    <undo index="1" exp="area" ref3D="1" dr="$E$1:$G$1048576" dn="Z_413D6799_9F75_47FF_8A9E_5CB9283B7BBE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79FA8BE5_7D13_4EF3_B35A_76ACF1C0DF3C_.wvu.Cols" sId="2"/>
    <undo index="1" exp="area" ref3D="1" dr="$E$1:$G$1048576" dn="Z_79FA8BE5_7D13_4EF3_B35A_76ACF1C0DF3C_.wvu.Cols" sId="2"/>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E1C13DC2_98C2_4597_8D1A_C9F2C3CA60EC_.wvu.Cols" sId="2"/>
    <undo index="1" exp="area" ref3D="1" dr="$E$1:$G$1048576" dn="Z_E1C13DC2_98C2_4597_8D1A_C9F2C3CA60EC_.wvu.Cols" sId="2"/>
    <undo index="2" exp="area" ref3D="1" dr="$R$1:$R$1048576" dn="Z_E10820C0_32CD_441A_8635_65479FE7CBA3_.wvu.Cols" sId="2"/>
    <undo index="1" exp="area" ref3D="1" dr="$E$1:$G$1048576" dn="Z_E10820C0_32CD_441A_8635_65479FE7CBA3_.wvu.Cols" sId="2"/>
    <undo index="2" exp="area" ref3D="1" dr="$R$1:$R$1048576" dn="Z_DB90939E_72BD_4CED_BFB6_BD74FF913DB3_.wvu.Cols" sId="2"/>
    <undo index="1" exp="area" ref3D="1" dr="$E$1:$G$1048576" dn="Z_DB90939E_72BD_4CED_BFB6_BD74FF913DB3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rrc>
  <rrc rId="3798" sId="2" ref="A184:XFD184" action="insertRow">
    <undo index="2" exp="area" ref3D="1" dr="$R$1:$R$1048576" dn="Z_3EBF2DB4_84D7_478D_9896_C4DA08B65D0C_.wvu.Cols" sId="2"/>
    <undo index="1" exp="area" ref3D="1" dr="$E$1:$G$1048576" dn="Z_3EBF2DB4_84D7_478D_9896_C4DA08B65D0C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0F598BC0_9523_4AD3_94A3_BDEC8367FE11_.wvu.Cols" sId="2"/>
    <undo index="1" exp="area" ref3D="1" dr="$E$1:$G$1048576" dn="Z_0F598BC0_9523_4AD3_94A3_BDEC8367FE11_.wvu.Cols" sId="2"/>
    <undo index="2" exp="area" ref3D="1" dr="$R$1:$R$1048576" dn="Z_437FD6EF_32B2_4DE0_BA89_93A7E3EF04C5_.wvu.Cols" sId="2"/>
    <undo index="1" exp="area" ref3D="1" dr="$E$1:$G$1048576" dn="Z_437FD6EF_32B2_4DE0_BA89_93A7E3EF04C5_.wvu.Cols" sId="2"/>
    <undo index="2" exp="area" ref3D="1" dr="$R$1:$R$1048576" dn="Z_413D6799_9F75_47FF_8A9E_5CB9283B7BBE_.wvu.Cols" sId="2"/>
    <undo index="1" exp="area" ref3D="1" dr="$E$1:$G$1048576" dn="Z_413D6799_9F75_47FF_8A9E_5CB9283B7BBE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79FA8BE5_7D13_4EF3_B35A_76ACF1C0DF3C_.wvu.Cols" sId="2"/>
    <undo index="1" exp="area" ref3D="1" dr="$E$1:$G$1048576" dn="Z_79FA8BE5_7D13_4EF3_B35A_76ACF1C0DF3C_.wvu.Cols" sId="2"/>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E1C13DC2_98C2_4597_8D1A_C9F2C3CA60EC_.wvu.Cols" sId="2"/>
    <undo index="1" exp="area" ref3D="1" dr="$E$1:$G$1048576" dn="Z_E1C13DC2_98C2_4597_8D1A_C9F2C3CA60EC_.wvu.Cols" sId="2"/>
    <undo index="2" exp="area" ref3D="1" dr="$R$1:$R$1048576" dn="Z_E10820C0_32CD_441A_8635_65479FE7CBA3_.wvu.Cols" sId="2"/>
    <undo index="1" exp="area" ref3D="1" dr="$E$1:$G$1048576" dn="Z_E10820C0_32CD_441A_8635_65479FE7CBA3_.wvu.Cols" sId="2"/>
    <undo index="2" exp="area" ref3D="1" dr="$R$1:$R$1048576" dn="Z_DB90939E_72BD_4CED_BFB6_BD74FF913DB3_.wvu.Cols" sId="2"/>
    <undo index="1" exp="area" ref3D="1" dr="$E$1:$G$1048576" dn="Z_DB90939E_72BD_4CED_BFB6_BD74FF913DB3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rrc>
  <rcc rId="3799" sId="2">
    <nc r="B184">
      <f>B183+1</f>
    </nc>
  </rcc>
  <rcc rId="3800" sId="2">
    <nc r="B185">
      <f>B184+1</f>
    </nc>
  </rcc>
  <rcv guid="{F4C96D22-891C-4B3C-B57B-7878195B2E7E}" action="delete"/>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09" sId="2">
    <oc r="I143" t="inlineStr">
      <is>
        <t>Obiectivul general al Proiectului de Asistenta tehnica este de a asigura elaborarea documentatiilor necesare in vederea obtinerii finantarii
proiectului de investitii europene destinate perioadei de finantare 2014 - 2020.</t>
      </is>
    </oc>
    <nc r="I143" t="inlineStr">
      <is>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is>
    </nc>
  </rcc>
  <rfmt sheetId="2" sqref="D143">
    <dxf>
      <fill>
        <patternFill>
          <bgColor theme="0"/>
        </patternFill>
      </fill>
    </dxf>
  </rfmt>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184" start="0" length="2147483647">
    <dxf>
      <font>
        <b val="0"/>
      </font>
    </dxf>
  </rfmt>
  <rcc rId="3910" sId="2">
    <nc r="I184" t="inlineStr">
      <is>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is>
    </nc>
  </rcc>
  <rfmt sheetId="2" sqref="D184">
    <dxf>
      <fill>
        <patternFill>
          <bgColor theme="0"/>
        </patternFill>
      </fill>
    </dxf>
  </rfmt>
  <rfmt sheetId="2" sqref="I184">
    <dxf>
      <fill>
        <patternFill>
          <bgColor theme="0"/>
        </patternFill>
      </fill>
    </dxf>
  </rfmt>
  <rfmt sheetId="2" sqref="I185" start="0" length="0">
    <dxf>
      <font>
        <sz val="10"/>
        <color rgb="FF444444"/>
      </font>
      <alignment horizontal="center" vertical="center" readingOrder="0"/>
      <border outline="0">
        <top style="thin">
          <color indexed="64"/>
        </top>
      </border>
    </dxf>
  </rfmt>
  <rfmt sheetId="2" sqref="I185">
    <dxf>
      <alignment horizontal="left" readingOrder="0"/>
    </dxf>
  </rfmt>
  <rcc rId="3911" sId="2" odxf="1" dxf="1">
    <nc r="I185" t="inlineStr">
      <is>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is>
    </nc>
    <ndxf>
      <font>
        <b val="0"/>
        <sz val="10"/>
        <color auto="1"/>
      </font>
      <fill>
        <patternFill>
          <bgColor theme="0"/>
        </patternFill>
      </fill>
      <alignment vertical="top" readingOrder="0"/>
      <border outline="0">
        <top/>
      </border>
    </ndxf>
  </rcc>
  <rcv guid="{F4C96D22-891C-4B3C-B57B-7878195B2E7E}" action="delete"/>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185">
    <dxf>
      <fill>
        <patternFill>
          <bgColor theme="0"/>
        </patternFill>
      </fill>
    </dxf>
  </rfmt>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184" start="0" length="0">
    <dxf>
      <font>
        <b/>
        <sz val="10"/>
        <color auto="1"/>
      </font>
      <numFmt numFmtId="4" formatCode="#,##0.00"/>
    </dxf>
  </rfmt>
  <rfmt sheetId="2" sqref="I185" start="0" length="0">
    <dxf>
      <font>
        <b/>
        <sz val="10"/>
        <color auto="1"/>
      </font>
      <numFmt numFmtId="4" formatCode="#,##0.00"/>
    </dxf>
  </rfmt>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16" sId="2">
    <oc r="C8" t="inlineStr">
      <is>
        <t>cut-off- date 15.03.2018</t>
      </is>
    </oc>
    <nc r="C8" t="inlineStr">
      <is>
        <t>cut-off- date 31.03.2018</t>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02" sId="2">
    <oc r="T144">
      <f>SUM(T77:T143)</f>
    </oc>
    <nc r="T144">
      <f>SUM(T77:T143)</f>
    </nc>
  </rcc>
  <rcc rId="3803" sId="2">
    <oc r="U144">
      <f>SUM(U77:U143)</f>
    </oc>
    <nc r="U144">
      <f>SUM(U77:U143)</f>
    </nc>
  </rcc>
  <rcc rId="3804" sId="2">
    <oc r="V144">
      <f>SUM(V77:V142)</f>
    </oc>
    <nc r="V144">
      <f>SUM(V77:V143)</f>
    </nc>
  </rcc>
  <rcc rId="3805" sId="2">
    <oc r="W144">
      <f>SUM(W77:W143)</f>
    </oc>
    <nc r="W144">
      <f>SUM(W77:W143)</f>
    </nc>
  </rcc>
  <rcc rId="3806" sId="2">
    <oc r="X144">
      <f>SUM(X77:X143)</f>
    </oc>
    <nc r="X144">
      <f>SUM(X77:X143)</f>
    </nc>
  </rcc>
  <rcc rId="3807" sId="2">
    <oc r="Y144">
      <f>SUM(Y77:Y142)</f>
    </oc>
    <nc r="Y144">
      <f>SUM(Y77:Y143)</f>
    </nc>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Cols" hidden="1" oldHidden="1">
    <formula>'Contracte semnate'!$F:$AA</formula>
  </rdn>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21" sId="2" numFmtId="4">
    <oc r="AB17">
      <v>332625802.17999995</v>
    </oc>
    <nc r="AB17">
      <v>344203643.14999998</v>
    </nc>
  </rcc>
  <rcc rId="3922" sId="2" numFmtId="4">
    <oc r="AC17">
      <v>110875267.36</v>
    </oc>
    <nc r="AC17">
      <v>114734547.67999999</v>
    </nc>
  </rcc>
  <rcc rId="3923" sId="2" numFmtId="4">
    <oc r="AB60">
      <v>42038933.479999997</v>
    </oc>
    <nc r="AB60">
      <v>52298739.159999996</v>
    </nc>
  </rcc>
  <rcc rId="3924" sId="2" numFmtId="4">
    <oc r="AC60">
      <v>6429483.9500000002</v>
    </oc>
    <nc r="AC60">
      <v>7998630.7000000002</v>
    </nc>
  </rcc>
  <rcc rId="3925" sId="2" numFmtId="4">
    <oc r="AB64">
      <v>8404842.7300000004</v>
    </oc>
    <nc r="AB64">
      <v>8524623.6700000018</v>
    </nc>
  </rcc>
  <rcc rId="3926" sId="2" numFmtId="4">
    <oc r="AC64">
      <v>1285446.53</v>
    </oc>
    <nc r="AC64">
      <v>1303765.97</v>
    </nc>
  </rcc>
  <rcc rId="3927" sId="2" numFmtId="4">
    <oc r="AB67">
      <v>5529436.8899999997</v>
    </oc>
    <nc r="AB67">
      <v>6635281.7300000004</v>
    </nc>
  </rcc>
  <rcc rId="3928" sId="2" numFmtId="4">
    <oc r="AC67">
      <v>845678.58</v>
    </oc>
    <nc r="AC67">
      <v>1014807.7899999999</v>
    </nc>
  </rcc>
  <rcc rId="3929" sId="2" numFmtId="4">
    <oc r="AB74">
      <v>36598924.020000003</v>
    </oc>
    <nc r="AB74">
      <v>37934311.300000004</v>
    </nc>
  </rcc>
  <rcc rId="3930" sId="2" numFmtId="4">
    <oc r="AC74">
      <v>5597482.5</v>
    </oc>
    <nc r="AC74">
      <v>5801718.2000000002</v>
    </nc>
  </rcc>
  <rcc rId="3931" sId="2" numFmtId="4">
    <oc r="AB80">
      <v>3658914.0900000003</v>
    </oc>
    <nc r="AB80">
      <v>3940046.8500000006</v>
    </nc>
  </rcc>
  <rcc rId="3932" sId="2" numFmtId="4">
    <oc r="AC80">
      <v>559598.62</v>
    </oc>
    <nc r="AC80">
      <v>602595.39</v>
    </nc>
  </rcc>
  <rcc rId="3933" sId="2" numFmtId="4">
    <oc r="AB87">
      <v>10430589.129999999</v>
    </oc>
    <nc r="AB87">
      <v>11410950.93</v>
    </nc>
  </rcc>
  <rcc rId="3934" sId="2" numFmtId="4">
    <oc r="AC87">
      <v>1595266.58</v>
    </oc>
    <nc r="AC87">
      <v>1745204.26</v>
    </nc>
  </rcc>
  <rcc rId="3935" sId="2" numFmtId="4">
    <oc r="AB88">
      <v>44053844.330000006</v>
    </oc>
    <nc r="AB88">
      <v>44829763.310000002</v>
    </nc>
  </rcc>
  <rcc rId="3936" sId="2" numFmtId="4">
    <oc r="AC88">
      <v>6737646.7800000003</v>
    </oc>
    <nc r="AC88">
      <v>6856316.7400000002</v>
    </nc>
  </rcc>
  <rcc rId="3937" sId="2" numFmtId="4">
    <oc r="AB92">
      <v>6356054.8100000005</v>
    </oc>
    <nc r="AB92">
      <v>6302413.6200000001</v>
    </nc>
  </rcc>
  <rcc rId="3938" sId="2" numFmtId="4">
    <oc r="AC92">
      <v>972102.52</v>
    </oc>
    <nc r="AC92">
      <v>963898.58000000007</v>
    </nc>
  </rcc>
  <rcc rId="3939" sId="2" numFmtId="4">
    <oc r="AB112">
      <v>2177190.09</v>
    </oc>
    <nc r="AB112">
      <v>3534780.9</v>
    </nc>
  </rcc>
  <rcc rId="3940" sId="2" numFmtId="4">
    <oc r="AC112">
      <v>332982.00999999995</v>
    </oc>
    <nc r="AC112">
      <v>540613.54999999993</v>
    </nc>
  </rcc>
  <rfmt sheetId="2" s="1" sqref="AB126" start="0" length="0">
    <dxf>
      <font>
        <b val="0"/>
        <sz val="10"/>
        <color rgb="FFFF0000"/>
        <name val="Trebuchet MS"/>
        <scheme val="none"/>
      </font>
      <fill>
        <patternFill patternType="none">
          <bgColor indexed="65"/>
        </patternFill>
      </fill>
      <alignment horizontal="right" wrapText="0" readingOrder="0"/>
      <border outline="0">
        <top style="thin">
          <color indexed="64"/>
        </top>
      </border>
    </dxf>
  </rfmt>
  <rfmt sheetId="2" s="1" sqref="AC126" start="0" length="0">
    <dxf>
      <font>
        <b val="0"/>
        <sz val="10"/>
        <color rgb="FFFF0000"/>
        <name val="Trebuchet MS"/>
        <scheme val="none"/>
      </font>
      <fill>
        <patternFill patternType="none">
          <bgColor indexed="65"/>
        </patternFill>
      </fill>
      <alignment horizontal="right" wrapText="0" readingOrder="0"/>
      <border outline="0">
        <top style="thin">
          <color indexed="64"/>
        </top>
      </border>
    </dxf>
  </rfmt>
  <rcc rId="3941" sId="2" odxf="1" s="1" dxf="1">
    <oc r="AB126">
      <v>1081630.7</v>
    </oc>
    <nc r="AB126">
      <f>1081630.7-54081.53</f>
    </nc>
    <ndxf>
      <font>
        <b/>
        <sz val="10"/>
        <color auto="1"/>
        <name val="Calibri"/>
        <scheme val="minor"/>
      </font>
      <fill>
        <patternFill patternType="solid">
          <bgColor theme="0"/>
        </patternFill>
      </fill>
      <alignment horizontal="center" wrapText="1" readingOrder="0"/>
      <border outline="0">
        <top/>
      </border>
    </ndxf>
  </rcc>
  <rcc rId="3942" sId="2" odxf="1" s="1" dxf="1">
    <oc r="AC126">
      <v>178150.94</v>
    </oc>
    <nc r="AC126">
      <f>178150.94-8907.55</f>
    </nc>
    <ndxf>
      <font>
        <b/>
        <sz val="10"/>
        <color auto="1"/>
        <name val="Calibri"/>
        <scheme val="minor"/>
      </font>
      <fill>
        <patternFill patternType="solid">
          <bgColor theme="0"/>
        </patternFill>
      </fill>
      <alignment horizontal="center" wrapText="1" readingOrder="0"/>
      <border outline="0">
        <right style="thin">
          <color indexed="64"/>
        </right>
        <top/>
      </border>
    </ndxf>
  </rcc>
  <rcc rId="3943" sId="2" numFmtId="4">
    <oc r="AB147">
      <v>448349.17</v>
    </oc>
    <nc r="AB147">
      <v>536815.48</v>
    </nc>
  </rcc>
  <rcc rId="3944" sId="2" numFmtId="4">
    <oc r="AC147">
      <v>79120.44</v>
    </oc>
    <nc r="AC147">
      <v>94732.13</v>
    </nc>
  </rcc>
  <rcc rId="3945" sId="2" numFmtId="4">
    <oc r="AB149">
      <v>375487.77</v>
    </oc>
    <nc r="AB149">
      <v>426906.82</v>
    </nc>
  </rcc>
  <rcc rId="3946" sId="2" numFmtId="4">
    <oc r="AC149">
      <v>66262.549999999988</v>
    </oc>
    <nc r="AC149">
      <v>75336.499999999985</v>
    </nc>
  </rcc>
  <rcc rId="3947" sId="2" numFmtId="4">
    <oc r="AB154">
      <v>221221</v>
    </oc>
    <nc r="AB154">
      <v>228807.25</v>
    </nc>
  </rcc>
  <rcc rId="3948" sId="2" numFmtId="4">
    <oc r="AC154">
      <v>39039</v>
    </oc>
    <nc r="AC154">
      <v>40377.75</v>
    </nc>
  </rcc>
  <rcc rId="3949" sId="2" numFmtId="4">
    <oc r="AB156">
      <v>1209200.78</v>
    </oc>
    <nc r="AB156">
      <v>1600769.4300000002</v>
    </nc>
  </rcc>
  <rcc rId="3950" sId="2" numFmtId="4">
    <oc r="AC156">
      <v>213388.37000000002</v>
    </oc>
    <nc r="AC156">
      <v>282488.72000000003</v>
    </nc>
  </rcc>
  <rcc rId="3951" sId="2" numFmtId="4">
    <oc r="AB157">
      <v>636240.22000000009</v>
    </oc>
    <nc r="AB157">
      <v>848201.18</v>
    </nc>
  </rcc>
  <rcc rId="3952" sId="2" numFmtId="4">
    <oc r="AC157">
      <v>112277.7</v>
    </oc>
    <nc r="AC157">
      <v>149682.58000000002</v>
    </nc>
  </rcc>
  <rcc rId="3953" sId="2" numFmtId="4">
    <oc r="AB158">
      <v>75681.45</v>
    </oc>
    <nc r="AB158">
      <v>136588.85</v>
    </nc>
  </rcc>
  <rcc rId="3954" sId="2" numFmtId="4">
    <oc r="AC158">
      <v>13355.550000000001</v>
    </oc>
    <nc r="AC158">
      <v>24103.91</v>
    </nc>
  </rcc>
  <rcc rId="3955" sId="2" numFmtId="4">
    <oc r="AB159">
      <v>1232514.9799999997</v>
    </oc>
    <nc r="AB159">
      <v>1673462.6799999997</v>
    </nc>
  </rcc>
  <rcc rId="3956" sId="2" numFmtId="4">
    <oc r="AC159">
      <v>217502.65000000002</v>
    </oc>
    <nc r="AC159">
      <v>295316.95</v>
    </nc>
  </rcc>
  <rcc rId="3957" sId="2" numFmtId="4">
    <oc r="AB163">
      <v>316976.45</v>
    </oc>
    <nc r="AB163">
      <v>331880.35000000003</v>
    </nc>
  </rcc>
  <rcc rId="3958" sId="2" numFmtId="4">
    <oc r="AC163">
      <v>55937.029999999992</v>
    </oc>
    <nc r="AC163">
      <v>58567.12999999999</v>
    </nc>
  </rcc>
  <rcc rId="3959" sId="2" numFmtId="4">
    <oc r="AB166">
      <v>299899.97000000003</v>
    </oc>
    <nc r="AB166">
      <v>323844.47000000003</v>
    </nc>
  </rcc>
  <rcc rId="3960" sId="2" numFmtId="4">
    <oc r="AC166">
      <v>52923.519999999997</v>
    </oc>
    <nc r="AC166">
      <v>57149.02</v>
    </nc>
  </rcc>
  <rcc rId="3961" sId="2" numFmtId="4">
    <oc r="AB172">
      <v>108810.71</v>
    </oc>
    <nc r="AB172">
      <v>110692.69</v>
    </nc>
  </rcc>
  <rcc rId="3962" sId="2" numFmtId="4">
    <oc r="AC172">
      <v>19201.89</v>
    </oc>
    <nc r="AC172">
      <v>19534.009999999998</v>
    </nc>
  </rcc>
  <rcc rId="3963" sId="2" numFmtId="4">
    <oc r="AB174">
      <v>118817.67000000001</v>
    </oc>
    <nc r="AB174">
      <v>223554.45</v>
    </nc>
  </rcc>
  <rcc rId="3964" sId="2" numFmtId="4">
    <oc r="AC174">
      <v>20967.82</v>
    </oc>
    <nc r="AC174">
      <v>39450.78</v>
    </nc>
  </rcc>
  <rcc rId="3965" sId="2" numFmtId="4">
    <oc r="AB177">
      <v>912884.41</v>
    </oc>
    <nc r="AB177">
      <v>927189.78</v>
    </nc>
  </rcc>
  <rcc rId="3966" sId="2" numFmtId="4">
    <oc r="AC177">
      <v>161097.25</v>
    </oc>
    <nc r="AC177">
      <v>163621.72999999998</v>
    </nc>
  </rcc>
  <rcc rId="3967" sId="2" numFmtId="4">
    <oc r="AB176">
      <v>144950.93</v>
    </oc>
    <nc r="AB176">
      <v>237481.93</v>
    </nc>
  </rcc>
  <rcc rId="3968" sId="2" numFmtId="4">
    <oc r="AC176">
      <v>25579.57</v>
    </oc>
    <nc r="AC176">
      <v>41908.57</v>
    </nc>
  </rcc>
  <rcc rId="3969" sId="2" numFmtId="4">
    <oc r="AB171">
      <v>180350.62</v>
    </oc>
    <nc r="AB171">
      <v>269970.37</v>
    </nc>
  </rcc>
  <rcc rId="3970" sId="2" numFmtId="4">
    <oc r="AC171">
      <v>31826.58</v>
    </oc>
    <nc r="AC171">
      <v>47641.83</v>
    </nc>
  </rcc>
  <rcc rId="3971" sId="2" numFmtId="4">
    <oc r="AB168">
      <v>119286.92</v>
    </oc>
    <nc r="AB168">
      <v>123882.02</v>
    </nc>
  </rcc>
  <rcc rId="3972" sId="2" numFmtId="4">
    <oc r="AC168">
      <v>21050.629999999997</v>
    </oc>
    <nc r="AC168">
      <v>21861.53</v>
    </nc>
  </rcc>
  <rfmt sheetId="2" sqref="AB199:AC199" start="0" length="0">
    <dxf>
      <border>
        <bottom style="thin">
          <color indexed="64"/>
        </bottom>
      </border>
    </dxf>
  </rfmt>
  <rfmt sheetId="2" sqref="AB199:AC199">
    <dxf>
      <border>
        <top style="thin">
          <color indexed="64"/>
        </top>
        <bottom style="thin">
          <color indexed="64"/>
        </bottom>
        <horizontal style="thin">
          <color indexed="64"/>
        </horizontal>
      </border>
    </dxf>
  </rfmt>
  <rcv guid="{F4C96D22-891C-4B3C-B57B-7878195B2E7E}" action="delete"/>
  <rdn rId="0" localSheetId="2" customView="1" name="Z_F4C96D22_891C_4B3C_B57B_7878195B2E7E_.wvu.Cols" hidden="1" oldHidden="1">
    <formula>'Contracte semnate'!$F:$AA</formula>
    <oldFormula>'Contracte semnate'!$F:$AA</oldFormula>
  </rdn>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15" start="0" length="2147483647">
    <dxf>
      <font>
        <b val="0"/>
      </font>
    </dxf>
  </rfmt>
  <rfmt sheetId="2" sqref="D15" start="0" length="2147483647">
    <dxf>
      <font>
        <b/>
      </font>
    </dxf>
  </rfmt>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F4C96D22_891C_4B3C_B57B_7878195B2E7E_.wvu.Cols" hidden="1" oldHidden="1">
    <oldFormula>'Contracte semnate'!$F:$AA</oldFormula>
  </rdn>
  <rcv guid="{F4C96D22-891C-4B3C-B57B-7878195B2E7E}" action="delete"/>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77" sId="2" odxf="1" dxf="1">
    <nc r="S5">
      <f>+T144+U144</f>
    </nc>
    <odxf>
      <numFmt numFmtId="0" formatCode="General"/>
    </odxf>
    <ndxf>
      <numFmt numFmtId="4" formatCode="#,##0.00"/>
    </ndxf>
  </rcc>
  <rcv guid="{F4C96D22-891C-4B3C-B57B-7878195B2E7E}" action="delete"/>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79" sId="2" numFmtId="34">
    <nc r="R215">
      <v>27630255693.896103</v>
    </nc>
  </rcc>
  <rcc rId="3980" sId="2" numFmtId="34">
    <nc r="S215">
      <v>27630255693.896103</v>
    </nc>
  </rcc>
  <rcc rId="3981" sId="2" numFmtId="34">
    <nc r="T215">
      <v>21583993347.398499</v>
    </nc>
  </rcc>
  <rcc rId="3982" sId="2" numFmtId="34">
    <nc r="U215">
      <v>6046262346.9475994</v>
    </nc>
  </rcc>
  <rcc rId="3983" sId="2" odxf="1" dxf="1">
    <nc r="R217">
      <f>+R215-R211</f>
    </nc>
    <odxf>
      <numFmt numFmtId="0" formatCode="General"/>
    </odxf>
    <ndxf>
      <numFmt numFmtId="4" formatCode="#,##0.00"/>
    </ndxf>
  </rcc>
  <rcv guid="{F4C96D22-891C-4B3C-B57B-7878195B2E7E}" action="delete"/>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85" sId="2">
    <oc r="R217">
      <f>+R215-R211</f>
    </oc>
    <nc r="R217"/>
  </rcc>
  <rcc rId="3986" sId="2" numFmtId="34">
    <oc r="S215">
      <v>27630255693.896103</v>
    </oc>
    <nc r="S215"/>
  </rcc>
  <rcc rId="3987" sId="2" numFmtId="34">
    <oc r="T215">
      <v>21583993347.398499</v>
    </oc>
    <nc r="T215"/>
  </rcc>
  <rcc rId="3988" sId="2" numFmtId="34">
    <oc r="U215">
      <v>6046262346.9475994</v>
    </oc>
    <nc r="U215"/>
  </rcc>
  <rcc rId="3989" sId="2" numFmtId="34">
    <oc r="R215">
      <v>27630255693.896103</v>
    </oc>
    <nc r="R215"/>
  </rcc>
  <rcc rId="3990" sId="2" numFmtId="4">
    <oc r="S5">
      <f>+T144+U144</f>
    </oc>
    <nc r="S5"/>
  </rcc>
  <rcv guid="{F4C96D22-891C-4B3C-B57B-7878195B2E7E}" action="delete"/>
  <rdn rId="0" localSheetId="2" customView="1" name="Z_F4C96D22_891C_4B3C_B57B_7878195B2E7E_.wvu.Cols" hidden="1" oldHidden="1">
    <formula>'Contracte semnate'!$J:$Q</formula>
  </rdn>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R55:Y55">
    <dxf>
      <fill>
        <patternFill>
          <bgColor theme="7" tint="0.39997558519241921"/>
        </patternFill>
      </fill>
    </dxf>
  </rfmt>
  <rfmt sheetId="2" sqref="R39:W39">
    <dxf>
      <fill>
        <patternFill>
          <bgColor theme="7" tint="0.39997558519241921"/>
        </patternFill>
      </fill>
    </dxf>
  </rfmt>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Cols" hidden="1" oldHidden="1">
    <formula>'Contracte semnate'!$J:$Q</formula>
    <oldFormula>'Contracte semnate'!$J:$Q</oldFormula>
  </rdn>
  <rdn rId="0" localSheetId="2" customView="1" name="Z_F4C96D22_891C_4B3C_B57B_7878195B2E7E_.wvu.FilterData" hidden="1" oldHidden="1">
    <formula>'Contracte semnate'!$B$7:$AF$211</formula>
    <oldFormula>'Contracte semnate'!$B$7:$AF$211</oldFormula>
  </rdn>
  <rcv guid="{F4C96D22-891C-4B3C-B57B-7878195B2E7E}" action="add"/>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R55:Y55">
    <dxf>
      <fill>
        <patternFill>
          <bgColor theme="9"/>
        </patternFill>
      </fill>
    </dxf>
  </rfmt>
  <rfmt sheetId="2" sqref="R39:W39">
    <dxf>
      <fill>
        <patternFill>
          <bgColor theme="9"/>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vmlDrawing" Target="../drawings/vmlDrawing1.v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C229"/>
  <sheetViews>
    <sheetView tabSelected="1" zoomScale="80" zoomScaleNormal="70" workbookViewId="0">
      <pane xSplit="1" ySplit="12" topLeftCell="H139" activePane="bottomRight" state="frozen"/>
      <selection pane="topRight" activeCell="B1" sqref="B1"/>
      <selection pane="bottomLeft" activeCell="A13" sqref="A13"/>
      <selection pane="bottomRight" activeCell="Z11" sqref="Z11"/>
    </sheetView>
  </sheetViews>
  <sheetFormatPr defaultColWidth="9.140625" defaultRowHeight="15" x14ac:dyDescent="0.25"/>
  <cols>
    <col min="1" max="1" width="4.85546875" style="2" customWidth="1"/>
    <col min="2" max="2" width="8" style="8" customWidth="1"/>
    <col min="3" max="3" width="33.7109375" style="2" customWidth="1"/>
    <col min="4" max="4" width="40.28515625" style="2" customWidth="1"/>
    <col min="5" max="5" width="12.42578125" style="8" customWidth="1"/>
    <col min="6" max="6" width="13.140625" style="2" customWidth="1"/>
    <col min="7" max="7" width="58.7109375" style="8" customWidth="1"/>
    <col min="8" max="8" width="14.140625" style="8" customWidth="1"/>
    <col min="9" max="9" width="12.42578125" style="8" customWidth="1"/>
    <col min="10" max="10" width="12.28515625" style="8" customWidth="1"/>
    <col min="11" max="11" width="14.85546875" style="8" customWidth="1"/>
    <col min="12" max="12" width="14.28515625" style="8" customWidth="1"/>
    <col min="13" max="13" width="12.7109375" style="8" customWidth="1"/>
    <col min="14" max="14" width="10.42578125" style="8" customWidth="1"/>
    <col min="15" max="15" width="15.42578125" style="8" customWidth="1"/>
    <col min="16" max="16" width="19.140625" style="8" customWidth="1"/>
    <col min="17" max="17" width="19.85546875" style="2" customWidth="1"/>
    <col min="18" max="18" width="17.7109375" style="2" customWidth="1"/>
    <col min="19" max="19" width="18.7109375" style="2" customWidth="1"/>
    <col min="20" max="20" width="19.140625" style="2" customWidth="1"/>
    <col min="21" max="21" width="16.42578125" style="2" customWidth="1"/>
    <col min="22" max="22" width="18.7109375" style="2" customWidth="1"/>
    <col min="23" max="23" width="18.28515625" style="8" customWidth="1"/>
    <col min="24" max="24" width="22.42578125" style="9" customWidth="1"/>
    <col min="25" max="25" width="18.28515625" style="2" customWidth="1"/>
    <col min="26" max="26" width="23.28515625" style="2" customWidth="1"/>
    <col min="27" max="27" width="30.7109375" style="2" customWidth="1"/>
    <col min="28" max="28" width="25.140625" style="2" customWidth="1"/>
    <col min="29" max="29" width="23.140625" style="2" customWidth="1"/>
    <col min="30" max="16384" width="9.140625" style="2"/>
  </cols>
  <sheetData>
    <row r="2" spans="1:28" x14ac:dyDescent="0.25">
      <c r="C2" s="8"/>
      <c r="D2" s="8"/>
      <c r="F2" s="8"/>
      <c r="Q2" s="8"/>
      <c r="R2" s="8"/>
      <c r="S2" s="8"/>
      <c r="T2" s="8"/>
      <c r="U2" s="8"/>
      <c r="V2" s="8"/>
    </row>
    <row r="3" spans="1:28" x14ac:dyDescent="0.25">
      <c r="C3" s="195" t="s">
        <v>749</v>
      </c>
      <c r="D3" s="196"/>
      <c r="F3" s="8"/>
      <c r="Q3" s="8"/>
      <c r="R3" s="8"/>
      <c r="S3" s="8"/>
      <c r="T3" s="8"/>
      <c r="U3" s="8"/>
      <c r="V3" s="8"/>
    </row>
    <row r="4" spans="1:28" ht="15.75" customHeight="1" x14ac:dyDescent="0.25">
      <c r="A4" s="3"/>
      <c r="C4" s="195" t="s">
        <v>750</v>
      </c>
      <c r="D4" s="195"/>
      <c r="F4" s="8"/>
      <c r="Q4" s="8"/>
      <c r="R4" s="8"/>
      <c r="S4" s="8"/>
      <c r="T4" s="8"/>
      <c r="U4" s="8"/>
      <c r="V4" s="8"/>
    </row>
    <row r="5" spans="1:28" ht="47.25" customHeight="1" x14ac:dyDescent="0.25">
      <c r="A5" s="3"/>
      <c r="B5" s="19"/>
      <c r="C5" s="13"/>
      <c r="E5" s="19"/>
      <c r="F5" s="19"/>
      <c r="G5" s="18" t="s">
        <v>748</v>
      </c>
      <c r="H5" s="19"/>
      <c r="I5" s="19"/>
      <c r="J5" s="19"/>
      <c r="K5" s="19"/>
      <c r="L5" s="19"/>
      <c r="M5" s="19"/>
      <c r="N5" s="19"/>
      <c r="O5" s="19"/>
      <c r="Q5" s="13"/>
      <c r="R5" s="12"/>
      <c r="S5" s="26"/>
      <c r="T5" s="19"/>
      <c r="U5" s="19"/>
      <c r="V5" s="19"/>
      <c r="W5" s="90"/>
      <c r="Y5" s="9"/>
      <c r="Z5" s="9"/>
    </row>
    <row r="6" spans="1:28" ht="15.75" customHeight="1" x14ac:dyDescent="0.25">
      <c r="A6" s="3"/>
      <c r="B6" s="19"/>
      <c r="C6" s="18"/>
      <c r="D6" s="19"/>
      <c r="E6" s="19"/>
      <c r="F6" s="19"/>
      <c r="G6" s="19"/>
      <c r="H6" s="19"/>
      <c r="I6" s="19"/>
      <c r="J6" s="19"/>
      <c r="K6" s="19"/>
      <c r="L6" s="19"/>
      <c r="M6" s="19"/>
      <c r="N6" s="19"/>
      <c r="O6" s="19"/>
      <c r="P6" s="26"/>
      <c r="Q6" s="138"/>
      <c r="R6" s="138"/>
      <c r="S6" s="138"/>
      <c r="T6" s="8"/>
      <c r="U6" s="19"/>
      <c r="V6" s="19"/>
      <c r="W6" s="9"/>
      <c r="X6" s="21"/>
      <c r="Y6" s="21"/>
      <c r="Z6" s="21"/>
    </row>
    <row r="7" spans="1:28" ht="15.75" customHeight="1" x14ac:dyDescent="0.25">
      <c r="A7" s="3"/>
      <c r="B7" s="19"/>
      <c r="C7" s="19"/>
      <c r="D7" s="19"/>
      <c r="E7" s="19"/>
      <c r="F7" s="197"/>
      <c r="G7" s="19"/>
      <c r="H7" s="19"/>
      <c r="I7" s="19"/>
      <c r="J7" s="19"/>
      <c r="K7" s="19"/>
      <c r="L7" s="19"/>
      <c r="M7" s="19"/>
      <c r="N7" s="19"/>
      <c r="O7" s="19"/>
      <c r="P7" s="26"/>
      <c r="Q7" s="19"/>
      <c r="R7" s="1"/>
      <c r="S7" s="19"/>
      <c r="T7" s="19"/>
      <c r="U7" s="19"/>
      <c r="V7" s="19"/>
      <c r="W7" s="19"/>
      <c r="X7" s="105"/>
      <c r="Y7" s="105"/>
      <c r="Z7" s="105"/>
      <c r="AA7" s="1"/>
      <c r="AB7" s="1"/>
    </row>
    <row r="8" spans="1:28" ht="15.75" thickBot="1" x14ac:dyDescent="0.3">
      <c r="A8" s="3"/>
      <c r="B8" s="4"/>
      <c r="C8" s="27" t="s">
        <v>747</v>
      </c>
      <c r="D8" s="19"/>
      <c r="E8" s="19"/>
      <c r="F8" s="19"/>
      <c r="G8" s="19"/>
      <c r="H8" s="19"/>
      <c r="I8" s="19"/>
      <c r="J8" s="19"/>
      <c r="K8" s="19"/>
      <c r="L8" s="19"/>
      <c r="M8" s="19"/>
      <c r="N8" s="19"/>
      <c r="O8" s="19"/>
      <c r="P8" s="19"/>
      <c r="Q8" s="19"/>
      <c r="R8" s="19"/>
      <c r="S8" s="19"/>
      <c r="T8" s="19"/>
      <c r="U8" s="19"/>
      <c r="V8" s="19" t="s">
        <v>222</v>
      </c>
      <c r="W8" s="39"/>
      <c r="X8" s="105"/>
      <c r="Y8" s="105"/>
      <c r="Z8" s="105"/>
      <c r="AA8" s="1"/>
      <c r="AB8" s="1"/>
    </row>
    <row r="9" spans="1:28" ht="26.25" customHeight="1" x14ac:dyDescent="0.25">
      <c r="B9" s="219" t="s">
        <v>49</v>
      </c>
      <c r="C9" s="216" t="s">
        <v>751</v>
      </c>
      <c r="D9" s="216" t="s">
        <v>752</v>
      </c>
      <c r="E9" s="213" t="s">
        <v>753</v>
      </c>
      <c r="F9" s="216" t="s">
        <v>754</v>
      </c>
      <c r="G9" s="210" t="s">
        <v>755</v>
      </c>
      <c r="H9" s="210" t="s">
        <v>756</v>
      </c>
      <c r="I9" s="210" t="s">
        <v>757</v>
      </c>
      <c r="J9" s="213" t="s">
        <v>758</v>
      </c>
      <c r="K9" s="213" t="s">
        <v>759</v>
      </c>
      <c r="L9" s="213" t="s">
        <v>760</v>
      </c>
      <c r="M9" s="213" t="s">
        <v>761</v>
      </c>
      <c r="N9" s="213" t="s">
        <v>762</v>
      </c>
      <c r="O9" s="210" t="s">
        <v>763</v>
      </c>
      <c r="P9" s="213" t="s">
        <v>764</v>
      </c>
      <c r="Q9" s="207" t="s">
        <v>765</v>
      </c>
      <c r="R9" s="207"/>
      <c r="S9" s="207"/>
      <c r="T9" s="20"/>
      <c r="U9" s="204" t="s">
        <v>771</v>
      </c>
      <c r="V9" s="234" t="s">
        <v>772</v>
      </c>
      <c r="W9" s="231" t="s">
        <v>773</v>
      </c>
      <c r="X9" s="225" t="s">
        <v>225</v>
      </c>
      <c r="Y9" s="226"/>
      <c r="Z9" s="105"/>
      <c r="AA9" s="1"/>
      <c r="AB9" s="1"/>
    </row>
    <row r="10" spans="1:28" ht="24.75" customHeight="1" x14ac:dyDescent="0.25">
      <c r="B10" s="220"/>
      <c r="C10" s="217"/>
      <c r="D10" s="217"/>
      <c r="E10" s="214"/>
      <c r="F10" s="217"/>
      <c r="G10" s="211"/>
      <c r="H10" s="211"/>
      <c r="I10" s="211"/>
      <c r="J10" s="214"/>
      <c r="K10" s="214"/>
      <c r="L10" s="214"/>
      <c r="M10" s="214"/>
      <c r="N10" s="214"/>
      <c r="O10" s="211"/>
      <c r="P10" s="214"/>
      <c r="Q10" s="237" t="s">
        <v>766</v>
      </c>
      <c r="R10" s="237"/>
      <c r="S10" s="237" t="s">
        <v>769</v>
      </c>
      <c r="T10" s="237" t="s">
        <v>770</v>
      </c>
      <c r="U10" s="205"/>
      <c r="V10" s="235"/>
      <c r="W10" s="232"/>
      <c r="X10" s="227" t="s">
        <v>767</v>
      </c>
      <c r="Y10" s="229" t="s">
        <v>774</v>
      </c>
      <c r="Z10" s="105"/>
      <c r="AA10" s="1"/>
      <c r="AB10" s="1"/>
    </row>
    <row r="11" spans="1:28" ht="54" customHeight="1" thickBot="1" x14ac:dyDescent="0.3">
      <c r="B11" s="221"/>
      <c r="C11" s="218"/>
      <c r="D11" s="218"/>
      <c r="E11" s="215"/>
      <c r="F11" s="218"/>
      <c r="G11" s="212"/>
      <c r="H11" s="212"/>
      <c r="I11" s="212"/>
      <c r="J11" s="215"/>
      <c r="K11" s="215"/>
      <c r="L11" s="215"/>
      <c r="M11" s="215"/>
      <c r="N11" s="215"/>
      <c r="O11" s="212"/>
      <c r="P11" s="215"/>
      <c r="Q11" s="181" t="s">
        <v>767</v>
      </c>
      <c r="R11" s="181" t="s">
        <v>768</v>
      </c>
      <c r="S11" s="238"/>
      <c r="T11" s="238"/>
      <c r="U11" s="206"/>
      <c r="V11" s="236"/>
      <c r="W11" s="233"/>
      <c r="X11" s="228"/>
      <c r="Y11" s="230"/>
      <c r="Z11" s="105"/>
      <c r="AA11" s="1"/>
      <c r="AB11" s="1"/>
    </row>
    <row r="12" spans="1:28" s="8" customFormat="1" ht="22.5" customHeight="1" x14ac:dyDescent="0.25">
      <c r="B12" s="72"/>
      <c r="C12" s="29" t="s">
        <v>152</v>
      </c>
      <c r="D12" s="29"/>
      <c r="E12" s="29"/>
      <c r="F12" s="29"/>
      <c r="G12" s="29"/>
      <c r="H12" s="29"/>
      <c r="I12" s="29"/>
      <c r="J12" s="29"/>
      <c r="K12" s="29"/>
      <c r="L12" s="29"/>
      <c r="M12" s="29"/>
      <c r="N12" s="29"/>
      <c r="O12" s="29"/>
      <c r="P12" s="29"/>
      <c r="Q12" s="29"/>
      <c r="R12" s="29"/>
      <c r="S12" s="29"/>
      <c r="T12" s="29"/>
      <c r="U12" s="29"/>
      <c r="V12" s="29"/>
      <c r="W12" s="29"/>
      <c r="X12" s="29"/>
      <c r="Y12" s="73"/>
      <c r="Z12" s="105"/>
      <c r="AA12" s="1"/>
      <c r="AB12" s="1"/>
    </row>
    <row r="13" spans="1:28" s="8" customFormat="1" ht="47.25" customHeight="1" x14ac:dyDescent="0.25">
      <c r="B13" s="74">
        <v>1</v>
      </c>
      <c r="C13" s="222" t="s">
        <v>153</v>
      </c>
      <c r="D13" s="7" t="s">
        <v>610</v>
      </c>
      <c r="E13" s="37">
        <v>110647</v>
      </c>
      <c r="F13" s="179" t="s">
        <v>150</v>
      </c>
      <c r="G13" s="106" t="s">
        <v>295</v>
      </c>
      <c r="H13" s="98" t="s">
        <v>296</v>
      </c>
      <c r="I13" s="98">
        <v>43822</v>
      </c>
      <c r="J13" s="94">
        <v>0.75</v>
      </c>
      <c r="K13" s="10" t="s">
        <v>483</v>
      </c>
      <c r="L13" s="10" t="s">
        <v>484</v>
      </c>
      <c r="M13" s="10"/>
      <c r="N13" s="10" t="s">
        <v>251</v>
      </c>
      <c r="O13" s="10" t="s">
        <v>599</v>
      </c>
      <c r="P13" s="63">
        <f>+Q13+R13+S13</f>
        <v>54301526.629999995</v>
      </c>
      <c r="Q13" s="63">
        <v>40726144.969999999</v>
      </c>
      <c r="R13" s="63">
        <v>0</v>
      </c>
      <c r="S13" s="63">
        <v>13575381.66</v>
      </c>
      <c r="T13" s="63">
        <v>27375968.289999999</v>
      </c>
      <c r="U13" s="63">
        <v>0</v>
      </c>
      <c r="V13" s="63">
        <f>+Q13+R13+S13+T13+U13</f>
        <v>81677494.919999987</v>
      </c>
      <c r="W13" s="63" t="s">
        <v>254</v>
      </c>
      <c r="X13" s="41">
        <v>0</v>
      </c>
      <c r="Y13" s="75">
        <v>0</v>
      </c>
      <c r="Z13" s="1"/>
      <c r="AA13" s="1"/>
      <c r="AB13" s="1"/>
    </row>
    <row r="14" spans="1:28" s="8" customFormat="1" ht="133.5" customHeight="1" x14ac:dyDescent="0.25">
      <c r="B14" s="74">
        <f>+B13+1</f>
        <v>2</v>
      </c>
      <c r="C14" s="224"/>
      <c r="D14" s="7" t="s">
        <v>611</v>
      </c>
      <c r="E14" s="7">
        <v>110562</v>
      </c>
      <c r="F14" s="10" t="s">
        <v>150</v>
      </c>
      <c r="G14" s="106" t="s">
        <v>278</v>
      </c>
      <c r="H14" s="98">
        <v>41640</v>
      </c>
      <c r="I14" s="98">
        <v>44256</v>
      </c>
      <c r="J14" s="94">
        <v>0.75</v>
      </c>
      <c r="K14" s="10" t="s">
        <v>483</v>
      </c>
      <c r="L14" s="10" t="s">
        <v>484</v>
      </c>
      <c r="M14" s="10" t="s">
        <v>276</v>
      </c>
      <c r="N14" s="10" t="s">
        <v>251</v>
      </c>
      <c r="O14" s="10" t="s">
        <v>599</v>
      </c>
      <c r="P14" s="63">
        <f t="shared" ref="P14:P95" si="0">+Q14+R14+S14</f>
        <v>1988825344.78</v>
      </c>
      <c r="Q14" s="63">
        <v>1491619008.5799999</v>
      </c>
      <c r="R14" s="63">
        <v>0</v>
      </c>
      <c r="S14" s="63">
        <v>497206336.19999999</v>
      </c>
      <c r="T14" s="68">
        <v>500207574.24000001</v>
      </c>
      <c r="U14" s="68">
        <v>0</v>
      </c>
      <c r="V14" s="63">
        <f>+Q14+R14+S14+T14+U14</f>
        <v>2489032919.02</v>
      </c>
      <c r="W14" s="63" t="s">
        <v>254</v>
      </c>
      <c r="X14" s="41">
        <v>248540250.30000001</v>
      </c>
      <c r="Y14" s="41">
        <v>82846750.109999999</v>
      </c>
      <c r="Z14" s="1"/>
      <c r="AA14" s="1"/>
      <c r="AB14" s="1"/>
    </row>
    <row r="15" spans="1:28" s="8" customFormat="1" ht="229.5" customHeight="1" x14ac:dyDescent="0.25">
      <c r="B15" s="141">
        <v>3</v>
      </c>
      <c r="C15" s="174" t="str">
        <f>$C$13</f>
        <v>Axa Prioritară 1:  Imbunatatirea mobilitatii prin dezvoltarea retelei TEN-T si a Metroului. Obiectivul specific. 1.1 Cresterea mobilității pe rețeaua rutieră TENT
centrală</v>
      </c>
      <c r="D15" s="7" t="s">
        <v>641</v>
      </c>
      <c r="E15" s="7">
        <v>115748</v>
      </c>
      <c r="F15" s="10" t="s">
        <v>150</v>
      </c>
      <c r="G15" s="108" t="s">
        <v>662</v>
      </c>
      <c r="H15" s="98" t="s">
        <v>642</v>
      </c>
      <c r="I15" s="98">
        <v>43769</v>
      </c>
      <c r="J15" s="94">
        <v>0.75</v>
      </c>
      <c r="K15" s="10" t="s">
        <v>485</v>
      </c>
      <c r="L15" s="10" t="s">
        <v>502</v>
      </c>
      <c r="M15" s="10"/>
      <c r="N15" s="10" t="s">
        <v>251</v>
      </c>
      <c r="O15" s="10" t="s">
        <v>599</v>
      </c>
      <c r="P15" s="63">
        <f t="shared" si="0"/>
        <v>1513061739.95</v>
      </c>
      <c r="Q15" s="63">
        <v>1134796304.96</v>
      </c>
      <c r="R15" s="63">
        <v>0</v>
      </c>
      <c r="S15" s="63">
        <v>378265434.99000001</v>
      </c>
      <c r="T15" s="63">
        <v>313866437.10000002</v>
      </c>
      <c r="U15" s="63">
        <v>0</v>
      </c>
      <c r="V15" s="63">
        <f>+Q15+R15+S15+T15+U15</f>
        <v>1826928177.0500002</v>
      </c>
      <c r="W15" s="63" t="s">
        <v>254</v>
      </c>
      <c r="X15" s="41">
        <v>431855581.33999997</v>
      </c>
      <c r="Y15" s="41">
        <v>143951860.44</v>
      </c>
      <c r="Z15" s="1"/>
      <c r="AA15" s="1"/>
      <c r="AB15" s="1"/>
    </row>
    <row r="16" spans="1:28" s="8" customFormat="1" ht="21" customHeight="1" x14ac:dyDescent="0.25">
      <c r="B16" s="76"/>
      <c r="C16" s="30" t="s">
        <v>156</v>
      </c>
      <c r="D16" s="30"/>
      <c r="E16" s="30"/>
      <c r="F16" s="30"/>
      <c r="G16" s="107"/>
      <c r="H16" s="30"/>
      <c r="I16" s="30"/>
      <c r="J16" s="30"/>
      <c r="K16" s="30"/>
      <c r="L16" s="30"/>
      <c r="M16" s="30"/>
      <c r="N16" s="30"/>
      <c r="O16" s="30"/>
      <c r="P16" s="43">
        <f t="shared" si="0"/>
        <v>3556188611.3600001</v>
      </c>
      <c r="Q16" s="43">
        <f>SUM(Q13:Q15)</f>
        <v>2667141458.5100002</v>
      </c>
      <c r="R16" s="43">
        <f t="shared" ref="R16:Y16" si="1">SUM(R13:R15)</f>
        <v>0</v>
      </c>
      <c r="S16" s="43">
        <f t="shared" si="1"/>
        <v>889047152.85000002</v>
      </c>
      <c r="T16" s="43">
        <f t="shared" si="1"/>
        <v>841449979.63000011</v>
      </c>
      <c r="U16" s="43">
        <f t="shared" si="1"/>
        <v>0</v>
      </c>
      <c r="V16" s="43">
        <f t="shared" si="1"/>
        <v>4397638590.9899998</v>
      </c>
      <c r="W16" s="43"/>
      <c r="X16" s="43">
        <f t="shared" si="1"/>
        <v>680395831.63999999</v>
      </c>
      <c r="Y16" s="43">
        <f t="shared" si="1"/>
        <v>226798610.55000001</v>
      </c>
      <c r="Z16" s="149"/>
      <c r="AA16" s="149"/>
      <c r="AB16" s="1"/>
    </row>
    <row r="17" spans="2:29" s="8" customFormat="1" ht="75.75" customHeight="1" x14ac:dyDescent="0.25">
      <c r="B17" s="74">
        <v>4</v>
      </c>
      <c r="C17" s="222" t="s">
        <v>155</v>
      </c>
      <c r="D17" s="7" t="s">
        <v>612</v>
      </c>
      <c r="E17" s="7">
        <v>110706</v>
      </c>
      <c r="F17" s="179" t="s">
        <v>158</v>
      </c>
      <c r="G17" s="106" t="s">
        <v>613</v>
      </c>
      <c r="H17" s="98" t="s">
        <v>297</v>
      </c>
      <c r="I17" s="98">
        <v>43889</v>
      </c>
      <c r="J17" s="94">
        <v>0.75</v>
      </c>
      <c r="K17" s="10" t="s">
        <v>485</v>
      </c>
      <c r="L17" s="10" t="s">
        <v>486</v>
      </c>
      <c r="M17" s="10"/>
      <c r="N17" s="10" t="s">
        <v>251</v>
      </c>
      <c r="O17" s="10" t="s">
        <v>599</v>
      </c>
      <c r="P17" s="63">
        <f t="shared" si="0"/>
        <v>1192273010.04</v>
      </c>
      <c r="Q17" s="63">
        <v>894204757.52999997</v>
      </c>
      <c r="R17" s="63">
        <v>0</v>
      </c>
      <c r="S17" s="63">
        <v>298068252.50999999</v>
      </c>
      <c r="T17" s="63">
        <v>356994233.46999997</v>
      </c>
      <c r="U17" s="63">
        <v>34850302.060000002</v>
      </c>
      <c r="V17" s="63">
        <f>+Q17+R17+S17+T17+U17</f>
        <v>1584117545.5699999</v>
      </c>
      <c r="W17" s="63" t="s">
        <v>254</v>
      </c>
      <c r="X17" s="41">
        <v>344203643.14999998</v>
      </c>
      <c r="Y17" s="41">
        <v>114734547.67999999</v>
      </c>
      <c r="Z17" s="1"/>
      <c r="AA17" s="1"/>
      <c r="AB17" s="187">
        <f>+AB16*D7</f>
        <v>0</v>
      </c>
      <c r="AC17" s="50"/>
    </row>
    <row r="18" spans="2:29" s="8" customFormat="1" ht="81.75" customHeight="1" x14ac:dyDescent="0.25">
      <c r="B18" s="74">
        <f>+B17+1</f>
        <v>5</v>
      </c>
      <c r="C18" s="223"/>
      <c r="D18" s="7" t="s">
        <v>614</v>
      </c>
      <c r="E18" s="37">
        <v>111298</v>
      </c>
      <c r="F18" s="179" t="s">
        <v>158</v>
      </c>
      <c r="G18" s="106" t="s">
        <v>279</v>
      </c>
      <c r="H18" s="98">
        <v>41726</v>
      </c>
      <c r="I18" s="98">
        <v>43896</v>
      </c>
      <c r="J18" s="94">
        <v>0.75</v>
      </c>
      <c r="K18" s="10" t="s">
        <v>485</v>
      </c>
      <c r="L18" s="10" t="s">
        <v>486</v>
      </c>
      <c r="M18" s="10" t="s">
        <v>277</v>
      </c>
      <c r="N18" s="10" t="s">
        <v>251</v>
      </c>
      <c r="O18" s="10" t="s">
        <v>599</v>
      </c>
      <c r="P18" s="63">
        <f t="shared" si="0"/>
        <v>1149169978.74</v>
      </c>
      <c r="Q18" s="63">
        <v>861877484.05999994</v>
      </c>
      <c r="R18" s="63">
        <v>0</v>
      </c>
      <c r="S18" s="63">
        <v>287292494.68000001</v>
      </c>
      <c r="T18" s="63">
        <v>617094753.24000001</v>
      </c>
      <c r="U18" s="63">
        <v>35907858.469999999</v>
      </c>
      <c r="V18" s="63">
        <f>+Q18+R18+S18+T18+U18</f>
        <v>1802172590.45</v>
      </c>
      <c r="W18" s="63" t="s">
        <v>254</v>
      </c>
      <c r="X18" s="41">
        <v>381507463.61000001</v>
      </c>
      <c r="Y18" s="41">
        <v>127169154.53</v>
      </c>
      <c r="Z18" s="1"/>
      <c r="AA18" s="1"/>
      <c r="AB18" s="1"/>
    </row>
    <row r="19" spans="2:29" s="8" customFormat="1" ht="225.75" customHeight="1" x14ac:dyDescent="0.25">
      <c r="B19" s="74">
        <f t="shared" ref="B19:B20" si="2">+B18+1</f>
        <v>6</v>
      </c>
      <c r="C19" s="173"/>
      <c r="D19" s="102" t="s">
        <v>568</v>
      </c>
      <c r="E19" s="37">
        <v>110923</v>
      </c>
      <c r="F19" s="179" t="s">
        <v>158</v>
      </c>
      <c r="G19" s="108" t="s">
        <v>597</v>
      </c>
      <c r="H19" s="184" t="s">
        <v>579</v>
      </c>
      <c r="I19" s="98">
        <v>44698</v>
      </c>
      <c r="J19" s="94">
        <v>0.75</v>
      </c>
      <c r="K19" s="10" t="s">
        <v>496</v>
      </c>
      <c r="L19" s="10" t="s">
        <v>370</v>
      </c>
      <c r="M19" s="10"/>
      <c r="N19" s="10" t="s">
        <v>251</v>
      </c>
      <c r="O19" s="10" t="s">
        <v>599</v>
      </c>
      <c r="P19" s="63">
        <f>+Q19+R19+S19</f>
        <v>60160980.530000001</v>
      </c>
      <c r="Q19" s="61">
        <v>45120735.399999999</v>
      </c>
      <c r="R19" s="59">
        <v>0</v>
      </c>
      <c r="S19" s="59">
        <v>15040245.130000001</v>
      </c>
      <c r="T19" s="59">
        <v>14735766.529999999</v>
      </c>
      <c r="U19" s="59">
        <v>0</v>
      </c>
      <c r="V19" s="63">
        <f>+Q19+R19+S19+T19+U19</f>
        <v>74896747.060000002</v>
      </c>
      <c r="W19" s="63" t="s">
        <v>254</v>
      </c>
      <c r="X19" s="41">
        <v>23416091</v>
      </c>
      <c r="Y19" s="41">
        <v>7805363.6600000001</v>
      </c>
      <c r="Z19" s="1"/>
      <c r="AA19" s="1"/>
      <c r="AB19" s="1"/>
    </row>
    <row r="20" spans="2:29" s="8" customFormat="1" ht="118.5" customHeight="1" x14ac:dyDescent="0.25">
      <c r="B20" s="74">
        <f t="shared" si="2"/>
        <v>7</v>
      </c>
      <c r="C20" s="173"/>
      <c r="D20" s="102" t="s">
        <v>572</v>
      </c>
      <c r="E20" s="37">
        <v>117677</v>
      </c>
      <c r="F20" s="179" t="s">
        <v>158</v>
      </c>
      <c r="G20" s="108" t="s">
        <v>598</v>
      </c>
      <c r="H20" s="184" t="s">
        <v>580</v>
      </c>
      <c r="I20" s="98">
        <v>44986</v>
      </c>
      <c r="J20" s="94">
        <v>0.75</v>
      </c>
      <c r="K20" s="10" t="s">
        <v>483</v>
      </c>
      <c r="L20" s="10" t="s">
        <v>498</v>
      </c>
      <c r="M20" s="10"/>
      <c r="N20" s="10" t="s">
        <v>251</v>
      </c>
      <c r="O20" s="10" t="s">
        <v>599</v>
      </c>
      <c r="P20" s="68">
        <f>+Q20+R20+S20</f>
        <v>8011453703.6499996</v>
      </c>
      <c r="Q20" s="63">
        <v>6008590277.7399998</v>
      </c>
      <c r="R20" s="59">
        <v>0</v>
      </c>
      <c r="S20" s="59">
        <v>2002863425.9100001</v>
      </c>
      <c r="T20" s="59">
        <v>1515313447.51</v>
      </c>
      <c r="U20" s="59">
        <v>0</v>
      </c>
      <c r="V20" s="63">
        <f>+Q20+R20+S20+T20+U20</f>
        <v>9526767151.1599998</v>
      </c>
      <c r="W20" s="63" t="s">
        <v>254</v>
      </c>
      <c r="X20" s="41">
        <v>760220418.40999997</v>
      </c>
      <c r="Y20" s="41">
        <v>253406806.13999999</v>
      </c>
      <c r="Z20" s="1"/>
      <c r="AA20" s="1"/>
      <c r="AB20" s="1"/>
    </row>
    <row r="21" spans="2:29" s="8" customFormat="1" ht="25.5" customHeight="1" x14ac:dyDescent="0.25">
      <c r="B21" s="76"/>
      <c r="C21" s="30" t="s">
        <v>157</v>
      </c>
      <c r="D21" s="30"/>
      <c r="E21" s="30"/>
      <c r="F21" s="30"/>
      <c r="G21" s="107"/>
      <c r="H21" s="30"/>
      <c r="I21" s="30"/>
      <c r="J21" s="30"/>
      <c r="K21" s="30"/>
      <c r="L21" s="30"/>
      <c r="M21" s="30"/>
      <c r="N21" s="30"/>
      <c r="O21" s="30"/>
      <c r="P21" s="43">
        <f t="shared" si="0"/>
        <v>10413057672.959999</v>
      </c>
      <c r="Q21" s="43">
        <f>SUM(Q17:Q20)</f>
        <v>7809793254.7299995</v>
      </c>
      <c r="R21" s="43">
        <f t="shared" ref="R21:Y21" si="3">SUM(R17:R20)</f>
        <v>0</v>
      </c>
      <c r="S21" s="43">
        <f t="shared" si="3"/>
        <v>2603264418.23</v>
      </c>
      <c r="T21" s="43">
        <f t="shared" si="3"/>
        <v>2504138200.75</v>
      </c>
      <c r="U21" s="43">
        <f t="shared" si="3"/>
        <v>70758160.530000001</v>
      </c>
      <c r="V21" s="43">
        <f t="shared" si="3"/>
        <v>12987954034.24</v>
      </c>
      <c r="W21" s="43"/>
      <c r="X21" s="43">
        <f t="shared" si="3"/>
        <v>1509347616.1700001</v>
      </c>
      <c r="Y21" s="43">
        <f t="shared" si="3"/>
        <v>503115872.00999999</v>
      </c>
      <c r="Z21" s="149"/>
      <c r="AA21" s="149"/>
      <c r="AB21" s="1"/>
    </row>
    <row r="22" spans="2:29" s="8" customFormat="1" ht="39" customHeight="1" x14ac:dyDescent="0.25">
      <c r="B22" s="78">
        <v>8</v>
      </c>
      <c r="C22" s="222" t="s">
        <v>161</v>
      </c>
      <c r="D22" s="7" t="s">
        <v>615</v>
      </c>
      <c r="E22" s="7">
        <v>111325</v>
      </c>
      <c r="F22" s="179" t="s">
        <v>162</v>
      </c>
      <c r="G22" s="106" t="s">
        <v>298</v>
      </c>
      <c r="H22" s="10" t="s">
        <v>299</v>
      </c>
      <c r="I22" s="98">
        <v>44992</v>
      </c>
      <c r="J22" s="94">
        <v>0.75</v>
      </c>
      <c r="K22" s="10" t="s">
        <v>487</v>
      </c>
      <c r="L22" s="10" t="s">
        <v>488</v>
      </c>
      <c r="M22" s="10"/>
      <c r="N22" s="10" t="s">
        <v>251</v>
      </c>
      <c r="O22" s="10" t="s">
        <v>599</v>
      </c>
      <c r="P22" s="63">
        <f t="shared" si="0"/>
        <v>200965212</v>
      </c>
      <c r="Q22" s="63">
        <v>150723909</v>
      </c>
      <c r="R22" s="63">
        <v>0</v>
      </c>
      <c r="S22" s="63">
        <v>50241303</v>
      </c>
      <c r="T22" s="63">
        <v>117320081.61</v>
      </c>
      <c r="U22" s="63">
        <v>0</v>
      </c>
      <c r="V22" s="63">
        <f>+Q22+R22+S22+T22+U22</f>
        <v>318285293.61000001</v>
      </c>
      <c r="W22" s="63" t="s">
        <v>254</v>
      </c>
      <c r="X22" s="41">
        <v>74422930.140000001</v>
      </c>
      <c r="Y22" s="41">
        <v>24807643.379999999</v>
      </c>
      <c r="Z22" s="1"/>
      <c r="AA22" s="1"/>
      <c r="AB22" s="1"/>
    </row>
    <row r="23" spans="2:29" s="8" customFormat="1" ht="52.5" customHeight="1" x14ac:dyDescent="0.25">
      <c r="B23" s="78">
        <f>+B22+1</f>
        <v>9</v>
      </c>
      <c r="C23" s="223"/>
      <c r="D23" s="7" t="s">
        <v>616</v>
      </c>
      <c r="E23" s="7">
        <v>111687</v>
      </c>
      <c r="F23" s="179" t="s">
        <v>162</v>
      </c>
      <c r="G23" s="106" t="s">
        <v>400</v>
      </c>
      <c r="H23" s="10" t="s">
        <v>393</v>
      </c>
      <c r="I23" s="10" t="s">
        <v>394</v>
      </c>
      <c r="J23" s="94">
        <v>0.75</v>
      </c>
      <c r="K23" s="10" t="s">
        <v>487</v>
      </c>
      <c r="L23" s="10" t="s">
        <v>488</v>
      </c>
      <c r="M23" s="10"/>
      <c r="N23" s="10" t="s">
        <v>251</v>
      </c>
      <c r="O23" s="10" t="s">
        <v>599</v>
      </c>
      <c r="P23" s="63">
        <f t="shared" si="0"/>
        <v>1479894883</v>
      </c>
      <c r="Q23" s="63">
        <v>1109921162.25</v>
      </c>
      <c r="R23" s="63">
        <v>0</v>
      </c>
      <c r="S23" s="63">
        <v>369973720.75</v>
      </c>
      <c r="T23" s="63">
        <v>333417885</v>
      </c>
      <c r="U23" s="63">
        <v>0</v>
      </c>
      <c r="V23" s="63">
        <f>+Q23+R23+S23+T23+U23</f>
        <v>1813312768</v>
      </c>
      <c r="W23" s="63" t="s">
        <v>254</v>
      </c>
      <c r="X23" s="41">
        <v>396245167.69999993</v>
      </c>
      <c r="Y23" s="41">
        <v>132081722.54999998</v>
      </c>
      <c r="Z23" s="1"/>
      <c r="AA23" s="1"/>
      <c r="AB23" s="1"/>
    </row>
    <row r="24" spans="2:29" s="8" customFormat="1" ht="67.5" customHeight="1" x14ac:dyDescent="0.25">
      <c r="B24" s="78">
        <f>+B23+1</f>
        <v>10</v>
      </c>
      <c r="C24" s="224"/>
      <c r="D24" s="102" t="s">
        <v>605</v>
      </c>
      <c r="E24" s="37">
        <v>111879</v>
      </c>
      <c r="F24" s="179" t="s">
        <v>162</v>
      </c>
      <c r="G24" s="106" t="s">
        <v>395</v>
      </c>
      <c r="H24" s="10" t="s">
        <v>396</v>
      </c>
      <c r="I24" s="10" t="s">
        <v>397</v>
      </c>
      <c r="J24" s="94">
        <v>0.75</v>
      </c>
      <c r="K24" s="10" t="s">
        <v>489</v>
      </c>
      <c r="L24" s="10" t="s">
        <v>488</v>
      </c>
      <c r="M24" s="10"/>
      <c r="N24" s="10" t="s">
        <v>251</v>
      </c>
      <c r="O24" s="10" t="s">
        <v>599</v>
      </c>
      <c r="P24" s="63">
        <f t="shared" si="0"/>
        <v>18876637</v>
      </c>
      <c r="Q24" s="63">
        <v>14157477.75</v>
      </c>
      <c r="R24" s="63">
        <v>0</v>
      </c>
      <c r="S24" s="63">
        <v>4719159.25</v>
      </c>
      <c r="T24" s="63">
        <v>3628901.82</v>
      </c>
      <c r="U24" s="63">
        <v>0</v>
      </c>
      <c r="V24" s="63">
        <f>+Q24+R24+S24+T24+U24</f>
        <v>22505538.82</v>
      </c>
      <c r="W24" s="63" t="s">
        <v>254</v>
      </c>
      <c r="X24" s="41">
        <v>98506830.400000006</v>
      </c>
      <c r="Y24" s="41">
        <v>32835610.129999999</v>
      </c>
      <c r="Z24" s="1"/>
      <c r="AA24" s="1"/>
      <c r="AB24" s="1"/>
    </row>
    <row r="25" spans="2:29" s="8" customFormat="1" ht="67.5" customHeight="1" x14ac:dyDescent="0.25">
      <c r="B25" s="82">
        <f>+B24+1</f>
        <v>11</v>
      </c>
      <c r="C25" s="174"/>
      <c r="D25" s="102" t="s">
        <v>643</v>
      </c>
      <c r="E25" s="7">
        <v>118443</v>
      </c>
      <c r="F25" s="6" t="s">
        <v>162</v>
      </c>
      <c r="G25" s="108" t="s">
        <v>663</v>
      </c>
      <c r="H25" s="93" t="s">
        <v>665</v>
      </c>
      <c r="I25" s="93" t="s">
        <v>664</v>
      </c>
      <c r="J25" s="94">
        <v>0.75</v>
      </c>
      <c r="K25" s="10" t="s">
        <v>489</v>
      </c>
      <c r="L25" s="10" t="s">
        <v>488</v>
      </c>
      <c r="M25" s="10"/>
      <c r="N25" s="10" t="s">
        <v>251</v>
      </c>
      <c r="O25" s="10" t="s">
        <v>599</v>
      </c>
      <c r="P25" s="63">
        <f t="shared" si="0"/>
        <v>144651272.41</v>
      </c>
      <c r="Q25" s="63">
        <v>108488454.31</v>
      </c>
      <c r="R25" s="63">
        <v>0</v>
      </c>
      <c r="S25" s="63">
        <v>36162818.100000001</v>
      </c>
      <c r="T25" s="63">
        <v>30409115.370000001</v>
      </c>
      <c r="U25" s="63">
        <v>6720925.5899999999</v>
      </c>
      <c r="V25" s="63">
        <f>+Q25+R25+S25+T25+U25</f>
        <v>181781313.37</v>
      </c>
      <c r="W25" s="63" t="s">
        <v>254</v>
      </c>
      <c r="X25" s="41">
        <v>12258323.640000001</v>
      </c>
      <c r="Y25" s="41">
        <v>4086107.88</v>
      </c>
      <c r="Z25" s="1"/>
      <c r="AA25" s="1"/>
      <c r="AB25" s="1"/>
    </row>
    <row r="26" spans="2:29" s="8" customFormat="1" ht="25.5" customHeight="1" x14ac:dyDescent="0.25">
      <c r="B26" s="76"/>
      <c r="C26" s="30" t="s">
        <v>160</v>
      </c>
      <c r="D26" s="30"/>
      <c r="E26" s="30"/>
      <c r="F26" s="30"/>
      <c r="G26" s="107"/>
      <c r="H26" s="30"/>
      <c r="I26" s="30"/>
      <c r="J26" s="30"/>
      <c r="K26" s="30"/>
      <c r="L26" s="30"/>
      <c r="M26" s="30"/>
      <c r="N26" s="30"/>
      <c r="O26" s="30"/>
      <c r="P26" s="43">
        <f t="shared" si="0"/>
        <v>1844388004.4099998</v>
      </c>
      <c r="Q26" s="43">
        <f>SUM(Q22:Q25)</f>
        <v>1383291003.3099999</v>
      </c>
      <c r="R26" s="43">
        <f t="shared" ref="R26:V26" si="4">SUM(R22:R25)</f>
        <v>0</v>
      </c>
      <c r="S26" s="43">
        <f t="shared" si="4"/>
        <v>461097001.10000002</v>
      </c>
      <c r="T26" s="43">
        <f t="shared" si="4"/>
        <v>484775983.80000001</v>
      </c>
      <c r="U26" s="43">
        <f t="shared" si="4"/>
        <v>6720925.5899999999</v>
      </c>
      <c r="V26" s="43">
        <f t="shared" si="4"/>
        <v>2335884913.8000002</v>
      </c>
      <c r="W26" s="43"/>
      <c r="X26" s="43">
        <f>SUM(X22:X25)</f>
        <v>581433251.87999988</v>
      </c>
      <c r="Y26" s="43">
        <f>SUM(Y22:Y25)</f>
        <v>193811083.93999997</v>
      </c>
      <c r="Z26" s="149"/>
      <c r="AA26" s="149"/>
      <c r="AB26" s="1"/>
    </row>
    <row r="27" spans="2:29" s="8" customFormat="1" ht="25.5" customHeight="1" x14ac:dyDescent="0.25">
      <c r="B27" s="79"/>
      <c r="C27" s="32" t="s">
        <v>154</v>
      </c>
      <c r="D27" s="32"/>
      <c r="E27" s="32"/>
      <c r="F27" s="32"/>
      <c r="G27" s="109"/>
      <c r="H27" s="32"/>
      <c r="I27" s="32"/>
      <c r="J27" s="32"/>
      <c r="K27" s="32"/>
      <c r="L27" s="32"/>
      <c r="M27" s="32"/>
      <c r="N27" s="32"/>
      <c r="O27" s="32"/>
      <c r="P27" s="44">
        <f t="shared" si="0"/>
        <v>15813634288.73</v>
      </c>
      <c r="Q27" s="44">
        <f>+Q26+Q21+Q16</f>
        <v>11860225716.549999</v>
      </c>
      <c r="R27" s="44">
        <f t="shared" ref="R27:V27" si="5">+R26+R21+R16</f>
        <v>0</v>
      </c>
      <c r="S27" s="44">
        <f t="shared" si="5"/>
        <v>3953408572.1799998</v>
      </c>
      <c r="T27" s="44">
        <f t="shared" si="5"/>
        <v>3830364164.1800003</v>
      </c>
      <c r="U27" s="44">
        <f t="shared" si="5"/>
        <v>77479086.120000005</v>
      </c>
      <c r="V27" s="44">
        <f t="shared" si="5"/>
        <v>19721477539.029999</v>
      </c>
      <c r="W27" s="44"/>
      <c r="X27" s="44">
        <f>+X26+X21+X16</f>
        <v>2771176699.6900001</v>
      </c>
      <c r="Y27" s="80">
        <f>+Y26+Y21+Y16</f>
        <v>923725566.5</v>
      </c>
      <c r="Z27" s="149"/>
      <c r="AA27" s="149"/>
      <c r="AB27" s="1"/>
    </row>
    <row r="28" spans="2:29" s="8" customFormat="1" x14ac:dyDescent="0.25">
      <c r="B28" s="72"/>
      <c r="C28" s="29" t="s">
        <v>53</v>
      </c>
      <c r="D28" s="29"/>
      <c r="E28" s="29"/>
      <c r="F28" s="29"/>
      <c r="G28" s="110"/>
      <c r="H28" s="100"/>
      <c r="I28" s="100"/>
      <c r="J28" s="100"/>
      <c r="K28" s="100"/>
      <c r="L28" s="100"/>
      <c r="M28" s="100"/>
      <c r="N28" s="100"/>
      <c r="O28" s="100"/>
      <c r="P28" s="48"/>
      <c r="Q28" s="45"/>
      <c r="R28" s="46"/>
      <c r="S28" s="46"/>
      <c r="T28" s="46"/>
      <c r="U28" s="46"/>
      <c r="V28" s="45"/>
      <c r="W28" s="45"/>
      <c r="X28" s="45"/>
      <c r="Y28" s="81"/>
      <c r="Z28" s="1"/>
      <c r="AA28" s="1"/>
      <c r="AB28" s="1"/>
    </row>
    <row r="29" spans="2:29" s="8" customFormat="1" ht="126" customHeight="1" x14ac:dyDescent="0.25">
      <c r="B29" s="78">
        <v>12</v>
      </c>
      <c r="C29" s="222" t="s">
        <v>149</v>
      </c>
      <c r="D29" s="7" t="s">
        <v>617</v>
      </c>
      <c r="E29" s="7">
        <v>111438</v>
      </c>
      <c r="F29" s="14" t="s">
        <v>150</v>
      </c>
      <c r="G29" s="111" t="s">
        <v>401</v>
      </c>
      <c r="H29" s="10" t="s">
        <v>398</v>
      </c>
      <c r="I29" s="10" t="s">
        <v>399</v>
      </c>
      <c r="J29" s="94">
        <v>0.75</v>
      </c>
      <c r="K29" s="179" t="s">
        <v>490</v>
      </c>
      <c r="L29" s="177" t="s">
        <v>491</v>
      </c>
      <c r="M29" s="177"/>
      <c r="N29" s="10" t="s">
        <v>251</v>
      </c>
      <c r="O29" s="179" t="s">
        <v>600</v>
      </c>
      <c r="P29" s="68">
        <f t="shared" si="0"/>
        <v>15398953.59</v>
      </c>
      <c r="Q29" s="64">
        <v>11549215.192</v>
      </c>
      <c r="R29" s="59">
        <v>0</v>
      </c>
      <c r="S29" s="59">
        <v>3849738.398</v>
      </c>
      <c r="T29" s="59">
        <v>3004487.59</v>
      </c>
      <c r="U29" s="59">
        <v>0</v>
      </c>
      <c r="V29" s="68">
        <f t="shared" ref="V29:V38" si="6">+Q29+R29+S29+T29+U29</f>
        <v>18403441.18</v>
      </c>
      <c r="W29" s="63" t="s">
        <v>254</v>
      </c>
      <c r="X29" s="169">
        <f>8541186.44+1230014.75+34632+130610.87+4500</f>
        <v>9940944.0599999987</v>
      </c>
      <c r="Y29" s="169">
        <f>2847062.13+410004.92+55080.96+1500</f>
        <v>3313648.01</v>
      </c>
      <c r="Z29" s="1"/>
      <c r="AA29" s="1"/>
      <c r="AB29" s="1"/>
    </row>
    <row r="30" spans="2:29" s="8" customFormat="1" ht="69" customHeight="1" x14ac:dyDescent="0.25">
      <c r="B30" s="78">
        <f>+B29+1</f>
        <v>13</v>
      </c>
      <c r="C30" s="223"/>
      <c r="D30" s="7" t="s">
        <v>618</v>
      </c>
      <c r="E30" s="7">
        <v>111085</v>
      </c>
      <c r="F30" s="14" t="s">
        <v>150</v>
      </c>
      <c r="G30" s="106" t="s">
        <v>280</v>
      </c>
      <c r="H30" s="98">
        <v>41640</v>
      </c>
      <c r="I30" s="98">
        <v>43646</v>
      </c>
      <c r="J30" s="94">
        <v>0.75</v>
      </c>
      <c r="K30" s="179" t="s">
        <v>492</v>
      </c>
      <c r="L30" s="179" t="s">
        <v>493</v>
      </c>
      <c r="M30" s="179"/>
      <c r="N30" s="10" t="s">
        <v>251</v>
      </c>
      <c r="O30" s="177" t="s">
        <v>600</v>
      </c>
      <c r="P30" s="63">
        <f t="shared" si="0"/>
        <v>338395407.75999999</v>
      </c>
      <c r="Q30" s="61">
        <v>253796555.81999999</v>
      </c>
      <c r="R30" s="61">
        <v>0</v>
      </c>
      <c r="S30" s="61">
        <v>84598851.939999998</v>
      </c>
      <c r="T30" s="61">
        <v>64299880.890000001</v>
      </c>
      <c r="U30" s="61">
        <v>0</v>
      </c>
      <c r="V30" s="63">
        <f t="shared" si="6"/>
        <v>402695288.64999998</v>
      </c>
      <c r="W30" s="63" t="s">
        <v>254</v>
      </c>
      <c r="X30" s="41">
        <v>233192.18</v>
      </c>
      <c r="Y30" s="41">
        <v>77730.73</v>
      </c>
      <c r="Z30" s="1"/>
      <c r="AA30" s="1"/>
      <c r="AB30" s="1"/>
    </row>
    <row r="31" spans="2:29" s="8" customFormat="1" ht="82.5" customHeight="1" x14ac:dyDescent="0.25">
      <c r="B31" s="78">
        <f t="shared" ref="B31:B38" si="7">+B30+1</f>
        <v>14</v>
      </c>
      <c r="C31" s="223"/>
      <c r="D31" s="7" t="s">
        <v>619</v>
      </c>
      <c r="E31" s="37">
        <v>110638</v>
      </c>
      <c r="F31" s="14" t="s">
        <v>150</v>
      </c>
      <c r="G31" s="106" t="s">
        <v>404</v>
      </c>
      <c r="H31" s="10" t="s">
        <v>402</v>
      </c>
      <c r="I31" s="10" t="s">
        <v>270</v>
      </c>
      <c r="J31" s="94">
        <v>0.75</v>
      </c>
      <c r="K31" s="179" t="s">
        <v>494</v>
      </c>
      <c r="L31" s="177" t="s">
        <v>292</v>
      </c>
      <c r="M31" s="177"/>
      <c r="N31" s="10" t="s">
        <v>251</v>
      </c>
      <c r="O31" s="14" t="s">
        <v>600</v>
      </c>
      <c r="P31" s="68">
        <v>81643009.719999999</v>
      </c>
      <c r="Q31" s="61">
        <v>61232257.289999999</v>
      </c>
      <c r="R31" s="61">
        <v>0</v>
      </c>
      <c r="S31" s="61">
        <v>20410752.43</v>
      </c>
      <c r="T31" s="61">
        <v>26250658.07</v>
      </c>
      <c r="U31" s="61">
        <v>0</v>
      </c>
      <c r="V31" s="68">
        <f t="shared" si="6"/>
        <v>107893667.78999999</v>
      </c>
      <c r="W31" s="63" t="s">
        <v>254</v>
      </c>
      <c r="X31" s="41">
        <v>24152905.859999999</v>
      </c>
      <c r="Y31" s="41">
        <v>8050968.6200000001</v>
      </c>
      <c r="Z31" s="1"/>
      <c r="AA31" s="1"/>
      <c r="AB31" s="1"/>
    </row>
    <row r="32" spans="2:29" s="8" customFormat="1" ht="65.25" customHeight="1" x14ac:dyDescent="0.25">
      <c r="B32" s="78">
        <f t="shared" si="7"/>
        <v>15</v>
      </c>
      <c r="C32" s="223"/>
      <c r="D32" s="7" t="s">
        <v>620</v>
      </c>
      <c r="E32" s="37">
        <v>111081</v>
      </c>
      <c r="F32" s="14" t="s">
        <v>150</v>
      </c>
      <c r="G32" s="106" t="s">
        <v>300</v>
      </c>
      <c r="H32" s="10" t="s">
        <v>301</v>
      </c>
      <c r="I32" s="98">
        <v>43585</v>
      </c>
      <c r="J32" s="94">
        <v>0.75</v>
      </c>
      <c r="K32" s="179" t="s">
        <v>485</v>
      </c>
      <c r="L32" s="179" t="s">
        <v>495</v>
      </c>
      <c r="M32" s="179"/>
      <c r="N32" s="10" t="s">
        <v>251</v>
      </c>
      <c r="O32" s="14" t="s">
        <v>600</v>
      </c>
      <c r="P32" s="63">
        <f t="shared" si="0"/>
        <v>75580236.530000001</v>
      </c>
      <c r="Q32" s="61">
        <v>56685177.399999999</v>
      </c>
      <c r="R32" s="59">
        <v>0</v>
      </c>
      <c r="S32" s="59">
        <v>18895059.129999999</v>
      </c>
      <c r="T32" s="59">
        <v>16567620.41</v>
      </c>
      <c r="U32" s="61">
        <v>0</v>
      </c>
      <c r="V32" s="63">
        <f t="shared" si="6"/>
        <v>92147856.939999998</v>
      </c>
      <c r="W32" s="63" t="s">
        <v>254</v>
      </c>
      <c r="X32" s="41">
        <v>35391299.200000003</v>
      </c>
      <c r="Y32" s="41">
        <v>11797099.73</v>
      </c>
      <c r="Z32" s="1"/>
      <c r="AA32" s="1"/>
      <c r="AB32" s="1"/>
    </row>
    <row r="33" spans="2:28" s="8" customFormat="1" ht="52.5" customHeight="1" x14ac:dyDescent="0.25">
      <c r="B33" s="78">
        <f t="shared" si="7"/>
        <v>16</v>
      </c>
      <c r="C33" s="223"/>
      <c r="D33" s="7" t="s">
        <v>621</v>
      </c>
      <c r="E33" s="7">
        <v>111428</v>
      </c>
      <c r="F33" s="14" t="s">
        <v>150</v>
      </c>
      <c r="G33" s="106" t="s">
        <v>281</v>
      </c>
      <c r="H33" s="98">
        <v>42370</v>
      </c>
      <c r="I33" s="98">
        <v>43424</v>
      </c>
      <c r="J33" s="94">
        <v>0.75</v>
      </c>
      <c r="K33" s="179" t="s">
        <v>496</v>
      </c>
      <c r="L33" s="179" t="s">
        <v>493</v>
      </c>
      <c r="M33" s="179" t="s">
        <v>283</v>
      </c>
      <c r="N33" s="10" t="s">
        <v>251</v>
      </c>
      <c r="O33" s="14" t="s">
        <v>600</v>
      </c>
      <c r="P33" s="68">
        <v>21315070.870000001</v>
      </c>
      <c r="Q33" s="61">
        <v>15986303.152000001</v>
      </c>
      <c r="R33" s="59">
        <v>0</v>
      </c>
      <c r="S33" s="59">
        <v>5328767.7180000003</v>
      </c>
      <c r="T33" s="61">
        <v>4213141.43</v>
      </c>
      <c r="U33" s="59">
        <v>0</v>
      </c>
      <c r="V33" s="68">
        <f t="shared" si="6"/>
        <v>25528212.300000001</v>
      </c>
      <c r="W33" s="63" t="s">
        <v>254</v>
      </c>
      <c r="X33" s="169">
        <v>13197294.779999999</v>
      </c>
      <c r="Y33" s="169">
        <v>4399098.25</v>
      </c>
      <c r="Z33" s="1"/>
      <c r="AA33" s="1"/>
      <c r="AB33" s="1"/>
    </row>
    <row r="34" spans="2:28" s="8" customFormat="1" ht="88.5" customHeight="1" x14ac:dyDescent="0.25">
      <c r="B34" s="78">
        <f t="shared" si="7"/>
        <v>17</v>
      </c>
      <c r="C34" s="223"/>
      <c r="D34" s="7" t="s">
        <v>622</v>
      </c>
      <c r="E34" s="37">
        <v>110661</v>
      </c>
      <c r="F34" s="179" t="s">
        <v>150</v>
      </c>
      <c r="G34" s="106" t="s">
        <v>403</v>
      </c>
      <c r="H34" s="10" t="s">
        <v>413</v>
      </c>
      <c r="I34" s="10" t="s">
        <v>274</v>
      </c>
      <c r="J34" s="94">
        <v>0.75</v>
      </c>
      <c r="K34" s="179" t="s">
        <v>497</v>
      </c>
      <c r="L34" s="179" t="s">
        <v>498</v>
      </c>
      <c r="M34" s="179"/>
      <c r="N34" s="10" t="s">
        <v>251</v>
      </c>
      <c r="O34" s="14" t="s">
        <v>600</v>
      </c>
      <c r="P34" s="68">
        <v>96002964.769999996</v>
      </c>
      <c r="Q34" s="61">
        <v>72002223.577999994</v>
      </c>
      <c r="R34" s="59">
        <v>0</v>
      </c>
      <c r="S34" s="59">
        <v>24000741.192000002</v>
      </c>
      <c r="T34" s="59">
        <v>22667777.140000001</v>
      </c>
      <c r="U34" s="59">
        <v>0</v>
      </c>
      <c r="V34" s="68">
        <f t="shared" si="6"/>
        <v>118670741.91</v>
      </c>
      <c r="W34" s="63" t="s">
        <v>254</v>
      </c>
      <c r="X34" s="41">
        <v>31891185.059999999</v>
      </c>
      <c r="Y34" s="41">
        <v>10630394.959999999</v>
      </c>
      <c r="Z34" s="1"/>
      <c r="AA34" s="1"/>
      <c r="AB34" s="1"/>
    </row>
    <row r="35" spans="2:28" s="8" customFormat="1" ht="64.5" customHeight="1" x14ac:dyDescent="0.25">
      <c r="B35" s="78">
        <f t="shared" si="7"/>
        <v>18</v>
      </c>
      <c r="C35" s="223"/>
      <c r="D35" s="7" t="s">
        <v>191</v>
      </c>
      <c r="E35" s="37">
        <v>110595</v>
      </c>
      <c r="F35" s="179" t="s">
        <v>150</v>
      </c>
      <c r="G35" s="106" t="s">
        <v>406</v>
      </c>
      <c r="H35" s="10" t="s">
        <v>414</v>
      </c>
      <c r="I35" s="10" t="s">
        <v>405</v>
      </c>
      <c r="J35" s="94">
        <v>0.75</v>
      </c>
      <c r="K35" s="10" t="s">
        <v>496</v>
      </c>
      <c r="L35" s="10" t="s">
        <v>499</v>
      </c>
      <c r="M35" s="10"/>
      <c r="N35" s="10" t="s">
        <v>251</v>
      </c>
      <c r="O35" s="14" t="s">
        <v>600</v>
      </c>
      <c r="P35" s="63">
        <f t="shared" si="0"/>
        <v>28715378.460000001</v>
      </c>
      <c r="Q35" s="61">
        <v>21536533.84</v>
      </c>
      <c r="R35" s="59">
        <v>0</v>
      </c>
      <c r="S35" s="59">
        <v>7178844.6200000001</v>
      </c>
      <c r="T35" s="59">
        <v>5645133.0599999996</v>
      </c>
      <c r="U35" s="59">
        <v>0</v>
      </c>
      <c r="V35" s="63">
        <f t="shared" si="6"/>
        <v>34360511.520000003</v>
      </c>
      <c r="W35" s="63" t="s">
        <v>254</v>
      </c>
      <c r="X35" s="41">
        <v>11230690.439999999</v>
      </c>
      <c r="Y35" s="41">
        <v>3743563.4699999997</v>
      </c>
      <c r="Z35" s="1"/>
      <c r="AA35" s="1"/>
      <c r="AB35" s="1"/>
    </row>
    <row r="36" spans="2:28" s="8" customFormat="1" ht="45.75" customHeight="1" x14ac:dyDescent="0.25">
      <c r="B36" s="78">
        <f t="shared" si="7"/>
        <v>19</v>
      </c>
      <c r="C36" s="223"/>
      <c r="D36" s="7" t="s">
        <v>192</v>
      </c>
      <c r="E36" s="37">
        <v>111429</v>
      </c>
      <c r="F36" s="179" t="s">
        <v>150</v>
      </c>
      <c r="G36" s="106" t="s">
        <v>287</v>
      </c>
      <c r="H36" s="98">
        <v>41640</v>
      </c>
      <c r="I36" s="98">
        <v>44075</v>
      </c>
      <c r="J36" s="94">
        <v>0.75</v>
      </c>
      <c r="K36" s="10" t="s">
        <v>494</v>
      </c>
      <c r="L36" s="10" t="s">
        <v>288</v>
      </c>
      <c r="M36" s="10" t="s">
        <v>289</v>
      </c>
      <c r="N36" s="10" t="s">
        <v>251</v>
      </c>
      <c r="O36" s="14" t="s">
        <v>600</v>
      </c>
      <c r="P36" s="63">
        <f t="shared" si="0"/>
        <v>155669643.09999999</v>
      </c>
      <c r="Q36" s="61">
        <v>116752232.31999999</v>
      </c>
      <c r="R36" s="59">
        <v>0</v>
      </c>
      <c r="S36" s="59">
        <v>38917410.780000001</v>
      </c>
      <c r="T36" s="59">
        <v>29095567.399999999</v>
      </c>
      <c r="U36" s="59">
        <v>0</v>
      </c>
      <c r="V36" s="63">
        <f t="shared" si="6"/>
        <v>184765210.5</v>
      </c>
      <c r="W36" s="63" t="s">
        <v>254</v>
      </c>
      <c r="X36" s="41">
        <v>20697389.079999998</v>
      </c>
      <c r="Y36" s="41">
        <v>6899129.6899999995</v>
      </c>
      <c r="Z36" s="1"/>
      <c r="AA36" s="1"/>
      <c r="AB36" s="1"/>
    </row>
    <row r="37" spans="2:28" s="8" customFormat="1" ht="113.25" customHeight="1" x14ac:dyDescent="0.25">
      <c r="B37" s="78">
        <f t="shared" si="7"/>
        <v>20</v>
      </c>
      <c r="C37" s="224"/>
      <c r="D37" s="7" t="s">
        <v>229</v>
      </c>
      <c r="E37" s="37">
        <v>111951</v>
      </c>
      <c r="F37" s="179" t="s">
        <v>150</v>
      </c>
      <c r="G37" s="106" t="s">
        <v>407</v>
      </c>
      <c r="H37" s="184" t="s">
        <v>408</v>
      </c>
      <c r="I37" s="10" t="s">
        <v>255</v>
      </c>
      <c r="J37" s="94">
        <v>0.75</v>
      </c>
      <c r="K37" s="10" t="s">
        <v>489</v>
      </c>
      <c r="L37" s="10" t="s">
        <v>488</v>
      </c>
      <c r="M37" s="10"/>
      <c r="N37" s="10" t="s">
        <v>251</v>
      </c>
      <c r="O37" s="14" t="s">
        <v>600</v>
      </c>
      <c r="P37" s="63">
        <f t="shared" si="0"/>
        <v>76041683.069999993</v>
      </c>
      <c r="Q37" s="61">
        <v>57031262.299999997</v>
      </c>
      <c r="R37" s="59">
        <v>0</v>
      </c>
      <c r="S37" s="59">
        <v>19010420.77</v>
      </c>
      <c r="T37" s="59">
        <v>25590596.670000002</v>
      </c>
      <c r="U37" s="59">
        <v>0</v>
      </c>
      <c r="V37" s="63">
        <f t="shared" si="6"/>
        <v>101632279.73999999</v>
      </c>
      <c r="W37" s="63" t="s">
        <v>254</v>
      </c>
      <c r="X37" s="41">
        <v>17913577.57</v>
      </c>
      <c r="Y37" s="41">
        <v>5971192.5199999996</v>
      </c>
      <c r="Z37" s="1"/>
      <c r="AA37" s="1"/>
      <c r="AB37" s="1"/>
    </row>
    <row r="38" spans="2:28" s="8" customFormat="1" ht="117.75" customHeight="1" x14ac:dyDescent="0.25">
      <c r="B38" s="78">
        <f t="shared" si="7"/>
        <v>21</v>
      </c>
      <c r="C38" s="174"/>
      <c r="D38" s="7" t="s">
        <v>571</v>
      </c>
      <c r="E38" s="37">
        <v>118317</v>
      </c>
      <c r="F38" s="179" t="s">
        <v>150</v>
      </c>
      <c r="G38" s="108" t="s">
        <v>596</v>
      </c>
      <c r="H38" s="184" t="s">
        <v>580</v>
      </c>
      <c r="I38" s="98">
        <v>44926</v>
      </c>
      <c r="J38" s="94">
        <v>0.75</v>
      </c>
      <c r="K38" s="10" t="s">
        <v>485</v>
      </c>
      <c r="L38" s="10"/>
      <c r="M38" s="10"/>
      <c r="N38" s="10" t="s">
        <v>251</v>
      </c>
      <c r="O38" s="14" t="s">
        <v>600</v>
      </c>
      <c r="P38" s="63">
        <v>1615566156.99</v>
      </c>
      <c r="Q38" s="63">
        <v>1211674617.7420001</v>
      </c>
      <c r="R38" s="59">
        <v>0</v>
      </c>
      <c r="S38" s="59">
        <v>403891539.24800003</v>
      </c>
      <c r="T38" s="59">
        <v>328219891.29000002</v>
      </c>
      <c r="U38" s="59">
        <v>0</v>
      </c>
      <c r="V38" s="63">
        <f t="shared" si="6"/>
        <v>1943786048.2800002</v>
      </c>
      <c r="W38" s="63" t="s">
        <v>254</v>
      </c>
      <c r="X38" s="169">
        <v>466128141.04000002</v>
      </c>
      <c r="Y38" s="169">
        <v>155376047.00999999</v>
      </c>
      <c r="Z38" s="1"/>
      <c r="AA38" s="1"/>
      <c r="AB38" s="1"/>
    </row>
    <row r="39" spans="2:28" s="8" customFormat="1" ht="20.25" customHeight="1" x14ac:dyDescent="0.25">
      <c r="B39" s="76"/>
      <c r="C39" s="30" t="s">
        <v>151</v>
      </c>
      <c r="D39" s="30"/>
      <c r="E39" s="30"/>
      <c r="F39" s="30"/>
      <c r="G39" s="107"/>
      <c r="H39" s="30"/>
      <c r="I39" s="30"/>
      <c r="J39" s="30"/>
      <c r="K39" s="30"/>
      <c r="L39" s="30"/>
      <c r="M39" s="30"/>
      <c r="N39" s="30"/>
      <c r="O39" s="30"/>
      <c r="P39" s="194">
        <f t="shared" si="0"/>
        <v>2504328504.8600001</v>
      </c>
      <c r="Q39" s="194">
        <f t="shared" ref="Q39:V39" si="8">SUM(Q29:Q38)</f>
        <v>1878246378.6340001</v>
      </c>
      <c r="R39" s="194">
        <f t="shared" si="8"/>
        <v>0</v>
      </c>
      <c r="S39" s="194">
        <f t="shared" si="8"/>
        <v>626082126.22600007</v>
      </c>
      <c r="T39" s="194">
        <f t="shared" si="8"/>
        <v>525554753.95000005</v>
      </c>
      <c r="U39" s="194">
        <f t="shared" si="8"/>
        <v>0</v>
      </c>
      <c r="V39" s="43">
        <f t="shared" si="8"/>
        <v>3029883258.8099999</v>
      </c>
      <c r="W39" s="43"/>
      <c r="X39" s="43">
        <f>SUM(X29:X38)</f>
        <v>630776619.26999998</v>
      </c>
      <c r="Y39" s="77">
        <f>SUM(Y29:Y38)</f>
        <v>210258872.98999998</v>
      </c>
      <c r="Z39" s="1"/>
      <c r="AA39" s="1"/>
      <c r="AB39" s="1"/>
    </row>
    <row r="40" spans="2:28" s="8" customFormat="1" ht="72.75" customHeight="1" x14ac:dyDescent="0.25">
      <c r="B40" s="78">
        <v>22</v>
      </c>
      <c r="C40" s="53" t="s">
        <v>189</v>
      </c>
      <c r="D40" s="7" t="s">
        <v>190</v>
      </c>
      <c r="E40" s="37">
        <v>112112</v>
      </c>
      <c r="F40" s="179" t="s">
        <v>150</v>
      </c>
      <c r="G40" s="106" t="s">
        <v>303</v>
      </c>
      <c r="H40" s="10" t="s">
        <v>302</v>
      </c>
      <c r="I40" s="98">
        <v>44196</v>
      </c>
      <c r="J40" s="94">
        <v>0.75</v>
      </c>
      <c r="K40" s="10" t="s">
        <v>490</v>
      </c>
      <c r="L40" s="10" t="s">
        <v>491</v>
      </c>
      <c r="M40" s="10"/>
      <c r="N40" s="10" t="s">
        <v>251</v>
      </c>
      <c r="O40" s="10" t="s">
        <v>600</v>
      </c>
      <c r="P40" s="63">
        <f t="shared" si="0"/>
        <v>457585516.93000001</v>
      </c>
      <c r="Q40" s="61">
        <v>343189137.69999999</v>
      </c>
      <c r="R40" s="64">
        <v>0</v>
      </c>
      <c r="S40" s="59">
        <v>114396379.23</v>
      </c>
      <c r="T40" s="59">
        <v>133314902.65000001</v>
      </c>
      <c r="U40" s="60">
        <v>0</v>
      </c>
      <c r="V40" s="59">
        <f>Q40+R40+S40+T40+U40</f>
        <v>590900419.58000004</v>
      </c>
      <c r="W40" s="64" t="s">
        <v>254</v>
      </c>
      <c r="X40" s="41">
        <v>97215917.450000003</v>
      </c>
      <c r="Y40" s="41">
        <v>32405305.820000004</v>
      </c>
      <c r="Z40" s="1"/>
      <c r="AA40" s="1"/>
      <c r="AB40" s="1"/>
    </row>
    <row r="41" spans="2:28" s="8" customFormat="1" ht="72.75" customHeight="1" x14ac:dyDescent="0.25">
      <c r="B41" s="82">
        <f>+B40+1</f>
        <v>23</v>
      </c>
      <c r="C41" s="223"/>
      <c r="D41" s="7" t="s">
        <v>230</v>
      </c>
      <c r="E41" s="37">
        <v>115371</v>
      </c>
      <c r="F41" s="179" t="s">
        <v>150</v>
      </c>
      <c r="G41" s="106" t="s">
        <v>409</v>
      </c>
      <c r="H41" s="184" t="s">
        <v>415</v>
      </c>
      <c r="I41" s="10" t="s">
        <v>270</v>
      </c>
      <c r="J41" s="94">
        <v>0.75</v>
      </c>
      <c r="K41" s="10" t="s">
        <v>490</v>
      </c>
      <c r="L41" s="10" t="s">
        <v>491</v>
      </c>
      <c r="M41" s="10"/>
      <c r="N41" s="10" t="s">
        <v>251</v>
      </c>
      <c r="O41" s="10" t="s">
        <v>600</v>
      </c>
      <c r="P41" s="63">
        <f>+Q41+R41+S41</f>
        <v>25837211.740000002</v>
      </c>
      <c r="Q41" s="61">
        <v>19377908.800000001</v>
      </c>
      <c r="R41" s="112"/>
      <c r="S41" s="61">
        <v>6459302.9400000004</v>
      </c>
      <c r="T41" s="59">
        <v>6029398.9800000004</v>
      </c>
      <c r="U41" s="60">
        <v>0</v>
      </c>
      <c r="V41" s="59">
        <f>Q41+R41+S41+T41+U41</f>
        <v>31866610.720000003</v>
      </c>
      <c r="W41" s="61" t="s">
        <v>254</v>
      </c>
      <c r="X41" s="42">
        <v>714.38</v>
      </c>
      <c r="Y41" s="83">
        <v>238.12</v>
      </c>
      <c r="Z41" s="1"/>
      <c r="AA41" s="1"/>
      <c r="AB41" s="1"/>
    </row>
    <row r="42" spans="2:28" s="8" customFormat="1" ht="72.75" customHeight="1" x14ac:dyDescent="0.25">
      <c r="B42" s="82">
        <f>+B41+1</f>
        <v>24</v>
      </c>
      <c r="C42" s="223"/>
      <c r="D42" s="7" t="s">
        <v>232</v>
      </c>
      <c r="E42" s="37">
        <v>111193</v>
      </c>
      <c r="F42" s="179" t="s">
        <v>290</v>
      </c>
      <c r="G42" s="106" t="s">
        <v>284</v>
      </c>
      <c r="H42" s="98">
        <v>41640</v>
      </c>
      <c r="I42" s="98">
        <v>43039</v>
      </c>
      <c r="J42" s="94">
        <v>0.75</v>
      </c>
      <c r="K42" s="10" t="s">
        <v>490</v>
      </c>
      <c r="L42" s="10" t="s">
        <v>285</v>
      </c>
      <c r="M42" s="10" t="s">
        <v>286</v>
      </c>
      <c r="N42" s="10" t="s">
        <v>251</v>
      </c>
      <c r="O42" s="10" t="s">
        <v>600</v>
      </c>
      <c r="P42" s="63">
        <f>+Q42+R42+S42</f>
        <v>17586412.829999998</v>
      </c>
      <c r="Q42" s="59">
        <v>13189809.619999999</v>
      </c>
      <c r="R42" s="59">
        <v>0</v>
      </c>
      <c r="S42" s="59">
        <v>4396603.21</v>
      </c>
      <c r="T42" s="59">
        <v>3383632.54</v>
      </c>
      <c r="U42" s="60">
        <v>0</v>
      </c>
      <c r="V42" s="59">
        <f>Q42+R42+S42+T42+U42</f>
        <v>20970045.369999997</v>
      </c>
      <c r="W42" s="67" t="s">
        <v>254</v>
      </c>
      <c r="X42" s="42">
        <v>14548.83</v>
      </c>
      <c r="Y42" s="83">
        <v>4849.6099999999997</v>
      </c>
      <c r="Z42" s="1"/>
      <c r="AA42" s="1"/>
      <c r="AB42" s="1"/>
    </row>
    <row r="43" spans="2:28" s="8" customFormat="1" ht="20.25" customHeight="1" x14ac:dyDescent="0.25">
      <c r="B43" s="76"/>
      <c r="C43" s="30" t="s">
        <v>188</v>
      </c>
      <c r="D43" s="30"/>
      <c r="E43" s="30"/>
      <c r="F43" s="30"/>
      <c r="G43" s="107"/>
      <c r="H43" s="30"/>
      <c r="I43" s="30"/>
      <c r="J43" s="30"/>
      <c r="K43" s="30"/>
      <c r="L43" s="30"/>
      <c r="M43" s="30"/>
      <c r="N43" s="30"/>
      <c r="O43" s="30"/>
      <c r="P43" s="43">
        <f t="shared" si="0"/>
        <v>501009141.5</v>
      </c>
      <c r="Q43" s="43">
        <f>SUM(Q40:Q42)</f>
        <v>375756856.12</v>
      </c>
      <c r="R43" s="43">
        <f t="shared" ref="R43:Y43" si="9">SUM(R40:R42)</f>
        <v>0</v>
      </c>
      <c r="S43" s="43">
        <f t="shared" si="9"/>
        <v>125252285.38</v>
      </c>
      <c r="T43" s="43">
        <f t="shared" si="9"/>
        <v>142727934.16999999</v>
      </c>
      <c r="U43" s="43">
        <f t="shared" si="9"/>
        <v>0</v>
      </c>
      <c r="V43" s="43">
        <f t="shared" si="9"/>
        <v>643737075.67000008</v>
      </c>
      <c r="W43" s="43"/>
      <c r="X43" s="43">
        <f t="shared" si="9"/>
        <v>97231180.659999996</v>
      </c>
      <c r="Y43" s="77">
        <f t="shared" si="9"/>
        <v>32410393.550000004</v>
      </c>
      <c r="Z43" s="1"/>
      <c r="AA43" s="1"/>
      <c r="AB43" s="1"/>
    </row>
    <row r="44" spans="2:28" s="8" customFormat="1" ht="93.75" customHeight="1" x14ac:dyDescent="0.25">
      <c r="B44" s="78">
        <f>+B42+1</f>
        <v>25</v>
      </c>
      <c r="C44" s="172" t="s">
        <v>51</v>
      </c>
      <c r="D44" s="7" t="s">
        <v>52</v>
      </c>
      <c r="E44" s="37">
        <v>103839</v>
      </c>
      <c r="F44" s="179" t="s">
        <v>96</v>
      </c>
      <c r="G44" s="106" t="s">
        <v>291</v>
      </c>
      <c r="H44" s="98">
        <v>42370</v>
      </c>
      <c r="I44" s="98">
        <v>43450</v>
      </c>
      <c r="J44" s="94">
        <v>0.75</v>
      </c>
      <c r="K44" s="10" t="s">
        <v>494</v>
      </c>
      <c r="L44" s="10" t="s">
        <v>292</v>
      </c>
      <c r="M44" s="10" t="s">
        <v>293</v>
      </c>
      <c r="N44" s="10" t="s">
        <v>251</v>
      </c>
      <c r="O44" s="10" t="s">
        <v>600</v>
      </c>
      <c r="P44" s="63">
        <f t="shared" si="0"/>
        <v>23047539</v>
      </c>
      <c r="Q44" s="61">
        <v>17285654</v>
      </c>
      <c r="R44" s="61">
        <v>5300934</v>
      </c>
      <c r="S44" s="61">
        <v>460951</v>
      </c>
      <c r="T44" s="61">
        <v>4990554</v>
      </c>
      <c r="U44" s="61">
        <v>2770249</v>
      </c>
      <c r="V44" s="61">
        <f>Q44+R44+S44+T44+U44</f>
        <v>30808342</v>
      </c>
      <c r="W44" s="63" t="s">
        <v>254</v>
      </c>
      <c r="X44" s="41">
        <v>14973421.139999999</v>
      </c>
      <c r="Y44" s="75">
        <v>4591849.1500000004</v>
      </c>
      <c r="Z44" s="1"/>
      <c r="AA44" s="1"/>
      <c r="AB44" s="1"/>
    </row>
    <row r="45" spans="2:28" s="8" customFormat="1" ht="18.75" customHeight="1" x14ac:dyDescent="0.25">
      <c r="B45" s="76"/>
      <c r="C45" s="30" t="s">
        <v>54</v>
      </c>
      <c r="D45" s="30"/>
      <c r="E45" s="30"/>
      <c r="F45" s="30"/>
      <c r="G45" s="107"/>
      <c r="H45" s="30"/>
      <c r="I45" s="30"/>
      <c r="J45" s="30"/>
      <c r="K45" s="30"/>
      <c r="L45" s="30"/>
      <c r="M45" s="30"/>
      <c r="N45" s="30"/>
      <c r="O45" s="30"/>
      <c r="P45" s="43">
        <f t="shared" si="0"/>
        <v>23047539</v>
      </c>
      <c r="Q45" s="43">
        <f t="shared" ref="Q45:V45" si="10">+Q44</f>
        <v>17285654</v>
      </c>
      <c r="R45" s="43">
        <f t="shared" si="10"/>
        <v>5300934</v>
      </c>
      <c r="S45" s="43">
        <f>+S44</f>
        <v>460951</v>
      </c>
      <c r="T45" s="43">
        <f t="shared" si="10"/>
        <v>4990554</v>
      </c>
      <c r="U45" s="43">
        <f t="shared" si="10"/>
        <v>2770249</v>
      </c>
      <c r="V45" s="43">
        <f t="shared" si="10"/>
        <v>30808342</v>
      </c>
      <c r="W45" s="43"/>
      <c r="X45" s="43">
        <f>X44</f>
        <v>14973421.139999999</v>
      </c>
      <c r="Y45" s="77">
        <f>Y44</f>
        <v>4591849.1500000004</v>
      </c>
      <c r="Z45" s="1"/>
      <c r="AA45" s="1"/>
      <c r="AB45" s="1"/>
    </row>
    <row r="46" spans="2:28" s="8" customFormat="1" ht="80.25" customHeight="1" x14ac:dyDescent="0.25">
      <c r="B46" s="84">
        <f>+B44+1</f>
        <v>26</v>
      </c>
      <c r="C46" s="222" t="s">
        <v>224</v>
      </c>
      <c r="D46" s="7" t="s">
        <v>223</v>
      </c>
      <c r="E46" s="193">
        <v>115216</v>
      </c>
      <c r="F46" s="24" t="s">
        <v>158</v>
      </c>
      <c r="G46" s="106" t="s">
        <v>294</v>
      </c>
      <c r="H46" s="98">
        <v>41730</v>
      </c>
      <c r="I46" s="98">
        <v>43765</v>
      </c>
      <c r="J46" s="94">
        <v>0.75</v>
      </c>
      <c r="K46" s="6" t="s">
        <v>494</v>
      </c>
      <c r="L46" s="6" t="s">
        <v>292</v>
      </c>
      <c r="M46" s="6"/>
      <c r="N46" s="10" t="s">
        <v>251</v>
      </c>
      <c r="O46" s="6" t="s">
        <v>600</v>
      </c>
      <c r="P46" s="61">
        <f>+Q46+R46+S46</f>
        <v>37305115.730000004</v>
      </c>
      <c r="Q46" s="61">
        <v>27978836.800000001</v>
      </c>
      <c r="R46" s="61">
        <v>0</v>
      </c>
      <c r="S46" s="60">
        <v>9326278.9299999997</v>
      </c>
      <c r="T46" s="60">
        <v>12160232.26</v>
      </c>
      <c r="U46" s="65">
        <v>0</v>
      </c>
      <c r="V46" s="61">
        <f>Q46+R46+S46+T46+U46</f>
        <v>49465347.990000002</v>
      </c>
      <c r="W46" s="63" t="s">
        <v>254</v>
      </c>
      <c r="X46" s="41">
        <v>14657834.4</v>
      </c>
      <c r="Y46" s="75">
        <v>4885944.8</v>
      </c>
      <c r="Z46" s="1"/>
      <c r="AA46" s="1"/>
      <c r="AB46" s="1"/>
    </row>
    <row r="47" spans="2:28" s="8" customFormat="1" ht="96" customHeight="1" x14ac:dyDescent="0.25">
      <c r="B47" s="84">
        <f>+B46+1</f>
        <v>27</v>
      </c>
      <c r="C47" s="224"/>
      <c r="D47" s="7" t="s">
        <v>226</v>
      </c>
      <c r="E47" s="193">
        <v>114831</v>
      </c>
      <c r="F47" s="179" t="s">
        <v>227</v>
      </c>
      <c r="G47" s="108" t="s">
        <v>304</v>
      </c>
      <c r="H47" s="10" t="s">
        <v>595</v>
      </c>
      <c r="I47" s="98">
        <v>43641</v>
      </c>
      <c r="J47" s="94">
        <v>0.75</v>
      </c>
      <c r="K47" s="10" t="s">
        <v>483</v>
      </c>
      <c r="L47" s="10" t="s">
        <v>484</v>
      </c>
      <c r="M47" s="10"/>
      <c r="N47" s="10" t="s">
        <v>251</v>
      </c>
      <c r="O47" s="6" t="s">
        <v>600</v>
      </c>
      <c r="P47" s="61">
        <f>+Q47+R47+S47</f>
        <v>27430904.640000001</v>
      </c>
      <c r="Q47" s="61">
        <v>20573178.48</v>
      </c>
      <c r="R47" s="61">
        <v>0</v>
      </c>
      <c r="S47" s="61">
        <v>6857726.1600000001</v>
      </c>
      <c r="T47" s="60">
        <v>6740673.0899999999</v>
      </c>
      <c r="U47" s="60">
        <v>8925496.4700000007</v>
      </c>
      <c r="V47" s="61">
        <f>Q47+R47+S47+T47+U47</f>
        <v>43097074.200000003</v>
      </c>
      <c r="W47" s="63" t="s">
        <v>254</v>
      </c>
      <c r="X47" s="41">
        <f>811807.81+10398391.42+51504.02+55984.97</f>
        <v>11317688.220000001</v>
      </c>
      <c r="Y47" s="41">
        <f>3736733.08+17168.01+18661.65</f>
        <v>3772562.7399999998</v>
      </c>
      <c r="Z47" s="1"/>
      <c r="AA47" s="1"/>
      <c r="AB47" s="1"/>
    </row>
    <row r="48" spans="2:28" s="8" customFormat="1" ht="96" customHeight="1" x14ac:dyDescent="0.25">
      <c r="B48" s="84">
        <f>+B47+1</f>
        <v>28</v>
      </c>
      <c r="C48" s="173" t="s">
        <v>224</v>
      </c>
      <c r="D48" s="7" t="s">
        <v>689</v>
      </c>
      <c r="E48" s="37">
        <v>117138</v>
      </c>
      <c r="F48" s="179" t="s">
        <v>150</v>
      </c>
      <c r="G48" s="166"/>
      <c r="H48" s="10" t="s">
        <v>692</v>
      </c>
      <c r="I48" s="95">
        <v>43100</v>
      </c>
      <c r="J48" s="94">
        <v>0.75</v>
      </c>
      <c r="K48" s="177" t="s">
        <v>489</v>
      </c>
      <c r="L48" s="177" t="s">
        <v>690</v>
      </c>
      <c r="M48" s="177"/>
      <c r="N48" s="10" t="s">
        <v>251</v>
      </c>
      <c r="O48" s="6" t="s">
        <v>691</v>
      </c>
      <c r="P48" s="61">
        <f>+Q48+R48+S48</f>
        <v>626270.69999999995</v>
      </c>
      <c r="Q48" s="61">
        <v>469703.02</v>
      </c>
      <c r="R48" s="61">
        <v>0</v>
      </c>
      <c r="S48" s="61">
        <v>156567.67999999999</v>
      </c>
      <c r="T48" s="60">
        <v>123450.3</v>
      </c>
      <c r="U48" s="60">
        <v>0</v>
      </c>
      <c r="V48" s="61">
        <f>Q48+R48+S48+T48+U48</f>
        <v>749721</v>
      </c>
      <c r="W48" s="63" t="s">
        <v>254</v>
      </c>
      <c r="X48" s="41">
        <v>0</v>
      </c>
      <c r="Y48" s="41">
        <v>0</v>
      </c>
      <c r="Z48" s="1"/>
      <c r="AA48" s="1"/>
      <c r="AB48" s="1"/>
    </row>
    <row r="49" spans="2:29" s="8" customFormat="1" ht="18.75" customHeight="1" x14ac:dyDescent="0.25">
      <c r="B49" s="76"/>
      <c r="C49" s="40" t="s">
        <v>695</v>
      </c>
      <c r="D49" s="30"/>
      <c r="E49" s="30"/>
      <c r="F49" s="40"/>
      <c r="G49" s="113"/>
      <c r="H49" s="91"/>
      <c r="I49" s="91"/>
      <c r="J49" s="91"/>
      <c r="K49" s="91"/>
      <c r="L49" s="91"/>
      <c r="M49" s="91"/>
      <c r="N49" s="91"/>
      <c r="O49" s="91"/>
      <c r="P49" s="66">
        <f>SUM(P46:P48)</f>
        <v>65362291.070000008</v>
      </c>
      <c r="Q49" s="43">
        <f>SUM(Q46:Q48)</f>
        <v>49021718.300000004</v>
      </c>
      <c r="R49" s="43">
        <f t="shared" ref="R49:V49" si="11">SUM(R46:R48)</f>
        <v>0</v>
      </c>
      <c r="S49" s="43">
        <f t="shared" si="11"/>
        <v>16340572.77</v>
      </c>
      <c r="T49" s="43">
        <f t="shared" si="11"/>
        <v>19024355.650000002</v>
      </c>
      <c r="U49" s="43">
        <f t="shared" si="11"/>
        <v>8925496.4700000007</v>
      </c>
      <c r="V49" s="43">
        <f t="shared" si="11"/>
        <v>93312143.189999998</v>
      </c>
      <c r="W49" s="43"/>
      <c r="X49" s="43">
        <f t="shared" ref="X49" si="12">SUM(X46:X47)</f>
        <v>25975522.620000001</v>
      </c>
      <c r="Y49" s="77">
        <f>SUM(Y46:Y47)</f>
        <v>8658507.5399999991</v>
      </c>
      <c r="Z49" s="1"/>
      <c r="AA49" s="1"/>
      <c r="AB49" s="1"/>
    </row>
    <row r="50" spans="2:29" s="8" customFormat="1" ht="75.75" customHeight="1" x14ac:dyDescent="0.25">
      <c r="B50" s="78">
        <v>29</v>
      </c>
      <c r="C50" s="222" t="s">
        <v>180</v>
      </c>
      <c r="D50" s="7" t="s">
        <v>173</v>
      </c>
      <c r="E50" s="7">
        <v>114060</v>
      </c>
      <c r="F50" s="24" t="s">
        <v>158</v>
      </c>
      <c r="G50" s="106" t="s">
        <v>308</v>
      </c>
      <c r="H50" s="10" t="s">
        <v>309</v>
      </c>
      <c r="I50" s="96">
        <v>43755</v>
      </c>
      <c r="J50" s="94">
        <v>0.75</v>
      </c>
      <c r="K50" s="6" t="s">
        <v>500</v>
      </c>
      <c r="L50" s="6" t="s">
        <v>501</v>
      </c>
      <c r="M50" s="6"/>
      <c r="N50" s="10" t="s">
        <v>251</v>
      </c>
      <c r="O50" s="6" t="s">
        <v>600</v>
      </c>
      <c r="P50" s="63">
        <f t="shared" si="0"/>
        <v>30680172.490000002</v>
      </c>
      <c r="Q50" s="63">
        <v>23010129.370000001</v>
      </c>
      <c r="R50" s="60">
        <v>0</v>
      </c>
      <c r="S50" s="60">
        <v>7670043.1200000001</v>
      </c>
      <c r="T50" s="60">
        <v>7081987.3700000001</v>
      </c>
      <c r="U50" s="60">
        <v>806047.22</v>
      </c>
      <c r="V50" s="61">
        <f>Q50+R50+S50+T50+U50</f>
        <v>38568207.079999998</v>
      </c>
      <c r="W50" s="68" t="s">
        <v>254</v>
      </c>
      <c r="X50" s="41">
        <v>10848688.620000001</v>
      </c>
      <c r="Y50" s="41">
        <v>3616229.53</v>
      </c>
      <c r="Z50" s="1"/>
      <c r="AA50" s="1"/>
      <c r="AB50" s="1"/>
    </row>
    <row r="51" spans="2:29" s="8" customFormat="1" ht="80.25" customHeight="1" x14ac:dyDescent="0.25">
      <c r="B51" s="78">
        <f>+B50+1</f>
        <v>30</v>
      </c>
      <c r="C51" s="223"/>
      <c r="D51" s="7" t="s">
        <v>174</v>
      </c>
      <c r="E51" s="7">
        <v>110707</v>
      </c>
      <c r="F51" s="24" t="s">
        <v>158</v>
      </c>
      <c r="G51" s="106" t="s">
        <v>410</v>
      </c>
      <c r="H51" s="184" t="s">
        <v>411</v>
      </c>
      <c r="I51" s="10" t="s">
        <v>412</v>
      </c>
      <c r="J51" s="94">
        <v>0.75</v>
      </c>
      <c r="K51" s="6" t="s">
        <v>485</v>
      </c>
      <c r="L51" s="6" t="s">
        <v>495</v>
      </c>
      <c r="M51" s="6"/>
      <c r="N51" s="10" t="s">
        <v>251</v>
      </c>
      <c r="O51" s="6" t="s">
        <v>600</v>
      </c>
      <c r="P51" s="63">
        <f t="shared" si="0"/>
        <v>9681480.5099999998</v>
      </c>
      <c r="Q51" s="63">
        <v>7261110.3799999999</v>
      </c>
      <c r="R51" s="60">
        <v>0</v>
      </c>
      <c r="S51" s="60">
        <v>2420370.13</v>
      </c>
      <c r="T51" s="60">
        <v>2295786.6300000004</v>
      </c>
      <c r="U51" s="60">
        <v>52563.839999999997</v>
      </c>
      <c r="V51" s="61">
        <f>Q51+R51+S51+T51+U51</f>
        <v>12029830.98</v>
      </c>
      <c r="W51" s="68" t="s">
        <v>254</v>
      </c>
      <c r="X51" s="41">
        <v>6395263.8200000003</v>
      </c>
      <c r="Y51" s="41">
        <v>2131754.6</v>
      </c>
      <c r="Z51" s="1"/>
      <c r="AA51" s="1"/>
      <c r="AB51" s="1"/>
    </row>
    <row r="52" spans="2:29" s="8" customFormat="1" ht="57.75" customHeight="1" x14ac:dyDescent="0.25">
      <c r="B52" s="78">
        <f t="shared" ref="B52:B54" si="13">+B51+1</f>
        <v>31</v>
      </c>
      <c r="C52" s="223"/>
      <c r="D52" s="7" t="s">
        <v>175</v>
      </c>
      <c r="E52" s="7">
        <v>111698</v>
      </c>
      <c r="F52" s="24" t="s">
        <v>158</v>
      </c>
      <c r="G52" s="106" t="s">
        <v>702</v>
      </c>
      <c r="H52" s="10"/>
      <c r="I52" s="10"/>
      <c r="J52" s="94">
        <v>0.75</v>
      </c>
      <c r="K52" s="6" t="s">
        <v>483</v>
      </c>
      <c r="L52" s="6" t="s">
        <v>484</v>
      </c>
      <c r="M52" s="6"/>
      <c r="N52" s="10" t="s">
        <v>251</v>
      </c>
      <c r="O52" s="6" t="s">
        <v>600</v>
      </c>
      <c r="P52" s="63">
        <f t="shared" si="0"/>
        <v>11633074.890000001</v>
      </c>
      <c r="Q52" s="63">
        <v>8724806.1699999999</v>
      </c>
      <c r="R52" s="60">
        <v>0</v>
      </c>
      <c r="S52" s="60">
        <v>2908268.72</v>
      </c>
      <c r="T52" s="60">
        <v>3303425.77</v>
      </c>
      <c r="U52" s="60">
        <v>690097.66</v>
      </c>
      <c r="V52" s="61">
        <f>Q52+R52+S52+T52+U52</f>
        <v>15626598.32</v>
      </c>
      <c r="W52" s="68" t="s">
        <v>254</v>
      </c>
      <c r="X52" s="41">
        <v>6193130.2999999998</v>
      </c>
      <c r="Y52" s="41">
        <v>2064376.76</v>
      </c>
      <c r="Z52" s="1"/>
      <c r="AA52" s="1"/>
      <c r="AB52" s="1"/>
    </row>
    <row r="53" spans="2:29" s="8" customFormat="1" ht="98.25" customHeight="1" x14ac:dyDescent="0.25">
      <c r="B53" s="78">
        <f t="shared" si="13"/>
        <v>32</v>
      </c>
      <c r="C53" s="223"/>
      <c r="D53" s="7" t="s">
        <v>305</v>
      </c>
      <c r="E53" s="7">
        <v>114059</v>
      </c>
      <c r="F53" s="24" t="s">
        <v>158</v>
      </c>
      <c r="G53" s="106" t="s">
        <v>306</v>
      </c>
      <c r="H53" s="98" t="s">
        <v>307</v>
      </c>
      <c r="I53" s="98">
        <v>43566</v>
      </c>
      <c r="J53" s="94">
        <v>0.75</v>
      </c>
      <c r="K53" s="6" t="s">
        <v>485</v>
      </c>
      <c r="L53" s="6" t="s">
        <v>502</v>
      </c>
      <c r="M53" s="6"/>
      <c r="N53" s="10" t="s">
        <v>251</v>
      </c>
      <c r="O53" s="6" t="s">
        <v>600</v>
      </c>
      <c r="P53" s="63">
        <f t="shared" si="0"/>
        <v>15726960.359999999</v>
      </c>
      <c r="Q53" s="63">
        <v>11795220.27</v>
      </c>
      <c r="R53" s="60">
        <v>0</v>
      </c>
      <c r="S53" s="60">
        <v>3931740.09</v>
      </c>
      <c r="T53" s="60">
        <v>5539858.2999999998</v>
      </c>
      <c r="U53" s="60">
        <v>2310613.17</v>
      </c>
      <c r="V53" s="61">
        <f>Q53+R53+S53+T53+U53</f>
        <v>23577431.829999998</v>
      </c>
      <c r="W53" s="68" t="s">
        <v>254</v>
      </c>
      <c r="X53" s="41">
        <v>5379178.04</v>
      </c>
      <c r="Y53" s="75">
        <v>1793059.35</v>
      </c>
      <c r="Z53" s="1"/>
      <c r="AA53" s="1"/>
      <c r="AB53" s="1"/>
    </row>
    <row r="54" spans="2:29" s="8" customFormat="1" ht="60.75" customHeight="1" x14ac:dyDescent="0.25">
      <c r="B54" s="78">
        <f t="shared" si="13"/>
        <v>33</v>
      </c>
      <c r="C54" s="224"/>
      <c r="D54" s="7" t="s">
        <v>623</v>
      </c>
      <c r="E54" s="7">
        <v>114234</v>
      </c>
      <c r="F54" s="24" t="s">
        <v>158</v>
      </c>
      <c r="G54" s="106" t="s">
        <v>311</v>
      </c>
      <c r="H54" s="10" t="s">
        <v>310</v>
      </c>
      <c r="I54" s="98">
        <v>43524</v>
      </c>
      <c r="J54" s="94">
        <v>0.75</v>
      </c>
      <c r="K54" s="6" t="s">
        <v>489</v>
      </c>
      <c r="L54" s="6" t="s">
        <v>488</v>
      </c>
      <c r="M54" s="6"/>
      <c r="N54" s="10" t="s">
        <v>251</v>
      </c>
      <c r="O54" s="6" t="s">
        <v>600</v>
      </c>
      <c r="P54" s="63">
        <f t="shared" si="0"/>
        <v>31153623.049999997</v>
      </c>
      <c r="Q54" s="61">
        <v>23365217.287999999</v>
      </c>
      <c r="R54" s="61">
        <v>0</v>
      </c>
      <c r="S54" s="61">
        <v>7788405.7620000001</v>
      </c>
      <c r="T54" s="61">
        <v>10704801.33</v>
      </c>
      <c r="U54" s="61">
        <v>1237334.58</v>
      </c>
      <c r="V54" s="61">
        <f>Q54+R54+S54+T54+U54</f>
        <v>43095758.959999993</v>
      </c>
      <c r="W54" s="68" t="s">
        <v>254</v>
      </c>
      <c r="X54" s="41">
        <v>4287542.41</v>
      </c>
      <c r="Y54" s="75">
        <v>1429180.79</v>
      </c>
      <c r="Z54" s="1"/>
      <c r="AA54" s="1"/>
      <c r="AB54" s="1"/>
    </row>
    <row r="55" spans="2:29" s="8" customFormat="1" ht="24.75" customHeight="1" x14ac:dyDescent="0.25">
      <c r="B55" s="76"/>
      <c r="C55" s="30" t="s">
        <v>179</v>
      </c>
      <c r="D55" s="30"/>
      <c r="E55" s="30"/>
      <c r="F55" s="30"/>
      <c r="G55" s="107"/>
      <c r="H55" s="30"/>
      <c r="I55" s="30"/>
      <c r="J55" s="30"/>
      <c r="K55" s="30"/>
      <c r="L55" s="30"/>
      <c r="M55" s="30"/>
      <c r="N55" s="30"/>
      <c r="O55" s="30"/>
      <c r="P55" s="43">
        <f t="shared" si="0"/>
        <v>98875311.300000012</v>
      </c>
      <c r="Q55" s="43">
        <f t="shared" ref="Q55:V55" si="14">SUM(Q50:Q54)</f>
        <v>74156483.478</v>
      </c>
      <c r="R55" s="43">
        <f t="shared" si="14"/>
        <v>0</v>
      </c>
      <c r="S55" s="43">
        <f t="shared" si="14"/>
        <v>24718827.822000004</v>
      </c>
      <c r="T55" s="43">
        <f t="shared" si="14"/>
        <v>28925859.399999999</v>
      </c>
      <c r="U55" s="43">
        <f t="shared" si="14"/>
        <v>5096656.47</v>
      </c>
      <c r="V55" s="43">
        <f t="shared" si="14"/>
        <v>132897827.17</v>
      </c>
      <c r="W55" s="43"/>
      <c r="X55" s="43">
        <f>SUM(X50:X54)</f>
        <v>33103803.190000001</v>
      </c>
      <c r="Y55" s="77">
        <f>SUM(Y50:Y54)</f>
        <v>11034601.030000001</v>
      </c>
      <c r="Z55" s="1"/>
      <c r="AA55" s="1"/>
      <c r="AB55" s="1"/>
    </row>
    <row r="56" spans="2:29" s="8" customFormat="1" ht="18.75" customHeight="1" x14ac:dyDescent="0.25">
      <c r="B56" s="79"/>
      <c r="C56" s="32" t="s">
        <v>71</v>
      </c>
      <c r="D56" s="32"/>
      <c r="E56" s="32"/>
      <c r="F56" s="32"/>
      <c r="G56" s="109"/>
      <c r="H56" s="32"/>
      <c r="I56" s="32"/>
      <c r="J56" s="32"/>
      <c r="K56" s="32"/>
      <c r="L56" s="32"/>
      <c r="M56" s="32"/>
      <c r="N56" s="32"/>
      <c r="O56" s="32"/>
      <c r="P56" s="44">
        <f>+P55+P49+P45+P43+P39</f>
        <v>3192622787.73</v>
      </c>
      <c r="Q56" s="44">
        <f>+Q39+Q43+Q45+Q55+Q49</f>
        <v>2394467090.5320005</v>
      </c>
      <c r="R56" s="44">
        <f t="shared" ref="R56:V56" si="15">+R39+R43+R45+R55+R49</f>
        <v>5300934</v>
      </c>
      <c r="S56" s="44">
        <f>+S39+S43+S45+S55+S49</f>
        <v>792854763.19800007</v>
      </c>
      <c r="T56" s="44">
        <f t="shared" si="15"/>
        <v>721223457.16999996</v>
      </c>
      <c r="U56" s="44">
        <f t="shared" si="15"/>
        <v>16792401.940000001</v>
      </c>
      <c r="V56" s="44">
        <f t="shared" si="15"/>
        <v>3930638646.8400002</v>
      </c>
      <c r="W56" s="44"/>
      <c r="X56" s="44">
        <f>X55+X49+X45+X43+X39</f>
        <v>802060546.88</v>
      </c>
      <c r="Y56" s="80">
        <f>Y55+Y49+Y45+Y43+Y39</f>
        <v>266954224.25999999</v>
      </c>
      <c r="Z56" s="149"/>
      <c r="AA56" s="1"/>
      <c r="AB56" s="1"/>
    </row>
    <row r="57" spans="2:29" ht="16.5" customHeight="1" x14ac:dyDescent="0.25">
      <c r="B57" s="72"/>
      <c r="C57" s="29" t="s">
        <v>16</v>
      </c>
      <c r="D57" s="29"/>
      <c r="E57" s="29"/>
      <c r="F57" s="29"/>
      <c r="G57" s="114"/>
      <c r="H57" s="100"/>
      <c r="I57" s="100"/>
      <c r="J57" s="100"/>
      <c r="K57" s="100"/>
      <c r="L57" s="100"/>
      <c r="M57" s="100"/>
      <c r="N57" s="100"/>
      <c r="O57" s="100"/>
      <c r="P57" s="48"/>
      <c r="Q57" s="48"/>
      <c r="R57" s="48"/>
      <c r="S57" s="48"/>
      <c r="T57" s="48"/>
      <c r="U57" s="58"/>
      <c r="V57" s="58"/>
      <c r="W57" s="48"/>
      <c r="X57" s="48"/>
      <c r="Y57" s="85"/>
      <c r="Z57" s="1"/>
      <c r="AA57" s="1"/>
      <c r="AB57" s="1"/>
    </row>
    <row r="58" spans="2:29" ht="57" customHeight="1" x14ac:dyDescent="0.25">
      <c r="B58" s="78">
        <f>+B54+1</f>
        <v>34</v>
      </c>
      <c r="C58" s="200" t="s">
        <v>4</v>
      </c>
      <c r="D58" s="37" t="s">
        <v>5</v>
      </c>
      <c r="E58" s="37">
        <v>101628</v>
      </c>
      <c r="F58" s="179" t="s">
        <v>6</v>
      </c>
      <c r="G58" s="106" t="s">
        <v>438</v>
      </c>
      <c r="H58" s="98">
        <v>41611</v>
      </c>
      <c r="I58" s="98">
        <v>43100</v>
      </c>
      <c r="J58" s="94">
        <v>0.85</v>
      </c>
      <c r="K58" s="10" t="s">
        <v>496</v>
      </c>
      <c r="L58" s="10" t="s">
        <v>503</v>
      </c>
      <c r="M58" s="10" t="s">
        <v>503</v>
      </c>
      <c r="N58" s="10" t="s">
        <v>251</v>
      </c>
      <c r="O58" s="10" t="s">
        <v>601</v>
      </c>
      <c r="P58" s="63">
        <f t="shared" si="0"/>
        <v>33539286</v>
      </c>
      <c r="Q58" s="63">
        <v>28508393</v>
      </c>
      <c r="R58" s="63">
        <v>4360107</v>
      </c>
      <c r="S58" s="63">
        <v>670786</v>
      </c>
      <c r="T58" s="63">
        <v>7200236</v>
      </c>
      <c r="U58" s="67">
        <v>2676334</v>
      </c>
      <c r="V58" s="67">
        <f t="shared" ref="V58:V75" si="16">+Q58+R58+S58+T58+U58</f>
        <v>43415856</v>
      </c>
      <c r="W58" s="63" t="s">
        <v>439</v>
      </c>
      <c r="X58" s="41">
        <v>26525399.079999998</v>
      </c>
      <c r="Y58" s="41">
        <v>4056825.73</v>
      </c>
      <c r="Z58" s="1"/>
      <c r="AA58" s="1"/>
      <c r="AB58" s="188"/>
      <c r="AC58" s="5"/>
    </row>
    <row r="59" spans="2:29" s="8" customFormat="1" ht="69" customHeight="1" x14ac:dyDescent="0.25">
      <c r="B59" s="78">
        <f>+B58+1</f>
        <v>35</v>
      </c>
      <c r="C59" s="208"/>
      <c r="D59" s="7" t="s">
        <v>13</v>
      </c>
      <c r="E59" s="7">
        <v>103605</v>
      </c>
      <c r="F59" s="179" t="s">
        <v>216</v>
      </c>
      <c r="G59" s="106" t="s">
        <v>453</v>
      </c>
      <c r="H59" s="98">
        <v>42699</v>
      </c>
      <c r="I59" s="98">
        <v>43159</v>
      </c>
      <c r="J59" s="94">
        <v>0.85</v>
      </c>
      <c r="K59" s="10" t="s">
        <v>496</v>
      </c>
      <c r="L59" s="10" t="s">
        <v>504</v>
      </c>
      <c r="M59" s="10" t="s">
        <v>504</v>
      </c>
      <c r="N59" s="10" t="s">
        <v>251</v>
      </c>
      <c r="O59" s="10" t="s">
        <v>601</v>
      </c>
      <c r="P59" s="63">
        <f t="shared" si="0"/>
        <v>45042327</v>
      </c>
      <c r="Q59" s="61">
        <v>38285978</v>
      </c>
      <c r="R59" s="61">
        <v>5855502</v>
      </c>
      <c r="S59" s="61">
        <v>900847</v>
      </c>
      <c r="T59" s="61">
        <v>9659516</v>
      </c>
      <c r="U59" s="61">
        <v>3255257</v>
      </c>
      <c r="V59" s="67">
        <f t="shared" si="16"/>
        <v>57957100</v>
      </c>
      <c r="W59" s="63" t="s">
        <v>439</v>
      </c>
      <c r="X59" s="41">
        <v>32201534.309999999</v>
      </c>
      <c r="Y59" s="41">
        <v>4924940.54</v>
      </c>
      <c r="Z59" s="1"/>
      <c r="AA59" s="1"/>
      <c r="AB59" s="1"/>
    </row>
    <row r="60" spans="2:29" ht="59.25" customHeight="1" x14ac:dyDescent="0.25">
      <c r="B60" s="78">
        <f t="shared" ref="B60:B75" si="17">+B59+1</f>
        <v>36</v>
      </c>
      <c r="C60" s="208"/>
      <c r="D60" s="7" t="s">
        <v>24</v>
      </c>
      <c r="E60" s="7">
        <v>106554</v>
      </c>
      <c r="F60" s="179" t="s">
        <v>85</v>
      </c>
      <c r="G60" s="106" t="s">
        <v>385</v>
      </c>
      <c r="H60" s="10" t="s">
        <v>384</v>
      </c>
      <c r="I60" s="10" t="s">
        <v>271</v>
      </c>
      <c r="J60" s="94">
        <v>0.85</v>
      </c>
      <c r="K60" s="10" t="s">
        <v>490</v>
      </c>
      <c r="L60" s="10" t="s">
        <v>491</v>
      </c>
      <c r="M60" s="10" t="s">
        <v>505</v>
      </c>
      <c r="N60" s="10" t="s">
        <v>251</v>
      </c>
      <c r="O60" s="10" t="s">
        <v>601</v>
      </c>
      <c r="P60" s="63">
        <f t="shared" si="0"/>
        <v>79407300</v>
      </c>
      <c r="Q60" s="61">
        <v>67496205</v>
      </c>
      <c r="R60" s="61">
        <v>10322949</v>
      </c>
      <c r="S60" s="61">
        <v>1588146</v>
      </c>
      <c r="T60" s="61">
        <v>19818591</v>
      </c>
      <c r="U60" s="61">
        <v>5357111</v>
      </c>
      <c r="V60" s="67">
        <f t="shared" si="16"/>
        <v>104583002</v>
      </c>
      <c r="W60" s="63" t="s">
        <v>254</v>
      </c>
      <c r="X60" s="41">
        <v>52298739.159999996</v>
      </c>
      <c r="Y60" s="41">
        <v>7998630.7000000002</v>
      </c>
      <c r="Z60" s="1"/>
      <c r="AA60" s="1"/>
      <c r="AB60" s="1"/>
    </row>
    <row r="61" spans="2:29" s="8" customFormat="1" ht="63" customHeight="1" x14ac:dyDescent="0.25">
      <c r="B61" s="78">
        <f t="shared" si="17"/>
        <v>37</v>
      </c>
      <c r="C61" s="208"/>
      <c r="D61" s="7" t="str">
        <f>'[1]Contracte semnate'!D61</f>
        <v>Fazarea proiectului Sistem de management integrat al deșeurilor în județul Brăila</v>
      </c>
      <c r="E61" s="7">
        <v>103731</v>
      </c>
      <c r="F61" s="179" t="s">
        <v>448</v>
      </c>
      <c r="G61" s="115" t="s">
        <v>449</v>
      </c>
      <c r="H61" s="98">
        <v>42980</v>
      </c>
      <c r="I61" s="98">
        <v>43496</v>
      </c>
      <c r="J61" s="94">
        <v>0.85</v>
      </c>
      <c r="K61" s="10" t="s">
        <v>497</v>
      </c>
      <c r="L61" s="10" t="s">
        <v>504</v>
      </c>
      <c r="M61" s="10" t="s">
        <v>506</v>
      </c>
      <c r="N61" s="10" t="s">
        <v>251</v>
      </c>
      <c r="O61" s="10" t="s">
        <v>601</v>
      </c>
      <c r="P61" s="68">
        <f t="shared" si="0"/>
        <v>30233615</v>
      </c>
      <c r="Q61" s="61">
        <v>25698573</v>
      </c>
      <c r="R61" s="61">
        <v>3930370</v>
      </c>
      <c r="S61" s="61">
        <v>604672</v>
      </c>
      <c r="T61" s="61">
        <v>489798</v>
      </c>
      <c r="U61" s="61">
        <v>3457632</v>
      </c>
      <c r="V61" s="67">
        <f t="shared" si="16"/>
        <v>34181045</v>
      </c>
      <c r="W61" s="63" t="s">
        <v>254</v>
      </c>
      <c r="X61" s="41">
        <v>3277525.4</v>
      </c>
      <c r="Y61" s="41">
        <v>501268.58999999997</v>
      </c>
      <c r="Z61" s="1"/>
      <c r="AA61" s="1"/>
      <c r="AB61" s="1"/>
    </row>
    <row r="62" spans="2:29" s="8" customFormat="1" ht="69.75" customHeight="1" x14ac:dyDescent="0.25">
      <c r="B62" s="78">
        <f t="shared" si="17"/>
        <v>38</v>
      </c>
      <c r="C62" s="208"/>
      <c r="D62" s="7" t="str">
        <f>'[1]Contracte semnate'!D62</f>
        <v>Fazarea proiectului Sistem de management integrat al deseurilor în județul Alba</v>
      </c>
      <c r="E62" s="7">
        <v>106374</v>
      </c>
      <c r="F62" s="179" t="s">
        <v>94</v>
      </c>
      <c r="G62" s="116" t="s">
        <v>335</v>
      </c>
      <c r="H62" s="98">
        <v>42780</v>
      </c>
      <c r="I62" s="98">
        <v>43465</v>
      </c>
      <c r="J62" s="94">
        <v>0.85</v>
      </c>
      <c r="K62" s="10" t="s">
        <v>485</v>
      </c>
      <c r="L62" s="10" t="s">
        <v>486</v>
      </c>
      <c r="M62" s="10" t="s">
        <v>507</v>
      </c>
      <c r="N62" s="10" t="s">
        <v>251</v>
      </c>
      <c r="O62" s="10" t="s">
        <v>601</v>
      </c>
      <c r="P62" s="68">
        <f t="shared" si="0"/>
        <v>68927126</v>
      </c>
      <c r="Q62" s="61">
        <v>58588057</v>
      </c>
      <c r="R62" s="61">
        <v>8960526</v>
      </c>
      <c r="S62" s="61">
        <v>1378543</v>
      </c>
      <c r="T62" s="61">
        <v>24564898</v>
      </c>
      <c r="U62" s="61">
        <v>6197807</v>
      </c>
      <c r="V62" s="67">
        <f t="shared" si="16"/>
        <v>99689831</v>
      </c>
      <c r="W62" s="63" t="s">
        <v>254</v>
      </c>
      <c r="X62" s="41">
        <v>48392840.699999996</v>
      </c>
      <c r="Y62" s="41">
        <v>7401258</v>
      </c>
      <c r="Z62" s="1"/>
      <c r="AA62" s="1"/>
      <c r="AB62" s="1"/>
    </row>
    <row r="63" spans="2:29" s="8" customFormat="1" ht="70.5" customHeight="1" x14ac:dyDescent="0.25">
      <c r="B63" s="78">
        <f t="shared" si="17"/>
        <v>39</v>
      </c>
      <c r="C63" s="208"/>
      <c r="D63" s="7" t="s">
        <v>197</v>
      </c>
      <c r="E63" s="7">
        <v>106394</v>
      </c>
      <c r="F63" s="179" t="s">
        <v>106</v>
      </c>
      <c r="G63" s="106" t="s">
        <v>440</v>
      </c>
      <c r="H63" s="98">
        <v>42186</v>
      </c>
      <c r="I63" s="98">
        <v>43434</v>
      </c>
      <c r="J63" s="94">
        <v>0.85</v>
      </c>
      <c r="K63" s="10" t="s">
        <v>490</v>
      </c>
      <c r="L63" s="10" t="s">
        <v>508</v>
      </c>
      <c r="M63" s="10" t="s">
        <v>509</v>
      </c>
      <c r="N63" s="10" t="s">
        <v>251</v>
      </c>
      <c r="O63" s="10" t="s">
        <v>601</v>
      </c>
      <c r="P63" s="63">
        <f t="shared" si="0"/>
        <v>114628039.42</v>
      </c>
      <c r="Q63" s="67">
        <v>97433833.480000004</v>
      </c>
      <c r="R63" s="61">
        <v>14901645.119999999</v>
      </c>
      <c r="S63" s="61">
        <v>2292560.8199999998</v>
      </c>
      <c r="T63" s="61">
        <v>35979014.759999998</v>
      </c>
      <c r="U63" s="61">
        <v>11461543.050000001</v>
      </c>
      <c r="V63" s="67">
        <f t="shared" si="16"/>
        <v>162068597.23000002</v>
      </c>
      <c r="W63" s="63" t="s">
        <v>254</v>
      </c>
      <c r="X63" s="41">
        <v>65918095.280000009</v>
      </c>
      <c r="Y63" s="41">
        <v>10081591.060000001</v>
      </c>
      <c r="Z63" s="1"/>
      <c r="AA63" s="1"/>
      <c r="AB63" s="1"/>
    </row>
    <row r="64" spans="2:29" s="8" customFormat="1" ht="66" customHeight="1" x14ac:dyDescent="0.25">
      <c r="B64" s="78">
        <f t="shared" si="17"/>
        <v>40</v>
      </c>
      <c r="C64" s="208"/>
      <c r="D64" s="7" t="s">
        <v>198</v>
      </c>
      <c r="E64" s="7">
        <v>106647</v>
      </c>
      <c r="F64" s="179" t="s">
        <v>107</v>
      </c>
      <c r="G64" s="106" t="s">
        <v>312</v>
      </c>
      <c r="H64" s="98">
        <v>42858</v>
      </c>
      <c r="I64" s="98">
        <v>43434</v>
      </c>
      <c r="J64" s="94">
        <v>0.85</v>
      </c>
      <c r="K64" s="10" t="s">
        <v>483</v>
      </c>
      <c r="L64" s="10" t="s">
        <v>510</v>
      </c>
      <c r="M64" s="10" t="s">
        <v>511</v>
      </c>
      <c r="N64" s="10" t="s">
        <v>251</v>
      </c>
      <c r="O64" s="10" t="s">
        <v>601</v>
      </c>
      <c r="P64" s="63">
        <f t="shared" si="0"/>
        <v>23528609.129999999</v>
      </c>
      <c r="Q64" s="61">
        <v>19999317.75</v>
      </c>
      <c r="R64" s="61">
        <v>3058719.18</v>
      </c>
      <c r="S64" s="61">
        <v>470572.2</v>
      </c>
      <c r="T64" s="61">
        <v>15111406.07</v>
      </c>
      <c r="U64" s="61">
        <f>25969767.25-23528609.13</f>
        <v>2441158.120000001</v>
      </c>
      <c r="V64" s="67">
        <f t="shared" si="16"/>
        <v>41081173.320000008</v>
      </c>
      <c r="W64" s="63" t="s">
        <v>254</v>
      </c>
      <c r="X64" s="41">
        <v>8524623.6700000018</v>
      </c>
      <c r="Y64" s="41">
        <v>1303765.97</v>
      </c>
      <c r="Z64" s="1"/>
      <c r="AA64" s="1"/>
      <c r="AB64" s="1"/>
    </row>
    <row r="65" spans="2:28" s="8" customFormat="1" ht="77.25" customHeight="1" x14ac:dyDescent="0.25">
      <c r="B65" s="78">
        <f t="shared" si="17"/>
        <v>41</v>
      </c>
      <c r="C65" s="208"/>
      <c r="D65" s="7" t="s">
        <v>199</v>
      </c>
      <c r="E65" s="7">
        <v>107857</v>
      </c>
      <c r="F65" s="179" t="s">
        <v>132</v>
      </c>
      <c r="G65" s="106" t="s">
        <v>343</v>
      </c>
      <c r="H65" s="98">
        <v>42885</v>
      </c>
      <c r="I65" s="98">
        <v>43404</v>
      </c>
      <c r="J65" s="94">
        <v>0.85</v>
      </c>
      <c r="K65" s="10" t="s">
        <v>500</v>
      </c>
      <c r="L65" s="10" t="s">
        <v>512</v>
      </c>
      <c r="M65" s="10" t="s">
        <v>501</v>
      </c>
      <c r="N65" s="10" t="s">
        <v>251</v>
      </c>
      <c r="O65" s="10" t="s">
        <v>601</v>
      </c>
      <c r="P65" s="63">
        <f t="shared" si="0"/>
        <v>28226213.120000001</v>
      </c>
      <c r="Q65" s="61">
        <v>23992281.149999999</v>
      </c>
      <c r="R65" s="64">
        <v>3669407.71</v>
      </c>
      <c r="S65" s="64">
        <v>564524.26</v>
      </c>
      <c r="T65" s="64">
        <v>5999747.6399999997</v>
      </c>
      <c r="U65" s="64">
        <v>2521295.73</v>
      </c>
      <c r="V65" s="67">
        <f t="shared" si="16"/>
        <v>36747256.489999995</v>
      </c>
      <c r="W65" s="63" t="s">
        <v>254</v>
      </c>
      <c r="X65" s="41">
        <v>16211791.970000001</v>
      </c>
      <c r="Y65" s="41">
        <v>2479450.5300000003</v>
      </c>
      <c r="Z65" s="1"/>
      <c r="AA65" s="1"/>
      <c r="AB65" s="1"/>
    </row>
    <row r="66" spans="2:28" s="8" customFormat="1" ht="83.25" customHeight="1" x14ac:dyDescent="0.25">
      <c r="B66" s="78">
        <f t="shared" si="17"/>
        <v>42</v>
      </c>
      <c r="C66" s="208"/>
      <c r="D66" s="7" t="s">
        <v>200</v>
      </c>
      <c r="E66" s="7">
        <v>106365</v>
      </c>
      <c r="F66" s="179" t="s">
        <v>138</v>
      </c>
      <c r="G66" s="106" t="s">
        <v>322</v>
      </c>
      <c r="H66" s="98">
        <v>42922</v>
      </c>
      <c r="I66" s="98">
        <v>43109</v>
      </c>
      <c r="J66" s="94">
        <v>0.85</v>
      </c>
      <c r="K66" s="10" t="s">
        <v>494</v>
      </c>
      <c r="L66" s="10" t="s">
        <v>513</v>
      </c>
      <c r="M66" s="10" t="s">
        <v>514</v>
      </c>
      <c r="N66" s="10" t="s">
        <v>251</v>
      </c>
      <c r="O66" s="10" t="s">
        <v>601</v>
      </c>
      <c r="P66" s="63">
        <f t="shared" si="0"/>
        <v>8621659.5099999998</v>
      </c>
      <c r="Q66" s="61">
        <v>7328409.7800000003</v>
      </c>
      <c r="R66" s="61">
        <v>1120815.6200000001</v>
      </c>
      <c r="S66" s="61">
        <v>172434.11</v>
      </c>
      <c r="T66" s="61">
        <v>1649701.33</v>
      </c>
      <c r="U66" s="61">
        <v>568895.35</v>
      </c>
      <c r="V66" s="67">
        <f t="shared" si="16"/>
        <v>10840256.189999999</v>
      </c>
      <c r="W66" s="63" t="s">
        <v>254</v>
      </c>
      <c r="X66" s="41">
        <v>6283035.21</v>
      </c>
      <c r="Y66" s="41">
        <v>960934.8</v>
      </c>
      <c r="Z66" s="1"/>
      <c r="AA66" s="1"/>
      <c r="AB66" s="1"/>
    </row>
    <row r="67" spans="2:28" s="8" customFormat="1" ht="49.5" customHeight="1" x14ac:dyDescent="0.25">
      <c r="B67" s="78">
        <f t="shared" si="17"/>
        <v>43</v>
      </c>
      <c r="C67" s="208"/>
      <c r="D67" s="7" t="s">
        <v>201</v>
      </c>
      <c r="E67" s="7">
        <v>110880</v>
      </c>
      <c r="F67" s="179" t="s">
        <v>147</v>
      </c>
      <c r="G67" s="106" t="s">
        <v>337</v>
      </c>
      <c r="H67" s="10" t="s">
        <v>368</v>
      </c>
      <c r="I67" s="10" t="s">
        <v>369</v>
      </c>
      <c r="J67" s="94">
        <v>0.85</v>
      </c>
      <c r="K67" s="10" t="s">
        <v>496</v>
      </c>
      <c r="L67" s="10" t="s">
        <v>370</v>
      </c>
      <c r="M67" s="10" t="s">
        <v>370</v>
      </c>
      <c r="N67" s="10" t="s">
        <v>251</v>
      </c>
      <c r="O67" s="10" t="s">
        <v>601</v>
      </c>
      <c r="P67" s="63">
        <f t="shared" si="0"/>
        <v>58165520.990000002</v>
      </c>
      <c r="Q67" s="61">
        <v>49440692.840000004</v>
      </c>
      <c r="R67" s="61">
        <v>7561517.7400000002</v>
      </c>
      <c r="S67" s="61">
        <v>1163310.4099999999</v>
      </c>
      <c r="T67" s="61">
        <v>19378818.469999999</v>
      </c>
      <c r="U67" s="61">
        <v>6405439.2599999998</v>
      </c>
      <c r="V67" s="67">
        <f t="shared" si="16"/>
        <v>83949778.720000014</v>
      </c>
      <c r="W67" s="63" t="s">
        <v>254</v>
      </c>
      <c r="X67" s="41">
        <v>6635281.7300000004</v>
      </c>
      <c r="Y67" s="41">
        <v>1014807.7899999999</v>
      </c>
      <c r="Z67" s="1"/>
      <c r="AA67" s="1"/>
      <c r="AB67" s="1"/>
    </row>
    <row r="68" spans="2:28" s="8" customFormat="1" ht="65.25" customHeight="1" x14ac:dyDescent="0.25">
      <c r="B68" s="78">
        <f t="shared" si="17"/>
        <v>44</v>
      </c>
      <c r="C68" s="208"/>
      <c r="D68" s="7" t="s">
        <v>202</v>
      </c>
      <c r="E68" s="7">
        <v>101692</v>
      </c>
      <c r="F68" s="179" t="s">
        <v>159</v>
      </c>
      <c r="G68" s="106" t="s">
        <v>344</v>
      </c>
      <c r="H68" s="98">
        <v>42940</v>
      </c>
      <c r="I68" s="98">
        <v>43281</v>
      </c>
      <c r="J68" s="94">
        <v>0.85</v>
      </c>
      <c r="K68" s="10" t="s">
        <v>490</v>
      </c>
      <c r="L68" s="10" t="s">
        <v>515</v>
      </c>
      <c r="M68" s="10" t="s">
        <v>515</v>
      </c>
      <c r="N68" s="10" t="s">
        <v>251</v>
      </c>
      <c r="O68" s="10" t="s">
        <v>601</v>
      </c>
      <c r="P68" s="63">
        <f t="shared" si="0"/>
        <v>118805678.92</v>
      </c>
      <c r="Q68" s="61">
        <v>100984827.08</v>
      </c>
      <c r="R68" s="61">
        <v>15444738.26</v>
      </c>
      <c r="S68" s="61">
        <v>2376113.58</v>
      </c>
      <c r="T68" s="61">
        <v>69989658.439999998</v>
      </c>
      <c r="U68" s="61">
        <v>10866531.210000001</v>
      </c>
      <c r="V68" s="67">
        <f t="shared" si="16"/>
        <v>199661868.57000002</v>
      </c>
      <c r="W68" s="63" t="s">
        <v>254</v>
      </c>
      <c r="X68" s="41">
        <v>6624793.2400000002</v>
      </c>
      <c r="Y68" s="41">
        <v>1013203.6699999999</v>
      </c>
      <c r="Z68" s="1"/>
      <c r="AA68" s="1"/>
      <c r="AB68" s="1"/>
    </row>
    <row r="69" spans="2:28" s="8" customFormat="1" ht="94.5" customHeight="1" x14ac:dyDescent="0.25">
      <c r="B69" s="78">
        <f t="shared" si="17"/>
        <v>45</v>
      </c>
      <c r="C69" s="208"/>
      <c r="D69" s="7" t="s">
        <v>203</v>
      </c>
      <c r="E69" s="7">
        <v>106400</v>
      </c>
      <c r="F69" s="179" t="s">
        <v>165</v>
      </c>
      <c r="G69" s="117" t="s">
        <v>452</v>
      </c>
      <c r="H69" s="98">
        <v>42944</v>
      </c>
      <c r="I69" s="98">
        <v>43190</v>
      </c>
      <c r="J69" s="94">
        <v>0.85</v>
      </c>
      <c r="K69" s="10" t="s">
        <v>500</v>
      </c>
      <c r="L69" s="10" t="s">
        <v>516</v>
      </c>
      <c r="M69" s="10" t="s">
        <v>516</v>
      </c>
      <c r="N69" s="10" t="s">
        <v>251</v>
      </c>
      <c r="O69" s="10" t="s">
        <v>601</v>
      </c>
      <c r="P69" s="63">
        <f t="shared" si="0"/>
        <v>17903633.919999998</v>
      </c>
      <c r="Q69" s="61">
        <v>15218088.82</v>
      </c>
      <c r="R69" s="61">
        <v>2327472.4</v>
      </c>
      <c r="S69" s="61">
        <v>358072.7</v>
      </c>
      <c r="T69" s="61">
        <v>4682742.99</v>
      </c>
      <c r="U69" s="61">
        <v>1232357.8700000001</v>
      </c>
      <c r="V69" s="67">
        <f t="shared" si="16"/>
        <v>23818734.779999997</v>
      </c>
      <c r="W69" s="63" t="s">
        <v>254</v>
      </c>
      <c r="X69" s="41">
        <v>4150911.3200000003</v>
      </c>
      <c r="Y69" s="75">
        <v>634845.26</v>
      </c>
      <c r="Z69" s="1"/>
      <c r="AA69" s="1"/>
      <c r="AB69" s="1"/>
    </row>
    <row r="70" spans="2:28" s="8" customFormat="1" ht="204.75" customHeight="1" x14ac:dyDescent="0.25">
      <c r="B70" s="78">
        <f t="shared" si="17"/>
        <v>46</v>
      </c>
      <c r="C70" s="208"/>
      <c r="D70" s="7" t="s">
        <v>231</v>
      </c>
      <c r="E70" s="7">
        <v>109845</v>
      </c>
      <c r="F70" s="179" t="s">
        <v>638</v>
      </c>
      <c r="G70" s="106" t="s">
        <v>460</v>
      </c>
      <c r="H70" s="98">
        <v>42998</v>
      </c>
      <c r="I70" s="98">
        <v>43465</v>
      </c>
      <c r="J70" s="94">
        <v>0.85</v>
      </c>
      <c r="K70" s="10" t="s">
        <v>496</v>
      </c>
      <c r="L70" s="10" t="s">
        <v>517</v>
      </c>
      <c r="M70" s="10" t="s">
        <v>518</v>
      </c>
      <c r="N70" s="10" t="s">
        <v>251</v>
      </c>
      <c r="O70" s="10" t="s">
        <v>601</v>
      </c>
      <c r="P70" s="63">
        <f t="shared" si="0"/>
        <v>36950312.189999998</v>
      </c>
      <c r="Q70" s="61">
        <v>31407765.359999999</v>
      </c>
      <c r="R70" s="61">
        <f>4803540.58+739006.25</f>
        <v>5542546.8300000001</v>
      </c>
      <c r="S70" s="61">
        <v>0</v>
      </c>
      <c r="T70" s="61">
        <v>7771128.04</v>
      </c>
      <c r="U70" s="61">
        <v>2764124.83</v>
      </c>
      <c r="V70" s="67">
        <f t="shared" si="16"/>
        <v>47485565.059999995</v>
      </c>
      <c r="W70" s="63" t="s">
        <v>254</v>
      </c>
      <c r="X70" s="41">
        <v>17650988.629999999</v>
      </c>
      <c r="Y70" s="75">
        <v>2699562.97</v>
      </c>
      <c r="Z70" s="1"/>
      <c r="AA70" s="1"/>
      <c r="AB70" s="1"/>
    </row>
    <row r="71" spans="2:28" s="8" customFormat="1" ht="148.5" customHeight="1" x14ac:dyDescent="0.25">
      <c r="B71" s="78">
        <f t="shared" si="17"/>
        <v>47</v>
      </c>
      <c r="C71" s="201"/>
      <c r="D71" s="7" t="s">
        <v>247</v>
      </c>
      <c r="E71" s="7">
        <v>112630</v>
      </c>
      <c r="F71" s="179" t="s">
        <v>639</v>
      </c>
      <c r="G71" s="106" t="s">
        <v>577</v>
      </c>
      <c r="H71" s="98">
        <v>43034</v>
      </c>
      <c r="I71" s="98">
        <v>43465</v>
      </c>
      <c r="J71" s="94">
        <v>0.85</v>
      </c>
      <c r="K71" s="10" t="s">
        <v>497</v>
      </c>
      <c r="L71" s="10" t="s">
        <v>372</v>
      </c>
      <c r="M71" s="10" t="s">
        <v>519</v>
      </c>
      <c r="N71" s="10" t="s">
        <v>251</v>
      </c>
      <c r="O71" s="10" t="s">
        <v>601</v>
      </c>
      <c r="P71" s="63">
        <f t="shared" si="0"/>
        <v>47639697.460000001</v>
      </c>
      <c r="Q71" s="61">
        <v>40493742.859999999</v>
      </c>
      <c r="R71" s="61">
        <v>6193160.6699999999</v>
      </c>
      <c r="S71" s="61">
        <v>952793.93</v>
      </c>
      <c r="T71" s="61">
        <v>11521503.85</v>
      </c>
      <c r="U71" s="61">
        <v>5281539.4400000004</v>
      </c>
      <c r="V71" s="67">
        <f t="shared" si="16"/>
        <v>64442740.75</v>
      </c>
      <c r="W71" s="63" t="s">
        <v>254</v>
      </c>
      <c r="X71" s="41">
        <v>21666174.879999999</v>
      </c>
      <c r="Y71" s="41">
        <v>3313650.2700000005</v>
      </c>
      <c r="Z71" s="1"/>
      <c r="AA71" s="1"/>
      <c r="AB71" s="1"/>
    </row>
    <row r="72" spans="2:28" s="8" customFormat="1" ht="90" customHeight="1" x14ac:dyDescent="0.25">
      <c r="B72" s="78">
        <f t="shared" si="17"/>
        <v>48</v>
      </c>
      <c r="C72" s="176"/>
      <c r="D72" s="7" t="s">
        <v>520</v>
      </c>
      <c r="E72" s="7">
        <v>108991</v>
      </c>
      <c r="F72" s="6" t="s">
        <v>521</v>
      </c>
      <c r="G72" s="108" t="s">
        <v>591</v>
      </c>
      <c r="H72" s="98" t="s">
        <v>581</v>
      </c>
      <c r="I72" s="98">
        <v>43677</v>
      </c>
      <c r="J72" s="94">
        <v>0.85</v>
      </c>
      <c r="K72" s="10" t="s">
        <v>500</v>
      </c>
      <c r="L72" s="10" t="s">
        <v>522</v>
      </c>
      <c r="M72" s="10"/>
      <c r="N72" s="10" t="s">
        <v>251</v>
      </c>
      <c r="O72" s="10" t="s">
        <v>601</v>
      </c>
      <c r="P72" s="63">
        <f>+Q72+R72+S72</f>
        <v>15800976.83</v>
      </c>
      <c r="Q72" s="61">
        <v>13430830.300000001</v>
      </c>
      <c r="R72" s="61">
        <v>2054126.99</v>
      </c>
      <c r="S72" s="61">
        <v>316019.53999999998</v>
      </c>
      <c r="T72" s="61">
        <v>3276719.29</v>
      </c>
      <c r="U72" s="61">
        <v>1056994.82</v>
      </c>
      <c r="V72" s="67">
        <f t="shared" si="16"/>
        <v>20134690.940000001</v>
      </c>
      <c r="W72" s="63" t="s">
        <v>254</v>
      </c>
      <c r="X72" s="41">
        <v>0</v>
      </c>
      <c r="Y72" s="75">
        <v>0</v>
      </c>
      <c r="Z72" s="1"/>
      <c r="AA72" s="1"/>
      <c r="AB72" s="1"/>
    </row>
    <row r="73" spans="2:28" s="8" customFormat="1" ht="77.25" customHeight="1" x14ac:dyDescent="0.25">
      <c r="B73" s="78">
        <f t="shared" si="17"/>
        <v>49</v>
      </c>
      <c r="C73" s="176"/>
      <c r="D73" s="7" t="s">
        <v>575</v>
      </c>
      <c r="E73" s="7">
        <v>106359</v>
      </c>
      <c r="F73" s="6" t="s">
        <v>576</v>
      </c>
      <c r="G73" s="108" t="s">
        <v>592</v>
      </c>
      <c r="H73" s="98" t="s">
        <v>582</v>
      </c>
      <c r="I73" s="98">
        <v>43646</v>
      </c>
      <c r="J73" s="94">
        <v>0.85</v>
      </c>
      <c r="K73" s="10" t="s">
        <v>494</v>
      </c>
      <c r="L73" s="10" t="s">
        <v>536</v>
      </c>
      <c r="M73" s="10"/>
      <c r="N73" s="10" t="s">
        <v>251</v>
      </c>
      <c r="O73" s="10" t="s">
        <v>601</v>
      </c>
      <c r="P73" s="63">
        <f>+Q73+R73+S73</f>
        <v>105875030.31</v>
      </c>
      <c r="Q73" s="61">
        <v>89993775.799999997</v>
      </c>
      <c r="R73" s="61">
        <v>13763753.9</v>
      </c>
      <c r="S73" s="64">
        <v>2117500.61</v>
      </c>
      <c r="T73" s="61">
        <v>25387345.879999999</v>
      </c>
      <c r="U73" s="61">
        <v>7323975.6900000004</v>
      </c>
      <c r="V73" s="67">
        <f t="shared" si="16"/>
        <v>138586351.88</v>
      </c>
      <c r="W73" s="63" t="s">
        <v>254</v>
      </c>
      <c r="X73" s="41">
        <v>13279651.1</v>
      </c>
      <c r="Y73" s="75">
        <v>2031005.46</v>
      </c>
      <c r="Z73" s="1"/>
      <c r="AA73" s="1"/>
      <c r="AB73" s="1"/>
    </row>
    <row r="74" spans="2:28" s="8" customFormat="1" ht="118.5" customHeight="1" x14ac:dyDescent="0.25">
      <c r="B74" s="82">
        <f t="shared" si="17"/>
        <v>50</v>
      </c>
      <c r="C74" s="174"/>
      <c r="D74" s="7" t="s">
        <v>654</v>
      </c>
      <c r="E74" s="7">
        <v>102122</v>
      </c>
      <c r="F74" s="6" t="s">
        <v>655</v>
      </c>
      <c r="G74" s="108" t="s">
        <v>666</v>
      </c>
      <c r="H74" s="98" t="s">
        <v>734</v>
      </c>
      <c r="I74" s="98">
        <v>43465</v>
      </c>
      <c r="J74" s="94">
        <v>0.85</v>
      </c>
      <c r="K74" s="10" t="s">
        <v>494</v>
      </c>
      <c r="L74" s="10" t="s">
        <v>292</v>
      </c>
      <c r="M74" s="10"/>
      <c r="N74" s="10" t="s">
        <v>251</v>
      </c>
      <c r="O74" s="10" t="s">
        <v>601</v>
      </c>
      <c r="P74" s="67">
        <f>+Q74+R74+S74</f>
        <v>121005084.17000002</v>
      </c>
      <c r="Q74" s="61">
        <v>102854321.54000001</v>
      </c>
      <c r="R74" s="61">
        <v>15730660.57</v>
      </c>
      <c r="S74" s="61">
        <v>2420102.06</v>
      </c>
      <c r="T74" s="61">
        <v>2962414.28</v>
      </c>
      <c r="U74" s="61">
        <v>8926285.0700000003</v>
      </c>
      <c r="V74" s="67">
        <f t="shared" si="16"/>
        <v>132893783.52000001</v>
      </c>
      <c r="W74" s="63" t="s">
        <v>254</v>
      </c>
      <c r="X74" s="171">
        <v>37934311.300000004</v>
      </c>
      <c r="Y74" s="171">
        <v>5801718.2000000002</v>
      </c>
      <c r="Z74" s="1"/>
      <c r="AA74" s="1"/>
      <c r="AB74" s="1"/>
    </row>
    <row r="75" spans="2:28" s="8" customFormat="1" ht="189.75" customHeight="1" x14ac:dyDescent="0.25">
      <c r="B75" s="82">
        <f t="shared" si="17"/>
        <v>51</v>
      </c>
      <c r="C75" s="191"/>
      <c r="D75" s="7" t="s">
        <v>736</v>
      </c>
      <c r="E75" s="7">
        <v>106311</v>
      </c>
      <c r="F75" s="6" t="s">
        <v>737</v>
      </c>
      <c r="G75" s="108" t="s">
        <v>743</v>
      </c>
      <c r="H75" s="98" t="s">
        <v>739</v>
      </c>
      <c r="I75" s="98">
        <v>43281</v>
      </c>
      <c r="J75" s="94">
        <v>0.85</v>
      </c>
      <c r="K75" s="10" t="s">
        <v>485</v>
      </c>
      <c r="L75" s="10" t="s">
        <v>534</v>
      </c>
      <c r="M75" s="10"/>
      <c r="N75" s="10" t="s">
        <v>251</v>
      </c>
      <c r="O75" s="10" t="s">
        <v>738</v>
      </c>
      <c r="P75" s="67">
        <f>+Q75+R75+S75</f>
        <v>14175020.920000002</v>
      </c>
      <c r="Q75" s="61">
        <v>12048767.800000001</v>
      </c>
      <c r="R75" s="61">
        <v>1842752.73</v>
      </c>
      <c r="S75" s="61">
        <v>283500.39</v>
      </c>
      <c r="T75" s="61">
        <v>25542115.809999999</v>
      </c>
      <c r="U75" s="61">
        <v>945001.39</v>
      </c>
      <c r="V75" s="67">
        <f t="shared" si="16"/>
        <v>40662138.120000005</v>
      </c>
      <c r="W75" s="63" t="s">
        <v>254</v>
      </c>
      <c r="X75" s="171">
        <v>0</v>
      </c>
      <c r="Y75" s="171">
        <v>0</v>
      </c>
      <c r="Z75" s="1"/>
      <c r="AA75" s="1"/>
      <c r="AB75" s="1"/>
    </row>
    <row r="76" spans="2:28" ht="23.25" customHeight="1" x14ac:dyDescent="0.25">
      <c r="B76" s="86"/>
      <c r="C76" s="31" t="s">
        <v>14</v>
      </c>
      <c r="D76" s="31"/>
      <c r="E76" s="31"/>
      <c r="F76" s="31"/>
      <c r="G76" s="118"/>
      <c r="H76" s="31"/>
      <c r="I76" s="31"/>
      <c r="J76" s="31"/>
      <c r="K76" s="31"/>
      <c r="L76" s="31"/>
      <c r="M76" s="31"/>
      <c r="N76" s="31"/>
      <c r="O76" s="31"/>
      <c r="P76" s="43">
        <f t="shared" si="0"/>
        <v>968475130.88999987</v>
      </c>
      <c r="Q76" s="43">
        <f t="shared" ref="Q76:V76" si="18">SUM(Q58:Q75)</f>
        <v>823203860.55999982</v>
      </c>
      <c r="R76" s="43">
        <f t="shared" si="18"/>
        <v>126640771.72000001</v>
      </c>
      <c r="S76" s="43">
        <f t="shared" si="18"/>
        <v>18630498.609999999</v>
      </c>
      <c r="T76" s="43">
        <f t="shared" si="18"/>
        <v>290985355.84999996</v>
      </c>
      <c r="U76" s="43">
        <f t="shared" si="18"/>
        <v>82739282.829999998</v>
      </c>
      <c r="V76" s="43">
        <f t="shared" si="18"/>
        <v>1342199769.5700002</v>
      </c>
      <c r="W76" s="43"/>
      <c r="X76" s="43">
        <f>SUM(X58:X74)</f>
        <v>367575696.98000002</v>
      </c>
      <c r="Y76" s="43">
        <f>SUM(Y58:Y74)</f>
        <v>56217459.539999999</v>
      </c>
      <c r="Z76" s="188"/>
      <c r="AA76" s="1"/>
      <c r="AB76" s="1"/>
    </row>
    <row r="77" spans="2:28" ht="80.25" customHeight="1" x14ac:dyDescent="0.25">
      <c r="B77" s="78">
        <f>+B75+1</f>
        <v>52</v>
      </c>
      <c r="C77" s="200" t="s">
        <v>7</v>
      </c>
      <c r="D77" s="7" t="s">
        <v>8</v>
      </c>
      <c r="E77" s="7">
        <v>101054</v>
      </c>
      <c r="F77" s="179" t="s">
        <v>9</v>
      </c>
      <c r="G77" s="117" t="s">
        <v>624</v>
      </c>
      <c r="H77" s="99">
        <v>42654</v>
      </c>
      <c r="I77" s="99">
        <v>43131</v>
      </c>
      <c r="J77" s="94">
        <v>0.85</v>
      </c>
      <c r="K77" s="179" t="s">
        <v>496</v>
      </c>
      <c r="L77" s="179" t="s">
        <v>523</v>
      </c>
      <c r="M77" s="179"/>
      <c r="N77" s="179" t="s">
        <v>640</v>
      </c>
      <c r="O77" s="10" t="s">
        <v>601</v>
      </c>
      <c r="P77" s="61">
        <f t="shared" si="0"/>
        <v>4431510</v>
      </c>
      <c r="Q77" s="61">
        <v>3766784</v>
      </c>
      <c r="R77" s="61">
        <v>620411</v>
      </c>
      <c r="S77" s="61">
        <v>44315</v>
      </c>
      <c r="T77" s="61">
        <v>886302</v>
      </c>
      <c r="U77" s="61">
        <v>0</v>
      </c>
      <c r="V77" s="61">
        <f t="shared" ref="V77:V108" si="19">+Q77+R77+S77+T77+U77</f>
        <v>5317812</v>
      </c>
      <c r="W77" s="68" t="s">
        <v>254</v>
      </c>
      <c r="X77" s="169">
        <v>2254287.13</v>
      </c>
      <c r="Y77" s="169">
        <v>371294.35</v>
      </c>
      <c r="Z77" s="1"/>
      <c r="AA77" s="1"/>
      <c r="AB77" s="1"/>
    </row>
    <row r="78" spans="2:28" ht="48" customHeight="1" x14ac:dyDescent="0.25">
      <c r="B78" s="78">
        <f t="shared" ref="B78:B138" si="20">B77+1</f>
        <v>53</v>
      </c>
      <c r="C78" s="208"/>
      <c r="D78" s="7" t="s">
        <v>10</v>
      </c>
      <c r="E78" s="7">
        <v>103033</v>
      </c>
      <c r="F78" s="179" t="s">
        <v>11</v>
      </c>
      <c r="G78" s="106" t="s">
        <v>451</v>
      </c>
      <c r="H78" s="98">
        <v>42662</v>
      </c>
      <c r="I78" s="98">
        <v>43830</v>
      </c>
      <c r="J78" s="94">
        <v>0.85</v>
      </c>
      <c r="K78" s="10" t="s">
        <v>483</v>
      </c>
      <c r="L78" s="10" t="s">
        <v>524</v>
      </c>
      <c r="M78" s="10" t="s">
        <v>514</v>
      </c>
      <c r="N78" s="179" t="s">
        <v>640</v>
      </c>
      <c r="O78" s="10" t="s">
        <v>601</v>
      </c>
      <c r="P78" s="63">
        <f t="shared" si="0"/>
        <v>199361184</v>
      </c>
      <c r="Q78" s="61">
        <v>169457006</v>
      </c>
      <c r="R78" s="61">
        <v>25916954</v>
      </c>
      <c r="S78" s="61">
        <v>3987224</v>
      </c>
      <c r="T78" s="61">
        <v>42660365</v>
      </c>
      <c r="U78" s="61">
        <v>16842247</v>
      </c>
      <c r="V78" s="61">
        <f t="shared" si="19"/>
        <v>258863796</v>
      </c>
      <c r="W78" s="68" t="s">
        <v>439</v>
      </c>
      <c r="X78" s="41">
        <v>47685364.57</v>
      </c>
      <c r="Y78" s="41">
        <v>7293055.7500000009</v>
      </c>
      <c r="Z78" s="1"/>
      <c r="AA78" s="1"/>
      <c r="AB78" s="1"/>
    </row>
    <row r="79" spans="2:28" ht="224.25" customHeight="1" x14ac:dyDescent="0.25">
      <c r="B79" s="78">
        <f t="shared" si="20"/>
        <v>54</v>
      </c>
      <c r="C79" s="208"/>
      <c r="D79" s="7" t="s">
        <v>12</v>
      </c>
      <c r="E79" s="7">
        <v>102021</v>
      </c>
      <c r="F79" s="179" t="s">
        <v>81</v>
      </c>
      <c r="G79" s="106" t="s">
        <v>578</v>
      </c>
      <c r="H79" s="98">
        <v>42682</v>
      </c>
      <c r="I79" s="98">
        <v>43159</v>
      </c>
      <c r="J79" s="94">
        <v>0.85</v>
      </c>
      <c r="K79" s="10" t="s">
        <v>483</v>
      </c>
      <c r="L79" s="10" t="s">
        <v>498</v>
      </c>
      <c r="M79" s="10" t="s">
        <v>525</v>
      </c>
      <c r="N79" s="179" t="s">
        <v>640</v>
      </c>
      <c r="O79" s="10" t="s">
        <v>601</v>
      </c>
      <c r="P79" s="63">
        <f t="shared" si="0"/>
        <v>61914772</v>
      </c>
      <c r="Q79" s="61">
        <v>52627556</v>
      </c>
      <c r="R79" s="61">
        <v>8048920</v>
      </c>
      <c r="S79" s="61">
        <v>1238296</v>
      </c>
      <c r="T79" s="61">
        <v>9257130</v>
      </c>
      <c r="U79" s="61">
        <v>4085411</v>
      </c>
      <c r="V79" s="61">
        <f t="shared" si="19"/>
        <v>75257313</v>
      </c>
      <c r="W79" s="68" t="s">
        <v>254</v>
      </c>
      <c r="X79" s="41">
        <v>39783086.829999998</v>
      </c>
      <c r="Y79" s="41">
        <v>6084472.1100000003</v>
      </c>
      <c r="Z79" s="1"/>
      <c r="AA79" s="1"/>
      <c r="AB79" s="1"/>
    </row>
    <row r="80" spans="2:28" ht="76.5" customHeight="1" x14ac:dyDescent="0.25">
      <c r="B80" s="78">
        <f t="shared" si="20"/>
        <v>55</v>
      </c>
      <c r="C80" s="208"/>
      <c r="D80" s="7" t="s">
        <v>17</v>
      </c>
      <c r="E80" s="7">
        <v>103967</v>
      </c>
      <c r="F80" s="179" t="s">
        <v>82</v>
      </c>
      <c r="G80" s="106" t="s">
        <v>345</v>
      </c>
      <c r="H80" s="98">
        <v>42502</v>
      </c>
      <c r="I80" s="98" t="s">
        <v>346</v>
      </c>
      <c r="J80" s="94">
        <v>0.85</v>
      </c>
      <c r="K80" s="10" t="s">
        <v>500</v>
      </c>
      <c r="L80" s="10" t="s">
        <v>516</v>
      </c>
      <c r="M80" s="10" t="s">
        <v>516</v>
      </c>
      <c r="N80" s="179" t="s">
        <v>640</v>
      </c>
      <c r="O80" s="10" t="s">
        <v>601</v>
      </c>
      <c r="P80" s="63">
        <f t="shared" si="0"/>
        <v>271602960</v>
      </c>
      <c r="Q80" s="61">
        <v>230862516</v>
      </c>
      <c r="R80" s="61">
        <v>35308385</v>
      </c>
      <c r="S80" s="61">
        <v>5432059</v>
      </c>
      <c r="T80" s="61">
        <v>62303111</v>
      </c>
      <c r="U80" s="61">
        <v>22021862</v>
      </c>
      <c r="V80" s="61">
        <f t="shared" si="19"/>
        <v>355927933</v>
      </c>
      <c r="W80" s="68" t="s">
        <v>254</v>
      </c>
      <c r="X80" s="169">
        <v>3940046.8500000006</v>
      </c>
      <c r="Y80" s="169">
        <v>602595.39</v>
      </c>
      <c r="Z80" s="1"/>
      <c r="AA80" s="1"/>
      <c r="AB80" s="1"/>
    </row>
    <row r="81" spans="2:28" ht="39.75" customHeight="1" x14ac:dyDescent="0.25">
      <c r="B81" s="78">
        <f t="shared" si="20"/>
        <v>56</v>
      </c>
      <c r="C81" s="208"/>
      <c r="D81" s="7" t="s">
        <v>18</v>
      </c>
      <c r="E81" s="7">
        <v>104337</v>
      </c>
      <c r="F81" s="179" t="s">
        <v>83</v>
      </c>
      <c r="G81" s="119" t="s">
        <v>338</v>
      </c>
      <c r="H81" s="10" t="s">
        <v>371</v>
      </c>
      <c r="I81" s="10" t="s">
        <v>268</v>
      </c>
      <c r="J81" s="94">
        <v>0.85</v>
      </c>
      <c r="K81" s="10" t="s">
        <v>497</v>
      </c>
      <c r="L81" s="10" t="s">
        <v>372</v>
      </c>
      <c r="M81" s="10" t="s">
        <v>526</v>
      </c>
      <c r="N81" s="179" t="s">
        <v>640</v>
      </c>
      <c r="O81" s="10" t="s">
        <v>601</v>
      </c>
      <c r="P81" s="63">
        <f t="shared" si="0"/>
        <v>221477882</v>
      </c>
      <c r="Q81" s="61">
        <v>188256200</v>
      </c>
      <c r="R81" s="61">
        <v>28792124</v>
      </c>
      <c r="S81" s="61">
        <v>4429558</v>
      </c>
      <c r="T81" s="61">
        <v>96509544</v>
      </c>
      <c r="U81" s="61">
        <v>14757129</v>
      </c>
      <c r="V81" s="61">
        <f t="shared" si="19"/>
        <v>332744555</v>
      </c>
      <c r="W81" s="68" t="s">
        <v>254</v>
      </c>
      <c r="X81" s="169">
        <v>52271779.529999994</v>
      </c>
      <c r="Y81" s="170">
        <v>7994507.4699999997</v>
      </c>
      <c r="Z81" s="1"/>
      <c r="AA81" s="1"/>
      <c r="AB81" s="1"/>
    </row>
    <row r="82" spans="2:28" ht="178.5" x14ac:dyDescent="0.25">
      <c r="B82" s="78">
        <f t="shared" si="20"/>
        <v>57</v>
      </c>
      <c r="C82" s="208"/>
      <c r="D82" s="7" t="s">
        <v>19</v>
      </c>
      <c r="E82" s="7">
        <v>105146</v>
      </c>
      <c r="F82" s="179" t="s">
        <v>84</v>
      </c>
      <c r="G82" s="106" t="s">
        <v>327</v>
      </c>
      <c r="H82" s="98">
        <v>42719</v>
      </c>
      <c r="I82" s="98">
        <v>43861</v>
      </c>
      <c r="J82" s="94">
        <v>0.85</v>
      </c>
      <c r="K82" s="10" t="s">
        <v>500</v>
      </c>
      <c r="L82" s="10" t="s">
        <v>527</v>
      </c>
      <c r="M82" s="10" t="s">
        <v>527</v>
      </c>
      <c r="N82" s="179" t="s">
        <v>640</v>
      </c>
      <c r="O82" s="10" t="s">
        <v>601</v>
      </c>
      <c r="P82" s="63">
        <f t="shared" si="0"/>
        <v>235224439</v>
      </c>
      <c r="Q82" s="61">
        <v>199940773</v>
      </c>
      <c r="R82" s="61">
        <v>30579177</v>
      </c>
      <c r="S82" s="61">
        <v>4704489</v>
      </c>
      <c r="T82" s="61">
        <v>50027615</v>
      </c>
      <c r="U82" s="61">
        <v>18250172</v>
      </c>
      <c r="V82" s="61">
        <f t="shared" si="19"/>
        <v>303502226</v>
      </c>
      <c r="W82" s="68" t="s">
        <v>254</v>
      </c>
      <c r="X82" s="41">
        <v>55642987.870000005</v>
      </c>
      <c r="Y82" s="75">
        <v>8510158.0099999998</v>
      </c>
      <c r="Z82" s="1"/>
      <c r="AA82" s="1"/>
      <c r="AB82" s="1"/>
    </row>
    <row r="83" spans="2:28" s="8" customFormat="1" ht="140.25" customHeight="1" x14ac:dyDescent="0.25">
      <c r="B83" s="78">
        <f t="shared" si="20"/>
        <v>58</v>
      </c>
      <c r="C83" s="208"/>
      <c r="D83" s="7" t="s">
        <v>21</v>
      </c>
      <c r="E83" s="7">
        <v>104101</v>
      </c>
      <c r="F83" s="179" t="s">
        <v>86</v>
      </c>
      <c r="G83" s="106" t="s">
        <v>454</v>
      </c>
      <c r="H83" s="98">
        <v>42724</v>
      </c>
      <c r="I83" s="98">
        <v>43524</v>
      </c>
      <c r="J83" s="94">
        <v>0.85</v>
      </c>
      <c r="K83" s="10" t="s">
        <v>497</v>
      </c>
      <c r="L83" s="10" t="s">
        <v>457</v>
      </c>
      <c r="M83" s="10" t="s">
        <v>526</v>
      </c>
      <c r="N83" s="179" t="s">
        <v>640</v>
      </c>
      <c r="O83" s="10" t="s">
        <v>601</v>
      </c>
      <c r="P83" s="63">
        <f t="shared" si="0"/>
        <v>92979526</v>
      </c>
      <c r="Q83" s="61">
        <v>79032597</v>
      </c>
      <c r="R83" s="61">
        <v>12087338</v>
      </c>
      <c r="S83" s="61">
        <v>1859591</v>
      </c>
      <c r="T83" s="61">
        <v>21134929</v>
      </c>
      <c r="U83" s="61">
        <v>12695118</v>
      </c>
      <c r="V83" s="61">
        <f t="shared" si="19"/>
        <v>126809573</v>
      </c>
      <c r="W83" s="68" t="s">
        <v>254</v>
      </c>
      <c r="X83" s="169">
        <v>60860605.07</v>
      </c>
      <c r="Y83" s="170">
        <v>9308092.5199999996</v>
      </c>
      <c r="Z83" s="1"/>
      <c r="AA83" s="1"/>
      <c r="AB83" s="1"/>
    </row>
    <row r="84" spans="2:28" s="8" customFormat="1" ht="54" customHeight="1" x14ac:dyDescent="0.25">
      <c r="B84" s="78">
        <f t="shared" si="20"/>
        <v>59</v>
      </c>
      <c r="C84" s="208"/>
      <c r="D84" s="7" t="s">
        <v>22</v>
      </c>
      <c r="E84" s="7">
        <v>102050</v>
      </c>
      <c r="F84" s="179" t="s">
        <v>87</v>
      </c>
      <c r="G84" s="106" t="s">
        <v>339</v>
      </c>
      <c r="H84" s="10" t="s">
        <v>373</v>
      </c>
      <c r="I84" s="10" t="s">
        <v>374</v>
      </c>
      <c r="J84" s="94">
        <v>0.85</v>
      </c>
      <c r="K84" s="10" t="s">
        <v>489</v>
      </c>
      <c r="L84" s="10" t="s">
        <v>488</v>
      </c>
      <c r="M84" s="10" t="s">
        <v>488</v>
      </c>
      <c r="N84" s="179" t="s">
        <v>640</v>
      </c>
      <c r="O84" s="10" t="s">
        <v>601</v>
      </c>
      <c r="P84" s="63">
        <f t="shared" si="0"/>
        <v>1029054034</v>
      </c>
      <c r="Q84" s="61">
        <v>874695929</v>
      </c>
      <c r="R84" s="61">
        <v>133777024</v>
      </c>
      <c r="S84" s="61">
        <v>20581081</v>
      </c>
      <c r="T84" s="61">
        <v>289699740</v>
      </c>
      <c r="U84" s="61">
        <v>419444666</v>
      </c>
      <c r="V84" s="61">
        <f t="shared" si="19"/>
        <v>1738198440</v>
      </c>
      <c r="W84" s="68" t="s">
        <v>254</v>
      </c>
      <c r="X84" s="169">
        <v>8707965.879999999</v>
      </c>
      <c r="Y84" s="169">
        <v>1331806.54</v>
      </c>
      <c r="Z84" s="1"/>
      <c r="AA84" s="1"/>
      <c r="AB84" s="1"/>
    </row>
    <row r="85" spans="2:28" s="8" customFormat="1" ht="39.75" customHeight="1" x14ac:dyDescent="0.25">
      <c r="B85" s="78">
        <f t="shared" si="20"/>
        <v>60</v>
      </c>
      <c r="C85" s="208"/>
      <c r="D85" s="7" t="s">
        <v>23</v>
      </c>
      <c r="E85" s="7">
        <v>105422</v>
      </c>
      <c r="F85" s="179" t="s">
        <v>88</v>
      </c>
      <c r="G85" s="116" t="s">
        <v>358</v>
      </c>
      <c r="H85" s="98">
        <v>42726</v>
      </c>
      <c r="I85" s="98">
        <v>43220</v>
      </c>
      <c r="J85" s="94">
        <v>0.85</v>
      </c>
      <c r="K85" s="10" t="s">
        <v>490</v>
      </c>
      <c r="L85" s="10" t="s">
        <v>285</v>
      </c>
      <c r="M85" s="10" t="s">
        <v>285</v>
      </c>
      <c r="N85" s="179" t="s">
        <v>640</v>
      </c>
      <c r="O85" s="10" t="s">
        <v>601</v>
      </c>
      <c r="P85" s="63">
        <f t="shared" si="0"/>
        <v>62918272</v>
      </c>
      <c r="Q85" s="61">
        <v>53480531</v>
      </c>
      <c r="R85" s="61">
        <v>8179375</v>
      </c>
      <c r="S85" s="61">
        <v>1258366</v>
      </c>
      <c r="T85" s="61">
        <v>13427524</v>
      </c>
      <c r="U85" s="61">
        <v>5219341</v>
      </c>
      <c r="V85" s="61">
        <f t="shared" si="19"/>
        <v>81565137</v>
      </c>
      <c r="W85" s="68" t="s">
        <v>254</v>
      </c>
      <c r="X85" s="169">
        <v>37102013.339999996</v>
      </c>
      <c r="Y85" s="170">
        <v>5674425.580000001</v>
      </c>
      <c r="Z85" s="1"/>
      <c r="AA85" s="1"/>
      <c r="AB85" s="1"/>
    </row>
    <row r="86" spans="2:28" s="8" customFormat="1" ht="56.25" customHeight="1" x14ac:dyDescent="0.25">
      <c r="B86" s="78">
        <f t="shared" si="20"/>
        <v>61</v>
      </c>
      <c r="C86" s="208"/>
      <c r="D86" s="7" t="s">
        <v>26</v>
      </c>
      <c r="E86" s="7">
        <v>106130</v>
      </c>
      <c r="F86" s="179" t="s">
        <v>90</v>
      </c>
      <c r="G86" s="106" t="s">
        <v>462</v>
      </c>
      <c r="H86" s="98">
        <v>42731</v>
      </c>
      <c r="I86" s="98">
        <v>43524</v>
      </c>
      <c r="J86" s="94">
        <v>0.85</v>
      </c>
      <c r="K86" s="10" t="s">
        <v>500</v>
      </c>
      <c r="L86" s="10" t="s">
        <v>528</v>
      </c>
      <c r="M86" s="10" t="s">
        <v>528</v>
      </c>
      <c r="N86" s="179" t="s">
        <v>640</v>
      </c>
      <c r="O86" s="10" t="s">
        <v>601</v>
      </c>
      <c r="P86" s="63">
        <f t="shared" si="0"/>
        <v>78829046</v>
      </c>
      <c r="Q86" s="61">
        <v>67004689</v>
      </c>
      <c r="R86" s="61">
        <v>10247776</v>
      </c>
      <c r="S86" s="61">
        <v>1576581</v>
      </c>
      <c r="T86" s="61">
        <v>17295731</v>
      </c>
      <c r="U86" s="61">
        <v>7649611</v>
      </c>
      <c r="V86" s="61">
        <f t="shared" si="19"/>
        <v>103774388</v>
      </c>
      <c r="W86" s="68" t="s">
        <v>254</v>
      </c>
      <c r="X86" s="169">
        <v>50024189.930000007</v>
      </c>
      <c r="Y86" s="169">
        <v>7650758.46</v>
      </c>
      <c r="Z86" s="1"/>
      <c r="AA86" s="1"/>
      <c r="AB86" s="1"/>
    </row>
    <row r="87" spans="2:28" s="8" customFormat="1" ht="65.25" customHeight="1" x14ac:dyDescent="0.25">
      <c r="B87" s="78">
        <f t="shared" si="20"/>
        <v>62</v>
      </c>
      <c r="C87" s="208"/>
      <c r="D87" s="7" t="s">
        <v>27</v>
      </c>
      <c r="E87" s="7">
        <v>104740</v>
      </c>
      <c r="F87" s="179" t="s">
        <v>91</v>
      </c>
      <c r="G87" s="106" t="s">
        <v>328</v>
      </c>
      <c r="H87" s="98">
        <v>42734</v>
      </c>
      <c r="I87" s="98">
        <v>43524</v>
      </c>
      <c r="J87" s="94">
        <v>0.85</v>
      </c>
      <c r="K87" s="10" t="s">
        <v>483</v>
      </c>
      <c r="L87" s="10" t="s">
        <v>484</v>
      </c>
      <c r="M87" s="10" t="s">
        <v>529</v>
      </c>
      <c r="N87" s="179" t="s">
        <v>640</v>
      </c>
      <c r="O87" s="10" t="s">
        <v>601</v>
      </c>
      <c r="P87" s="63">
        <f t="shared" si="0"/>
        <v>54826027</v>
      </c>
      <c r="Q87" s="61">
        <v>46602123</v>
      </c>
      <c r="R87" s="61">
        <v>7127383</v>
      </c>
      <c r="S87" s="61">
        <v>1096521</v>
      </c>
      <c r="T87" s="61">
        <v>12467164</v>
      </c>
      <c r="U87" s="61">
        <v>8221382</v>
      </c>
      <c r="V87" s="61">
        <f t="shared" si="19"/>
        <v>75514573</v>
      </c>
      <c r="W87" s="68" t="s">
        <v>254</v>
      </c>
      <c r="X87" s="169">
        <v>11410950.93</v>
      </c>
      <c r="Y87" s="169">
        <v>1745204.26</v>
      </c>
      <c r="Z87" s="1"/>
      <c r="AA87" s="1"/>
      <c r="AB87" s="1"/>
    </row>
    <row r="88" spans="2:28" s="8" customFormat="1" ht="41.25" customHeight="1" x14ac:dyDescent="0.25">
      <c r="B88" s="78">
        <f t="shared" si="20"/>
        <v>63</v>
      </c>
      <c r="C88" s="208"/>
      <c r="D88" s="7" t="s">
        <v>28</v>
      </c>
      <c r="E88" s="7">
        <v>105327</v>
      </c>
      <c r="F88" s="179" t="s">
        <v>92</v>
      </c>
      <c r="G88" s="120" t="s">
        <v>625</v>
      </c>
      <c r="H88" s="10" t="s">
        <v>386</v>
      </c>
      <c r="I88" s="10" t="s">
        <v>267</v>
      </c>
      <c r="J88" s="94">
        <v>0.85</v>
      </c>
      <c r="K88" s="10" t="s">
        <v>490</v>
      </c>
      <c r="L88" s="10" t="s">
        <v>508</v>
      </c>
      <c r="M88" s="10" t="s">
        <v>509</v>
      </c>
      <c r="N88" s="179" t="s">
        <v>640</v>
      </c>
      <c r="O88" s="10" t="s">
        <v>601</v>
      </c>
      <c r="P88" s="63">
        <f t="shared" si="0"/>
        <v>107863562</v>
      </c>
      <c r="Q88" s="61">
        <v>91684028</v>
      </c>
      <c r="R88" s="61">
        <v>14022263</v>
      </c>
      <c r="S88" s="61">
        <v>2157271</v>
      </c>
      <c r="T88" s="61">
        <v>23427815</v>
      </c>
      <c r="U88" s="61">
        <v>10732988</v>
      </c>
      <c r="V88" s="61">
        <f t="shared" si="19"/>
        <v>142024365</v>
      </c>
      <c r="W88" s="68" t="s">
        <v>254</v>
      </c>
      <c r="X88" s="169">
        <v>44829763.310000002</v>
      </c>
      <c r="Y88" s="169">
        <v>6856316.7400000002</v>
      </c>
      <c r="Z88" s="1"/>
      <c r="AA88" s="1"/>
      <c r="AB88" s="1"/>
    </row>
    <row r="89" spans="2:28" s="8" customFormat="1" ht="40.5" customHeight="1" x14ac:dyDescent="0.25">
      <c r="B89" s="78">
        <f t="shared" si="20"/>
        <v>64</v>
      </c>
      <c r="C89" s="208"/>
      <c r="D89" s="7" t="s">
        <v>29</v>
      </c>
      <c r="E89" s="7">
        <v>106208</v>
      </c>
      <c r="F89" s="179" t="s">
        <v>93</v>
      </c>
      <c r="G89" s="106" t="s">
        <v>455</v>
      </c>
      <c r="H89" s="98">
        <v>42738</v>
      </c>
      <c r="I89" s="98">
        <v>43131</v>
      </c>
      <c r="J89" s="94">
        <v>0.85</v>
      </c>
      <c r="K89" s="10" t="s">
        <v>496</v>
      </c>
      <c r="L89" s="10" t="s">
        <v>370</v>
      </c>
      <c r="M89" s="10" t="s">
        <v>370</v>
      </c>
      <c r="N89" s="179" t="s">
        <v>640</v>
      </c>
      <c r="O89" s="10" t="s">
        <v>601</v>
      </c>
      <c r="P89" s="63">
        <f t="shared" si="0"/>
        <v>26915160.099999998</v>
      </c>
      <c r="Q89" s="61">
        <v>22877886.09</v>
      </c>
      <c r="R89" s="61">
        <v>3498970.81</v>
      </c>
      <c r="S89" s="61">
        <v>538303.19999999995</v>
      </c>
      <c r="T89" s="61">
        <v>5888889.1699999999</v>
      </c>
      <c r="U89" s="61">
        <v>3067195</v>
      </c>
      <c r="V89" s="61">
        <f t="shared" si="19"/>
        <v>35871244.269999996</v>
      </c>
      <c r="W89" s="68" t="s">
        <v>254</v>
      </c>
      <c r="X89" s="169">
        <v>15377388.789999999</v>
      </c>
      <c r="Y89" s="169">
        <v>2351835.94</v>
      </c>
      <c r="Z89" s="1"/>
      <c r="AA89" s="1"/>
      <c r="AB89" s="1"/>
    </row>
    <row r="90" spans="2:28" s="8" customFormat="1" ht="80.25" customHeight="1" x14ac:dyDescent="0.25">
      <c r="B90" s="78">
        <f t="shared" si="20"/>
        <v>65</v>
      </c>
      <c r="C90" s="208"/>
      <c r="D90" s="7" t="s">
        <v>30</v>
      </c>
      <c r="E90" s="7">
        <v>102541</v>
      </c>
      <c r="F90" s="179" t="s">
        <v>31</v>
      </c>
      <c r="G90" s="111" t="s">
        <v>340</v>
      </c>
      <c r="H90" s="179" t="s">
        <v>375</v>
      </c>
      <c r="I90" s="179" t="s">
        <v>376</v>
      </c>
      <c r="J90" s="94">
        <v>0.85</v>
      </c>
      <c r="K90" s="179" t="s">
        <v>496</v>
      </c>
      <c r="L90" s="179" t="s">
        <v>530</v>
      </c>
      <c r="M90" s="179"/>
      <c r="N90" s="179" t="s">
        <v>640</v>
      </c>
      <c r="O90" s="10" t="s">
        <v>601</v>
      </c>
      <c r="P90" s="60">
        <f t="shared" si="0"/>
        <v>9909808</v>
      </c>
      <c r="Q90" s="60">
        <v>8423337</v>
      </c>
      <c r="R90" s="60">
        <v>1387373</v>
      </c>
      <c r="S90" s="60">
        <v>99098</v>
      </c>
      <c r="T90" s="60">
        <v>1981962</v>
      </c>
      <c r="U90" s="61">
        <v>0</v>
      </c>
      <c r="V90" s="61">
        <f t="shared" si="19"/>
        <v>11891770</v>
      </c>
      <c r="W90" s="68" t="s">
        <v>254</v>
      </c>
      <c r="X90" s="169">
        <v>2604821.1</v>
      </c>
      <c r="Y90" s="169">
        <v>429029.36</v>
      </c>
      <c r="Z90" s="1"/>
      <c r="AA90" s="1"/>
      <c r="AB90" s="1"/>
    </row>
    <row r="91" spans="2:28" s="8" customFormat="1" ht="40.5" customHeight="1" x14ac:dyDescent="0.25">
      <c r="B91" s="78">
        <f t="shared" si="20"/>
        <v>66</v>
      </c>
      <c r="C91" s="208"/>
      <c r="D91" s="7" t="s">
        <v>32</v>
      </c>
      <c r="E91" s="7">
        <v>105336</v>
      </c>
      <c r="F91" s="179" t="s">
        <v>33</v>
      </c>
      <c r="G91" s="106" t="s">
        <v>330</v>
      </c>
      <c r="H91" s="98">
        <v>42772</v>
      </c>
      <c r="I91" s="10" t="s">
        <v>329</v>
      </c>
      <c r="J91" s="94">
        <v>0.85</v>
      </c>
      <c r="K91" s="10" t="s">
        <v>494</v>
      </c>
      <c r="L91" s="10" t="s">
        <v>288</v>
      </c>
      <c r="M91" s="10" t="s">
        <v>531</v>
      </c>
      <c r="N91" s="179" t="s">
        <v>640</v>
      </c>
      <c r="O91" s="10" t="s">
        <v>601</v>
      </c>
      <c r="P91" s="68">
        <f t="shared" si="0"/>
        <v>29660616</v>
      </c>
      <c r="Q91" s="61">
        <v>25211524</v>
      </c>
      <c r="R91" s="60">
        <v>3855880</v>
      </c>
      <c r="S91" s="60">
        <v>593212</v>
      </c>
      <c r="T91" s="60">
        <v>12649738</v>
      </c>
      <c r="U91" s="61">
        <v>0</v>
      </c>
      <c r="V91" s="61">
        <f t="shared" si="19"/>
        <v>42310354</v>
      </c>
      <c r="W91" s="68" t="s">
        <v>254</v>
      </c>
      <c r="X91" s="169">
        <v>4727691.16</v>
      </c>
      <c r="Y91" s="169">
        <v>723058.65</v>
      </c>
      <c r="Z91" s="1"/>
      <c r="AA91" s="1"/>
      <c r="AB91" s="1"/>
    </row>
    <row r="92" spans="2:28" s="8" customFormat="1" ht="51.75" customHeight="1" x14ac:dyDescent="0.25">
      <c r="B92" s="78">
        <f t="shared" si="20"/>
        <v>67</v>
      </c>
      <c r="C92" s="208"/>
      <c r="D92" s="7" t="s">
        <v>34</v>
      </c>
      <c r="E92" s="7">
        <v>106221</v>
      </c>
      <c r="F92" s="179" t="s">
        <v>35</v>
      </c>
      <c r="G92" s="106" t="s">
        <v>351</v>
      </c>
      <c r="H92" s="98">
        <v>42772</v>
      </c>
      <c r="I92" s="10" t="s">
        <v>350</v>
      </c>
      <c r="J92" s="94">
        <v>0.85</v>
      </c>
      <c r="K92" s="10" t="s">
        <v>497</v>
      </c>
      <c r="L92" s="10" t="s">
        <v>532</v>
      </c>
      <c r="M92" s="10" t="s">
        <v>533</v>
      </c>
      <c r="N92" s="179" t="s">
        <v>640</v>
      </c>
      <c r="O92" s="10" t="s">
        <v>601</v>
      </c>
      <c r="P92" s="68">
        <f t="shared" si="0"/>
        <v>30879822</v>
      </c>
      <c r="Q92" s="61">
        <v>26247849</v>
      </c>
      <c r="R92" s="60">
        <v>4014377</v>
      </c>
      <c r="S92" s="60">
        <v>617596</v>
      </c>
      <c r="T92" s="60">
        <v>6721744</v>
      </c>
      <c r="U92" s="61">
        <v>2978892</v>
      </c>
      <c r="V92" s="61">
        <f t="shared" si="19"/>
        <v>40580458</v>
      </c>
      <c r="W92" s="68" t="s">
        <v>254</v>
      </c>
      <c r="X92" s="169">
        <v>6302413.6200000001</v>
      </c>
      <c r="Y92" s="169">
        <v>963898.58000000007</v>
      </c>
      <c r="Z92" s="1"/>
      <c r="AA92" s="1"/>
      <c r="AB92" s="1"/>
    </row>
    <row r="93" spans="2:28" s="8" customFormat="1" ht="66" customHeight="1" x14ac:dyDescent="0.25">
      <c r="B93" s="78">
        <f t="shared" si="20"/>
        <v>68</v>
      </c>
      <c r="C93" s="208"/>
      <c r="D93" s="7" t="s">
        <v>36</v>
      </c>
      <c r="E93" s="7">
        <v>101066</v>
      </c>
      <c r="F93" s="179" t="s">
        <v>37</v>
      </c>
      <c r="G93" s="111" t="s">
        <v>331</v>
      </c>
      <c r="H93" s="99">
        <v>42774</v>
      </c>
      <c r="I93" s="99">
        <v>43404</v>
      </c>
      <c r="J93" s="94">
        <v>0.85</v>
      </c>
      <c r="K93" s="179" t="s">
        <v>485</v>
      </c>
      <c r="L93" s="179" t="s">
        <v>534</v>
      </c>
      <c r="M93" s="179"/>
      <c r="N93" s="179" t="s">
        <v>640</v>
      </c>
      <c r="O93" s="10" t="s">
        <v>601</v>
      </c>
      <c r="P93" s="60">
        <f t="shared" si="0"/>
        <v>10503439.000000002</v>
      </c>
      <c r="Q93" s="60">
        <v>8927923.1500000004</v>
      </c>
      <c r="R93" s="60">
        <v>1470481.4600000002</v>
      </c>
      <c r="S93" s="60">
        <v>105034.39</v>
      </c>
      <c r="T93" s="60">
        <v>2100688</v>
      </c>
      <c r="U93" s="60">
        <v>0</v>
      </c>
      <c r="V93" s="61">
        <f t="shared" si="19"/>
        <v>12604127.000000002</v>
      </c>
      <c r="W93" s="68" t="s">
        <v>254</v>
      </c>
      <c r="X93" s="41">
        <v>0</v>
      </c>
      <c r="Y93" s="41">
        <v>0</v>
      </c>
      <c r="Z93" s="1"/>
      <c r="AA93" s="1"/>
      <c r="AB93" s="1"/>
    </row>
    <row r="94" spans="2:28" s="8" customFormat="1" ht="133.5" customHeight="1" x14ac:dyDescent="0.25">
      <c r="B94" s="78">
        <f t="shared" si="20"/>
        <v>69</v>
      </c>
      <c r="C94" s="208"/>
      <c r="D94" s="7" t="s">
        <v>38</v>
      </c>
      <c r="E94" s="7">
        <v>106974</v>
      </c>
      <c r="F94" s="179" t="s">
        <v>215</v>
      </c>
      <c r="G94" s="106" t="s">
        <v>348</v>
      </c>
      <c r="H94" s="98">
        <v>42949</v>
      </c>
      <c r="I94" s="98" t="s">
        <v>349</v>
      </c>
      <c r="J94" s="94">
        <v>0.85</v>
      </c>
      <c r="K94" s="10" t="s">
        <v>483</v>
      </c>
      <c r="L94" s="10" t="s">
        <v>535</v>
      </c>
      <c r="M94" s="10" t="s">
        <v>535</v>
      </c>
      <c r="N94" s="179" t="s">
        <v>640</v>
      </c>
      <c r="O94" s="10" t="s">
        <v>601</v>
      </c>
      <c r="P94" s="68">
        <f t="shared" si="0"/>
        <v>133567269</v>
      </c>
      <c r="Q94" s="61">
        <v>113532179</v>
      </c>
      <c r="R94" s="60">
        <v>17363745</v>
      </c>
      <c r="S94" s="60">
        <v>2671345</v>
      </c>
      <c r="T94" s="60">
        <v>29197472</v>
      </c>
      <c r="U94" s="61">
        <v>14873797</v>
      </c>
      <c r="V94" s="61">
        <f t="shared" si="19"/>
        <v>177638538</v>
      </c>
      <c r="W94" s="68" t="s">
        <v>254</v>
      </c>
      <c r="X94" s="41">
        <v>0</v>
      </c>
      <c r="Y94" s="75">
        <v>0</v>
      </c>
      <c r="Z94" s="1"/>
      <c r="AA94" s="1"/>
      <c r="AB94" s="1"/>
    </row>
    <row r="95" spans="2:28" s="8" customFormat="1" ht="77.25" customHeight="1" x14ac:dyDescent="0.25">
      <c r="B95" s="78">
        <f t="shared" si="20"/>
        <v>70</v>
      </c>
      <c r="C95" s="208"/>
      <c r="D95" s="7" t="s">
        <v>39</v>
      </c>
      <c r="E95" s="7">
        <v>108040</v>
      </c>
      <c r="F95" s="179" t="s">
        <v>40</v>
      </c>
      <c r="G95" s="111" t="s">
        <v>450</v>
      </c>
      <c r="H95" s="99">
        <v>42795</v>
      </c>
      <c r="I95" s="99">
        <v>43190</v>
      </c>
      <c r="J95" s="94">
        <v>0.85</v>
      </c>
      <c r="K95" s="179" t="s">
        <v>497</v>
      </c>
      <c r="L95" s="179" t="s">
        <v>504</v>
      </c>
      <c r="M95" s="179"/>
      <c r="N95" s="179" t="s">
        <v>640</v>
      </c>
      <c r="O95" s="10" t="s">
        <v>601</v>
      </c>
      <c r="P95" s="60">
        <f t="shared" si="0"/>
        <v>11926122</v>
      </c>
      <c r="Q95" s="60">
        <v>10137204</v>
      </c>
      <c r="R95" s="60">
        <v>1669657</v>
      </c>
      <c r="S95" s="60">
        <v>119261</v>
      </c>
      <c r="T95" s="60">
        <v>2385224</v>
      </c>
      <c r="U95" s="60">
        <v>0</v>
      </c>
      <c r="V95" s="61">
        <f t="shared" si="19"/>
        <v>14311346</v>
      </c>
      <c r="W95" s="68" t="s">
        <v>439</v>
      </c>
      <c r="X95" s="41">
        <v>1013720.37</v>
      </c>
      <c r="Y95" s="75">
        <v>166965.71</v>
      </c>
      <c r="Z95" s="1"/>
      <c r="AA95" s="1"/>
      <c r="AB95" s="1"/>
    </row>
    <row r="96" spans="2:28" s="8" customFormat="1" ht="45.75" customHeight="1" x14ac:dyDescent="0.25">
      <c r="B96" s="78">
        <f t="shared" si="20"/>
        <v>71</v>
      </c>
      <c r="C96" s="208"/>
      <c r="D96" s="7" t="s">
        <v>41</v>
      </c>
      <c r="E96" s="7">
        <v>106204</v>
      </c>
      <c r="F96" s="179" t="s">
        <v>42</v>
      </c>
      <c r="G96" s="106" t="s">
        <v>471</v>
      </c>
      <c r="H96" s="98">
        <v>42775</v>
      </c>
      <c r="I96" s="98">
        <v>43524</v>
      </c>
      <c r="J96" s="94">
        <v>0.85</v>
      </c>
      <c r="K96" s="10" t="s">
        <v>497</v>
      </c>
      <c r="L96" s="10" t="s">
        <v>536</v>
      </c>
      <c r="M96" s="10" t="s">
        <v>537</v>
      </c>
      <c r="N96" s="179" t="s">
        <v>640</v>
      </c>
      <c r="O96" s="10" t="s">
        <v>601</v>
      </c>
      <c r="P96" s="68">
        <f t="shared" ref="P96:P189" si="21">+Q96+R96+S96</f>
        <v>92126031</v>
      </c>
      <c r="Q96" s="61">
        <v>78307126</v>
      </c>
      <c r="R96" s="60">
        <v>11976384</v>
      </c>
      <c r="S96" s="60">
        <v>1842521</v>
      </c>
      <c r="T96" s="60">
        <v>19984242</v>
      </c>
      <c r="U96" s="61">
        <v>8514160</v>
      </c>
      <c r="V96" s="61">
        <f t="shared" si="19"/>
        <v>120624433</v>
      </c>
      <c r="W96" s="68" t="s">
        <v>254</v>
      </c>
      <c r="X96" s="41">
        <v>24154714.5</v>
      </c>
      <c r="Y96" s="41">
        <v>3694250.4400000004</v>
      </c>
      <c r="Z96" s="189"/>
      <c r="AA96" s="1"/>
      <c r="AB96" s="1"/>
    </row>
    <row r="97" spans="2:28" s="8" customFormat="1" ht="72" customHeight="1" x14ac:dyDescent="0.25">
      <c r="B97" s="78">
        <f t="shared" si="20"/>
        <v>72</v>
      </c>
      <c r="C97" s="185"/>
      <c r="D97" s="7" t="s">
        <v>43</v>
      </c>
      <c r="E97" s="7">
        <v>102415</v>
      </c>
      <c r="F97" s="179" t="s">
        <v>44</v>
      </c>
      <c r="G97" s="111" t="s">
        <v>341</v>
      </c>
      <c r="H97" s="179" t="s">
        <v>377</v>
      </c>
      <c r="I97" s="179" t="s">
        <v>255</v>
      </c>
      <c r="J97" s="94">
        <v>0.85</v>
      </c>
      <c r="K97" s="179" t="s">
        <v>496</v>
      </c>
      <c r="L97" s="179" t="s">
        <v>506</v>
      </c>
      <c r="M97" s="179"/>
      <c r="N97" s="179" t="s">
        <v>640</v>
      </c>
      <c r="O97" s="10" t="s">
        <v>601</v>
      </c>
      <c r="P97" s="60">
        <f t="shared" si="21"/>
        <v>8028912</v>
      </c>
      <c r="Q97" s="60">
        <v>6824575</v>
      </c>
      <c r="R97" s="60">
        <v>1124048</v>
      </c>
      <c r="S97" s="60">
        <v>80289</v>
      </c>
      <c r="T97" s="60">
        <v>1605782</v>
      </c>
      <c r="U97" s="60">
        <v>0</v>
      </c>
      <c r="V97" s="61">
        <f t="shared" si="19"/>
        <v>9634694</v>
      </c>
      <c r="W97" s="68" t="s">
        <v>254</v>
      </c>
      <c r="X97" s="41">
        <v>3753516.2600000002</v>
      </c>
      <c r="Y97" s="41">
        <v>618226.22</v>
      </c>
      <c r="Z97" s="1"/>
      <c r="AA97" s="1"/>
      <c r="AB97" s="1"/>
    </row>
    <row r="98" spans="2:28" s="8" customFormat="1" ht="43.5" customHeight="1" x14ac:dyDescent="0.25">
      <c r="B98" s="78">
        <f t="shared" si="20"/>
        <v>73</v>
      </c>
      <c r="C98" s="185"/>
      <c r="D98" s="7" t="s">
        <v>45</v>
      </c>
      <c r="E98" s="7">
        <v>107453</v>
      </c>
      <c r="F98" s="179" t="s">
        <v>46</v>
      </c>
      <c r="G98" s="121" t="s">
        <v>378</v>
      </c>
      <c r="H98" s="10" t="s">
        <v>379</v>
      </c>
      <c r="I98" s="10" t="s">
        <v>265</v>
      </c>
      <c r="J98" s="94">
        <v>0.85</v>
      </c>
      <c r="K98" s="10" t="s">
        <v>497</v>
      </c>
      <c r="L98" s="10" t="s">
        <v>493</v>
      </c>
      <c r="M98" s="10"/>
      <c r="N98" s="179" t="s">
        <v>640</v>
      </c>
      <c r="O98" s="10" t="s">
        <v>601</v>
      </c>
      <c r="P98" s="68">
        <f t="shared" si="21"/>
        <v>45452806</v>
      </c>
      <c r="Q98" s="61">
        <v>38634885</v>
      </c>
      <c r="R98" s="60">
        <v>5908865</v>
      </c>
      <c r="S98" s="60">
        <v>909056</v>
      </c>
      <c r="T98" s="65">
        <v>9090561</v>
      </c>
      <c r="U98" s="61">
        <v>0</v>
      </c>
      <c r="V98" s="61">
        <f t="shared" si="19"/>
        <v>54543367</v>
      </c>
      <c r="W98" s="68" t="s">
        <v>254</v>
      </c>
      <c r="X98" s="41">
        <v>21040.2</v>
      </c>
      <c r="Y98" s="75">
        <v>3217.92</v>
      </c>
      <c r="Z98" s="1"/>
      <c r="AA98" s="1"/>
      <c r="AB98" s="1"/>
    </row>
    <row r="99" spans="2:28" s="8" customFormat="1" ht="85.5" customHeight="1" x14ac:dyDescent="0.25">
      <c r="B99" s="78">
        <f t="shared" si="20"/>
        <v>74</v>
      </c>
      <c r="C99" s="185"/>
      <c r="D99" s="7" t="s">
        <v>47</v>
      </c>
      <c r="E99" s="7">
        <v>105621</v>
      </c>
      <c r="F99" s="179" t="s">
        <v>48</v>
      </c>
      <c r="G99" s="111" t="s">
        <v>441</v>
      </c>
      <c r="H99" s="99">
        <v>42705</v>
      </c>
      <c r="I99" s="99">
        <v>43190</v>
      </c>
      <c r="J99" s="94">
        <v>0.85</v>
      </c>
      <c r="K99" s="179" t="s">
        <v>497</v>
      </c>
      <c r="L99" s="179" t="s">
        <v>457</v>
      </c>
      <c r="M99" s="179"/>
      <c r="N99" s="179" t="s">
        <v>640</v>
      </c>
      <c r="O99" s="10" t="s">
        <v>601</v>
      </c>
      <c r="P99" s="60">
        <f t="shared" si="21"/>
        <v>11406183.6315</v>
      </c>
      <c r="Q99" s="60">
        <v>9695256</v>
      </c>
      <c r="R99" s="60">
        <v>1596865.7894000004</v>
      </c>
      <c r="S99" s="60">
        <v>114061.84210000001</v>
      </c>
      <c r="T99" s="60">
        <v>2281237</v>
      </c>
      <c r="U99" s="60">
        <v>0</v>
      </c>
      <c r="V99" s="61">
        <f t="shared" si="19"/>
        <v>13687420.6315</v>
      </c>
      <c r="W99" s="68" t="s">
        <v>439</v>
      </c>
      <c r="X99" s="41">
        <f>2961858.13+3135589.68</f>
        <v>6097447.8100000005</v>
      </c>
      <c r="Y99" s="41">
        <f>487835.46+516450.06</f>
        <v>1004285.52</v>
      </c>
      <c r="Z99" s="1"/>
      <c r="AA99" s="1"/>
      <c r="AB99" s="1"/>
    </row>
    <row r="100" spans="2:28" s="8" customFormat="1" ht="41.25" customHeight="1" x14ac:dyDescent="0.25">
      <c r="B100" s="78">
        <f t="shared" si="20"/>
        <v>75</v>
      </c>
      <c r="C100" s="185"/>
      <c r="D100" s="7" t="s">
        <v>50</v>
      </c>
      <c r="E100" s="7">
        <v>106373</v>
      </c>
      <c r="F100" s="179" t="s">
        <v>95</v>
      </c>
      <c r="G100" s="106" t="s">
        <v>355</v>
      </c>
      <c r="H100" s="10" t="s">
        <v>356</v>
      </c>
      <c r="I100" s="10" t="s">
        <v>357</v>
      </c>
      <c r="J100" s="94">
        <v>0.85</v>
      </c>
      <c r="K100" s="10" t="s">
        <v>485</v>
      </c>
      <c r="L100" s="10" t="s">
        <v>502</v>
      </c>
      <c r="M100" s="10" t="s">
        <v>538</v>
      </c>
      <c r="N100" s="179" t="s">
        <v>640</v>
      </c>
      <c r="O100" s="10" t="s">
        <v>601</v>
      </c>
      <c r="P100" s="68">
        <f t="shared" si="21"/>
        <v>81435890</v>
      </c>
      <c r="Q100" s="61">
        <v>69220506</v>
      </c>
      <c r="R100" s="61">
        <v>10586666</v>
      </c>
      <c r="S100" s="61">
        <v>1628718</v>
      </c>
      <c r="T100" s="61">
        <v>17531811</v>
      </c>
      <c r="U100" s="61">
        <v>9371300</v>
      </c>
      <c r="V100" s="61">
        <f t="shared" si="19"/>
        <v>108339001</v>
      </c>
      <c r="W100" s="68" t="s">
        <v>254</v>
      </c>
      <c r="X100" s="41">
        <v>16868684.670000002</v>
      </c>
      <c r="Y100" s="75">
        <v>2579916.4699999997</v>
      </c>
      <c r="Z100" s="1"/>
      <c r="AA100" s="1"/>
      <c r="AB100" s="1"/>
    </row>
    <row r="101" spans="2:28" s="8" customFormat="1" ht="69.75" customHeight="1" x14ac:dyDescent="0.25">
      <c r="B101" s="78">
        <f t="shared" si="20"/>
        <v>76</v>
      </c>
      <c r="C101" s="185"/>
      <c r="D101" s="7" t="s">
        <v>56</v>
      </c>
      <c r="E101" s="7">
        <v>105593</v>
      </c>
      <c r="F101" s="179" t="s">
        <v>57</v>
      </c>
      <c r="G101" s="111" t="s">
        <v>353</v>
      </c>
      <c r="H101" s="99">
        <v>42824</v>
      </c>
      <c r="I101" s="99">
        <v>43100</v>
      </c>
      <c r="J101" s="94">
        <v>0.85</v>
      </c>
      <c r="K101" s="179" t="s">
        <v>489</v>
      </c>
      <c r="L101" s="179" t="s">
        <v>539</v>
      </c>
      <c r="M101" s="179"/>
      <c r="N101" s="179" t="s">
        <v>640</v>
      </c>
      <c r="O101" s="10" t="s">
        <v>601</v>
      </c>
      <c r="P101" s="60">
        <f t="shared" si="21"/>
        <v>9927570</v>
      </c>
      <c r="Q101" s="60">
        <v>8438434.5</v>
      </c>
      <c r="R101" s="60">
        <v>1389859.8</v>
      </c>
      <c r="S101" s="60">
        <v>99275.7</v>
      </c>
      <c r="T101" s="60">
        <v>1985514</v>
      </c>
      <c r="U101" s="60">
        <v>0</v>
      </c>
      <c r="V101" s="61">
        <f t="shared" si="19"/>
        <v>11913084</v>
      </c>
      <c r="W101" s="68" t="s">
        <v>254</v>
      </c>
      <c r="X101" s="41">
        <v>1141663.8700000001</v>
      </c>
      <c r="Y101" s="75">
        <v>188038.76</v>
      </c>
      <c r="Z101" s="1"/>
      <c r="AA101" s="1"/>
      <c r="AB101" s="1"/>
    </row>
    <row r="102" spans="2:28" s="8" customFormat="1" ht="207" customHeight="1" x14ac:dyDescent="0.25">
      <c r="B102" s="78">
        <f t="shared" si="20"/>
        <v>77</v>
      </c>
      <c r="C102" s="185"/>
      <c r="D102" s="7" t="s">
        <v>60</v>
      </c>
      <c r="E102" s="7">
        <v>104855</v>
      </c>
      <c r="F102" s="179" t="s">
        <v>97</v>
      </c>
      <c r="G102" s="111" t="s">
        <v>387</v>
      </c>
      <c r="H102" s="10" t="s">
        <v>388</v>
      </c>
      <c r="I102" s="10" t="s">
        <v>268</v>
      </c>
      <c r="J102" s="94">
        <v>0.85</v>
      </c>
      <c r="K102" s="10" t="s">
        <v>490</v>
      </c>
      <c r="L102" s="10" t="s">
        <v>540</v>
      </c>
      <c r="M102" s="10" t="s">
        <v>540</v>
      </c>
      <c r="N102" s="179" t="s">
        <v>640</v>
      </c>
      <c r="O102" s="10" t="s">
        <v>601</v>
      </c>
      <c r="P102" s="68">
        <f t="shared" si="21"/>
        <v>41951514.170000002</v>
      </c>
      <c r="Q102" s="61">
        <v>35658787.049999997</v>
      </c>
      <c r="R102" s="61">
        <v>5453696.8399999999</v>
      </c>
      <c r="S102" s="61">
        <v>839030.28</v>
      </c>
      <c r="T102" s="61">
        <v>8690881.6699999999</v>
      </c>
      <c r="U102" s="61">
        <v>4378154.53</v>
      </c>
      <c r="V102" s="61">
        <f t="shared" si="19"/>
        <v>55020550.370000005</v>
      </c>
      <c r="W102" s="68" t="s">
        <v>254</v>
      </c>
      <c r="X102" s="41">
        <v>0</v>
      </c>
      <c r="Y102" s="75">
        <v>0</v>
      </c>
      <c r="Z102" s="1"/>
      <c r="AA102" s="1"/>
      <c r="AB102" s="1"/>
    </row>
    <row r="103" spans="2:28" s="8" customFormat="1" ht="216.75" x14ac:dyDescent="0.25">
      <c r="B103" s="78">
        <f t="shared" si="20"/>
        <v>78</v>
      </c>
      <c r="C103" s="185"/>
      <c r="D103" s="7" t="s">
        <v>58</v>
      </c>
      <c r="E103" s="7">
        <v>102578</v>
      </c>
      <c r="F103" s="179" t="s">
        <v>59</v>
      </c>
      <c r="G103" s="111" t="s">
        <v>263</v>
      </c>
      <c r="H103" s="179" t="s">
        <v>389</v>
      </c>
      <c r="I103" s="179" t="s">
        <v>262</v>
      </c>
      <c r="J103" s="94">
        <v>0.85</v>
      </c>
      <c r="K103" s="179" t="s">
        <v>483</v>
      </c>
      <c r="L103" s="179" t="s">
        <v>498</v>
      </c>
      <c r="M103" s="179"/>
      <c r="N103" s="179" t="s">
        <v>640</v>
      </c>
      <c r="O103" s="10" t="s">
        <v>601</v>
      </c>
      <c r="P103" s="60">
        <f t="shared" si="21"/>
        <v>5114757.8909</v>
      </c>
      <c r="Q103" s="60">
        <v>4347544.2235000003</v>
      </c>
      <c r="R103" s="60">
        <v>716066.10739999998</v>
      </c>
      <c r="S103" s="60">
        <v>51147.56</v>
      </c>
      <c r="T103" s="60">
        <v>1022951.58</v>
      </c>
      <c r="U103" s="60">
        <v>0</v>
      </c>
      <c r="V103" s="61">
        <f t="shared" si="19"/>
        <v>6137709.4709000001</v>
      </c>
      <c r="W103" s="68" t="s">
        <v>254</v>
      </c>
      <c r="X103" s="41">
        <v>0</v>
      </c>
      <c r="Y103" s="75">
        <v>0</v>
      </c>
      <c r="Z103" s="1"/>
      <c r="AA103" s="1"/>
      <c r="AB103" s="1"/>
    </row>
    <row r="104" spans="2:28" s="8" customFormat="1" ht="409.5" x14ac:dyDescent="0.25">
      <c r="B104" s="78">
        <f t="shared" si="20"/>
        <v>79</v>
      </c>
      <c r="C104" s="185"/>
      <c r="D104" s="7" t="s">
        <v>61</v>
      </c>
      <c r="E104" s="7">
        <v>106678</v>
      </c>
      <c r="F104" s="179" t="s">
        <v>98</v>
      </c>
      <c r="G104" s="111" t="s">
        <v>266</v>
      </c>
      <c r="H104" s="179" t="s">
        <v>390</v>
      </c>
      <c r="I104" s="179" t="s">
        <v>265</v>
      </c>
      <c r="J104" s="94">
        <v>0.85</v>
      </c>
      <c r="K104" s="179" t="s">
        <v>485</v>
      </c>
      <c r="L104" s="179" t="s">
        <v>486</v>
      </c>
      <c r="M104" s="179"/>
      <c r="N104" s="179" t="s">
        <v>640</v>
      </c>
      <c r="O104" s="10" t="s">
        <v>601</v>
      </c>
      <c r="P104" s="60">
        <f t="shared" si="21"/>
        <v>6109300</v>
      </c>
      <c r="Q104" s="60">
        <v>5192905</v>
      </c>
      <c r="R104" s="60">
        <v>855302.00000000012</v>
      </c>
      <c r="S104" s="60">
        <v>61093</v>
      </c>
      <c r="T104" s="60">
        <v>1221859.99</v>
      </c>
      <c r="U104" s="60">
        <v>0</v>
      </c>
      <c r="V104" s="61">
        <f t="shared" si="19"/>
        <v>7331159.9900000002</v>
      </c>
      <c r="W104" s="68" t="s">
        <v>254</v>
      </c>
      <c r="X104" s="169">
        <v>4153100</v>
      </c>
      <c r="Y104" s="170">
        <v>684040</v>
      </c>
      <c r="Z104" s="1"/>
      <c r="AA104" s="1"/>
      <c r="AB104" s="1"/>
    </row>
    <row r="105" spans="2:28" s="8" customFormat="1" ht="84.75" customHeight="1" x14ac:dyDescent="0.25">
      <c r="B105" s="78">
        <f t="shared" si="20"/>
        <v>80</v>
      </c>
      <c r="C105" s="185"/>
      <c r="D105" s="7" t="s">
        <v>62</v>
      </c>
      <c r="E105" s="7">
        <v>105537</v>
      </c>
      <c r="F105" s="179" t="s">
        <v>99</v>
      </c>
      <c r="G105" s="111" t="s">
        <v>324</v>
      </c>
      <c r="H105" s="98">
        <v>42829</v>
      </c>
      <c r="I105" s="98">
        <v>43465</v>
      </c>
      <c r="J105" s="94">
        <v>0.85</v>
      </c>
      <c r="K105" s="10" t="s">
        <v>541</v>
      </c>
      <c r="L105" s="10" t="s">
        <v>503</v>
      </c>
      <c r="M105" s="10" t="s">
        <v>503</v>
      </c>
      <c r="N105" s="179" t="s">
        <v>640</v>
      </c>
      <c r="O105" s="10" t="s">
        <v>601</v>
      </c>
      <c r="P105" s="68">
        <f t="shared" si="21"/>
        <v>35786046.479999997</v>
      </c>
      <c r="Q105" s="61">
        <v>30418139.5</v>
      </c>
      <c r="R105" s="61">
        <v>4652186.05</v>
      </c>
      <c r="S105" s="61">
        <v>715720.93</v>
      </c>
      <c r="T105" s="61">
        <v>7157209.29</v>
      </c>
      <c r="U105" s="61">
        <v>0</v>
      </c>
      <c r="V105" s="61">
        <f t="shared" si="19"/>
        <v>42943255.769999996</v>
      </c>
      <c r="W105" s="68" t="s">
        <v>254</v>
      </c>
      <c r="X105" s="41">
        <v>5077718.8499999996</v>
      </c>
      <c r="Y105" s="41">
        <v>776592.3</v>
      </c>
      <c r="Z105" s="1"/>
      <c r="AA105" s="1"/>
      <c r="AB105" s="1"/>
    </row>
    <row r="106" spans="2:28" s="8" customFormat="1" ht="57" customHeight="1" x14ac:dyDescent="0.25">
      <c r="B106" s="78">
        <f t="shared" si="20"/>
        <v>81</v>
      </c>
      <c r="C106" s="185"/>
      <c r="D106" s="7" t="s">
        <v>63</v>
      </c>
      <c r="E106" s="7">
        <v>107617</v>
      </c>
      <c r="F106" s="179" t="s">
        <v>101</v>
      </c>
      <c r="G106" s="122" t="s">
        <v>354</v>
      </c>
      <c r="H106" s="98">
        <v>42836</v>
      </c>
      <c r="I106" s="98">
        <v>44196</v>
      </c>
      <c r="J106" s="94">
        <v>0.85</v>
      </c>
      <c r="K106" s="10" t="s">
        <v>485</v>
      </c>
      <c r="L106" s="10" t="s">
        <v>495</v>
      </c>
      <c r="M106" s="10" t="s">
        <v>495</v>
      </c>
      <c r="N106" s="179" t="s">
        <v>640</v>
      </c>
      <c r="O106" s="10" t="s">
        <v>601</v>
      </c>
      <c r="P106" s="68">
        <f t="shared" si="21"/>
        <v>86247043</v>
      </c>
      <c r="Q106" s="61">
        <v>73309986.430000007</v>
      </c>
      <c r="R106" s="61">
        <v>11212115.57</v>
      </c>
      <c r="S106" s="61">
        <v>1724941</v>
      </c>
      <c r="T106" s="61">
        <v>19096406.969999999</v>
      </c>
      <c r="U106" s="61">
        <v>9668262.8300000001</v>
      </c>
      <c r="V106" s="61">
        <f t="shared" si="19"/>
        <v>115011712.8</v>
      </c>
      <c r="W106" s="68" t="s">
        <v>254</v>
      </c>
      <c r="X106" s="41">
        <v>0</v>
      </c>
      <c r="Y106" s="75">
        <v>0</v>
      </c>
      <c r="Z106" s="1"/>
      <c r="AA106" s="1"/>
      <c r="AB106" s="1"/>
    </row>
    <row r="107" spans="2:28" s="8" customFormat="1" ht="67.5" customHeight="1" x14ac:dyDescent="0.25">
      <c r="B107" s="78">
        <f t="shared" si="20"/>
        <v>82</v>
      </c>
      <c r="C107" s="185"/>
      <c r="D107" s="7" t="s">
        <v>204</v>
      </c>
      <c r="E107" s="7">
        <v>106556</v>
      </c>
      <c r="F107" s="179" t="s">
        <v>102</v>
      </c>
      <c r="G107" s="120" t="s">
        <v>269</v>
      </c>
      <c r="H107" s="179" t="s">
        <v>391</v>
      </c>
      <c r="I107" s="179" t="s">
        <v>270</v>
      </c>
      <c r="J107" s="94">
        <v>0.85</v>
      </c>
      <c r="K107" s="179" t="s">
        <v>496</v>
      </c>
      <c r="L107" s="179" t="s">
        <v>370</v>
      </c>
      <c r="M107" s="179"/>
      <c r="N107" s="179" t="s">
        <v>640</v>
      </c>
      <c r="O107" s="10" t="s">
        <v>601</v>
      </c>
      <c r="P107" s="60">
        <f t="shared" si="21"/>
        <v>11034044.449999999</v>
      </c>
      <c r="Q107" s="60">
        <v>9378937.7799999993</v>
      </c>
      <c r="R107" s="60">
        <v>1544766.22</v>
      </c>
      <c r="S107" s="60">
        <v>110340.45</v>
      </c>
      <c r="T107" s="60">
        <v>2206808.89</v>
      </c>
      <c r="U107" s="60">
        <v>0</v>
      </c>
      <c r="V107" s="61">
        <f t="shared" si="19"/>
        <v>13240853.34</v>
      </c>
      <c r="W107" s="68" t="s">
        <v>254</v>
      </c>
      <c r="X107" s="41">
        <v>2164370.2599999998</v>
      </c>
      <c r="Y107" s="75">
        <v>356484.51</v>
      </c>
      <c r="Z107" s="1"/>
      <c r="AA107" s="1"/>
      <c r="AB107" s="1"/>
    </row>
    <row r="108" spans="2:28" s="8" customFormat="1" ht="57" customHeight="1" x14ac:dyDescent="0.25">
      <c r="B108" s="78">
        <f t="shared" si="20"/>
        <v>83</v>
      </c>
      <c r="C108" s="185"/>
      <c r="D108" s="7" t="s">
        <v>64</v>
      </c>
      <c r="E108" s="7">
        <v>108771</v>
      </c>
      <c r="F108" s="179" t="s">
        <v>104</v>
      </c>
      <c r="G108" s="117" t="s">
        <v>458</v>
      </c>
      <c r="H108" s="98">
        <v>42838</v>
      </c>
      <c r="I108" s="98">
        <v>43113</v>
      </c>
      <c r="J108" s="94">
        <v>0.85</v>
      </c>
      <c r="K108" s="10" t="s">
        <v>489</v>
      </c>
      <c r="L108" s="10" t="s">
        <v>539</v>
      </c>
      <c r="M108" s="10"/>
      <c r="N108" s="179" t="s">
        <v>640</v>
      </c>
      <c r="O108" s="10" t="s">
        <v>601</v>
      </c>
      <c r="P108" s="68">
        <f t="shared" si="21"/>
        <v>14458977.65</v>
      </c>
      <c r="Q108" s="61">
        <v>12290131.01</v>
      </c>
      <c r="R108" s="61">
        <v>1879667.09</v>
      </c>
      <c r="S108" s="61">
        <v>289179.55</v>
      </c>
      <c r="T108" s="61">
        <v>3000077.22</v>
      </c>
      <c r="U108" s="61">
        <v>1477292.22</v>
      </c>
      <c r="V108" s="61">
        <f t="shared" si="19"/>
        <v>18936347.09</v>
      </c>
      <c r="W108" s="68" t="s">
        <v>254</v>
      </c>
      <c r="X108" s="41">
        <v>1805202.05</v>
      </c>
      <c r="Y108" s="75">
        <v>276089.73</v>
      </c>
      <c r="Z108" s="1"/>
      <c r="AA108" s="1"/>
      <c r="AB108" s="1"/>
    </row>
    <row r="109" spans="2:28" s="8" customFormat="1" ht="77.25" customHeight="1" x14ac:dyDescent="0.25">
      <c r="B109" s="78">
        <f t="shared" si="20"/>
        <v>84</v>
      </c>
      <c r="C109" s="185"/>
      <c r="D109" s="7" t="s">
        <v>65</v>
      </c>
      <c r="E109" s="7">
        <v>107170</v>
      </c>
      <c r="F109" s="179" t="s">
        <v>103</v>
      </c>
      <c r="G109" s="123" t="s">
        <v>474</v>
      </c>
      <c r="H109" s="99">
        <v>42838</v>
      </c>
      <c r="I109" s="99">
        <v>43435</v>
      </c>
      <c r="J109" s="94">
        <v>0.85</v>
      </c>
      <c r="K109" s="179" t="s">
        <v>496</v>
      </c>
      <c r="L109" s="179" t="s">
        <v>503</v>
      </c>
      <c r="M109" s="179"/>
      <c r="N109" s="179" t="s">
        <v>640</v>
      </c>
      <c r="O109" s="10" t="s">
        <v>601</v>
      </c>
      <c r="P109" s="60">
        <f t="shared" si="21"/>
        <v>7516368.080000001</v>
      </c>
      <c r="Q109" s="60">
        <v>6388912.8600000003</v>
      </c>
      <c r="R109" s="60">
        <v>1052291.53</v>
      </c>
      <c r="S109" s="60">
        <v>75163.69</v>
      </c>
      <c r="T109" s="61">
        <v>1503273.61</v>
      </c>
      <c r="U109" s="60">
        <v>0</v>
      </c>
      <c r="V109" s="61">
        <f t="shared" ref="V109:V140" si="22">+Q109+R109+S109+T109+U109</f>
        <v>9019641.6900000013</v>
      </c>
      <c r="W109" s="68" t="s">
        <v>254</v>
      </c>
      <c r="X109" s="41">
        <v>638891.29</v>
      </c>
      <c r="Y109" s="75">
        <v>105229.15</v>
      </c>
      <c r="Z109" s="1"/>
      <c r="AA109" s="1"/>
      <c r="AB109" s="1"/>
    </row>
    <row r="110" spans="2:28" s="8" customFormat="1" ht="57" customHeight="1" x14ac:dyDescent="0.25">
      <c r="B110" s="78">
        <f t="shared" si="20"/>
        <v>85</v>
      </c>
      <c r="C110" s="185"/>
      <c r="D110" s="7" t="s">
        <v>68</v>
      </c>
      <c r="E110" s="7">
        <v>106355</v>
      </c>
      <c r="F110" s="179" t="s">
        <v>105</v>
      </c>
      <c r="G110" s="123" t="s">
        <v>325</v>
      </c>
      <c r="H110" s="98">
        <v>42850</v>
      </c>
      <c r="I110" s="98">
        <v>44196</v>
      </c>
      <c r="J110" s="94">
        <v>0.85</v>
      </c>
      <c r="K110" s="10" t="s">
        <v>500</v>
      </c>
      <c r="L110" s="10" t="s">
        <v>522</v>
      </c>
      <c r="M110" s="10" t="s">
        <v>522</v>
      </c>
      <c r="N110" s="179" t="s">
        <v>640</v>
      </c>
      <c r="O110" s="10" t="s">
        <v>601</v>
      </c>
      <c r="P110" s="68">
        <f>+Q110+R110+S110</f>
        <v>24374688.030000001</v>
      </c>
      <c r="Q110" s="61">
        <v>20718484.829999998</v>
      </c>
      <c r="R110" s="61">
        <v>3168709.44</v>
      </c>
      <c r="S110" s="61">
        <v>487493.76</v>
      </c>
      <c r="T110" s="61">
        <v>5106784.0999999996</v>
      </c>
      <c r="U110" s="61">
        <v>2711308.23</v>
      </c>
      <c r="V110" s="61">
        <f t="shared" si="22"/>
        <v>32192780.360000003</v>
      </c>
      <c r="W110" s="68" t="s">
        <v>254</v>
      </c>
      <c r="X110" s="41">
        <v>1058200.72</v>
      </c>
      <c r="Y110" s="75">
        <v>161842.46</v>
      </c>
      <c r="Z110" s="1"/>
      <c r="AA110" s="1"/>
      <c r="AB110" s="1"/>
    </row>
    <row r="111" spans="2:28" s="8" customFormat="1" ht="57" customHeight="1" x14ac:dyDescent="0.25">
      <c r="B111" s="78">
        <f t="shared" si="20"/>
        <v>86</v>
      </c>
      <c r="C111" s="185"/>
      <c r="D111" s="7" t="s">
        <v>69</v>
      </c>
      <c r="E111" s="7">
        <v>106283</v>
      </c>
      <c r="F111" s="179" t="s">
        <v>214</v>
      </c>
      <c r="G111" s="115" t="s">
        <v>459</v>
      </c>
      <c r="H111" s="98">
        <v>42851</v>
      </c>
      <c r="I111" s="98">
        <v>43251</v>
      </c>
      <c r="J111" s="94">
        <v>0.85</v>
      </c>
      <c r="K111" s="10" t="s">
        <v>494</v>
      </c>
      <c r="L111" s="10" t="s">
        <v>499</v>
      </c>
      <c r="M111" s="10" t="s">
        <v>542</v>
      </c>
      <c r="N111" s="179" t="s">
        <v>640</v>
      </c>
      <c r="O111" s="10" t="s">
        <v>601</v>
      </c>
      <c r="P111" s="68">
        <f t="shared" si="21"/>
        <v>7372001</v>
      </c>
      <c r="Q111" s="61">
        <v>6266201</v>
      </c>
      <c r="R111" s="61">
        <v>958360</v>
      </c>
      <c r="S111" s="61">
        <v>147440</v>
      </c>
      <c r="T111" s="61">
        <v>1400682</v>
      </c>
      <c r="U111" s="61">
        <v>0</v>
      </c>
      <c r="V111" s="61">
        <f t="shared" si="22"/>
        <v>8772683</v>
      </c>
      <c r="W111" s="68" t="s">
        <v>254</v>
      </c>
      <c r="X111" s="41">
        <v>261450.57</v>
      </c>
      <c r="Y111" s="75">
        <v>39986.559999999998</v>
      </c>
      <c r="Z111" s="1"/>
      <c r="AA111" s="1"/>
      <c r="AB111" s="1"/>
    </row>
    <row r="112" spans="2:28" s="8" customFormat="1" ht="76.5" customHeight="1" x14ac:dyDescent="0.25">
      <c r="B112" s="78">
        <f t="shared" si="20"/>
        <v>87</v>
      </c>
      <c r="C112" s="185"/>
      <c r="D112" s="7" t="s">
        <v>205</v>
      </c>
      <c r="E112" s="7">
        <v>106573</v>
      </c>
      <c r="F112" s="179" t="s">
        <v>110</v>
      </c>
      <c r="G112" s="106" t="s">
        <v>473</v>
      </c>
      <c r="H112" s="98">
        <v>42860</v>
      </c>
      <c r="I112" s="98">
        <v>43191</v>
      </c>
      <c r="J112" s="94">
        <v>0.85</v>
      </c>
      <c r="K112" s="10" t="s">
        <v>496</v>
      </c>
      <c r="L112" s="10" t="s">
        <v>370</v>
      </c>
      <c r="M112" s="10"/>
      <c r="N112" s="179" t="s">
        <v>640</v>
      </c>
      <c r="O112" s="10" t="s">
        <v>601</v>
      </c>
      <c r="P112" s="68">
        <f t="shared" si="21"/>
        <v>12900771.5</v>
      </c>
      <c r="Q112" s="61">
        <v>10965655.789999999</v>
      </c>
      <c r="R112" s="61">
        <v>1677100.33</v>
      </c>
      <c r="S112" s="61">
        <v>258015.38</v>
      </c>
      <c r="T112" s="61">
        <v>2739044.2</v>
      </c>
      <c r="U112" s="61">
        <v>1681314.5</v>
      </c>
      <c r="V112" s="61">
        <f t="shared" si="22"/>
        <v>17321130.199999999</v>
      </c>
      <c r="W112" s="68" t="s">
        <v>254</v>
      </c>
      <c r="X112" s="41">
        <v>3534780.9</v>
      </c>
      <c r="Y112" s="41">
        <v>540613.54999999993</v>
      </c>
      <c r="Z112" s="1"/>
      <c r="AA112" s="1"/>
      <c r="AB112" s="1"/>
    </row>
    <row r="113" spans="2:28" s="8" customFormat="1" ht="89.25" customHeight="1" x14ac:dyDescent="0.25">
      <c r="B113" s="78">
        <f t="shared" si="20"/>
        <v>88</v>
      </c>
      <c r="C113" s="185"/>
      <c r="D113" s="7" t="s">
        <v>626</v>
      </c>
      <c r="E113" s="7">
        <v>101584</v>
      </c>
      <c r="F113" s="179" t="s">
        <v>113</v>
      </c>
      <c r="G113" s="106" t="s">
        <v>313</v>
      </c>
      <c r="H113" s="98">
        <v>42864</v>
      </c>
      <c r="I113" s="98">
        <v>43304</v>
      </c>
      <c r="J113" s="94">
        <v>0.85</v>
      </c>
      <c r="K113" s="179" t="s">
        <v>494</v>
      </c>
      <c r="L113" s="179" t="s">
        <v>484</v>
      </c>
      <c r="M113" s="179"/>
      <c r="N113" s="179" t="s">
        <v>640</v>
      </c>
      <c r="O113" s="10" t="s">
        <v>601</v>
      </c>
      <c r="P113" s="60">
        <f t="shared" si="21"/>
        <v>9498615.6699999999</v>
      </c>
      <c r="Q113" s="60">
        <v>8073823.3200000003</v>
      </c>
      <c r="R113" s="60">
        <v>1329806.2</v>
      </c>
      <c r="S113" s="60">
        <v>94986.15</v>
      </c>
      <c r="T113" s="60">
        <v>1899723.13</v>
      </c>
      <c r="U113" s="60">
        <v>0</v>
      </c>
      <c r="V113" s="61">
        <f t="shared" si="22"/>
        <v>11398338.800000001</v>
      </c>
      <c r="W113" s="68" t="s">
        <v>254</v>
      </c>
      <c r="X113" s="41">
        <v>3072191.82</v>
      </c>
      <c r="Y113" s="75">
        <v>506008.06</v>
      </c>
      <c r="Z113" s="1"/>
      <c r="AA113" s="1"/>
      <c r="AB113" s="1"/>
    </row>
    <row r="114" spans="2:28" s="8" customFormat="1" ht="66" customHeight="1" x14ac:dyDescent="0.25">
      <c r="B114" s="78">
        <f t="shared" si="20"/>
        <v>89</v>
      </c>
      <c r="C114" s="185"/>
      <c r="D114" s="7" t="s">
        <v>206</v>
      </c>
      <c r="E114" s="7">
        <v>103186</v>
      </c>
      <c r="F114" s="179" t="s">
        <v>120</v>
      </c>
      <c r="G114" s="106" t="s">
        <v>360</v>
      </c>
      <c r="H114" s="10" t="s">
        <v>361</v>
      </c>
      <c r="I114" s="10" t="s">
        <v>362</v>
      </c>
      <c r="J114" s="94">
        <v>0.85</v>
      </c>
      <c r="K114" s="10" t="s">
        <v>485</v>
      </c>
      <c r="L114" s="10" t="s">
        <v>543</v>
      </c>
      <c r="M114" s="10" t="s">
        <v>544</v>
      </c>
      <c r="N114" s="179" t="s">
        <v>640</v>
      </c>
      <c r="O114" s="10" t="s">
        <v>601</v>
      </c>
      <c r="P114" s="68">
        <f t="shared" si="21"/>
        <v>17242439.870000001</v>
      </c>
      <c r="Q114" s="61">
        <v>14656073.890000001</v>
      </c>
      <c r="R114" s="61">
        <v>2241517.1800000002</v>
      </c>
      <c r="S114" s="61">
        <v>344848.8</v>
      </c>
      <c r="T114" s="61">
        <v>3593357</v>
      </c>
      <c r="U114" s="61">
        <v>1669965</v>
      </c>
      <c r="V114" s="61">
        <f t="shared" si="22"/>
        <v>22505761.870000001</v>
      </c>
      <c r="W114" s="68" t="s">
        <v>254</v>
      </c>
      <c r="X114" s="41">
        <v>3002374.6399999997</v>
      </c>
      <c r="Y114" s="75">
        <v>459186.71</v>
      </c>
      <c r="Z114" s="1"/>
      <c r="AA114" s="1"/>
      <c r="AB114" s="1"/>
    </row>
    <row r="115" spans="2:28" s="8" customFormat="1" ht="99" customHeight="1" x14ac:dyDescent="0.25">
      <c r="B115" s="78">
        <f t="shared" si="20"/>
        <v>90</v>
      </c>
      <c r="C115" s="185"/>
      <c r="D115" s="7" t="s">
        <v>627</v>
      </c>
      <c r="E115" s="7">
        <v>108100</v>
      </c>
      <c r="F115" s="179" t="s">
        <v>122</v>
      </c>
      <c r="G115" s="106" t="s">
        <v>463</v>
      </c>
      <c r="H115" s="98">
        <v>42874</v>
      </c>
      <c r="I115" s="98">
        <v>45291</v>
      </c>
      <c r="J115" s="94">
        <v>0.85</v>
      </c>
      <c r="K115" s="10" t="s">
        <v>485</v>
      </c>
      <c r="L115" s="10" t="s">
        <v>498</v>
      </c>
      <c r="M115" s="10"/>
      <c r="N115" s="179" t="s">
        <v>640</v>
      </c>
      <c r="O115" s="10" t="s">
        <v>601</v>
      </c>
      <c r="P115" s="68">
        <f t="shared" si="21"/>
        <v>323748755.74000001</v>
      </c>
      <c r="Q115" s="61">
        <v>275186442.38</v>
      </c>
      <c r="R115" s="61">
        <v>42087338.240000002</v>
      </c>
      <c r="S115" s="61">
        <v>6474975.1200000001</v>
      </c>
      <c r="T115" s="61">
        <v>60580894</v>
      </c>
      <c r="U115" s="61">
        <v>0</v>
      </c>
      <c r="V115" s="61">
        <f t="shared" si="22"/>
        <v>384329649.74000001</v>
      </c>
      <c r="W115" s="68" t="s">
        <v>254</v>
      </c>
      <c r="X115" s="41">
        <v>0</v>
      </c>
      <c r="Y115" s="75">
        <v>0</v>
      </c>
      <c r="Z115" s="1"/>
      <c r="AA115" s="1"/>
      <c r="AB115" s="1"/>
    </row>
    <row r="116" spans="2:28" s="8" customFormat="1" ht="64.5" customHeight="1" x14ac:dyDescent="0.25">
      <c r="B116" s="78">
        <f t="shared" si="20"/>
        <v>91</v>
      </c>
      <c r="C116" s="185"/>
      <c r="D116" s="7" t="s">
        <v>628</v>
      </c>
      <c r="E116" s="7">
        <v>107537</v>
      </c>
      <c r="F116" s="179" t="s">
        <v>123</v>
      </c>
      <c r="G116" s="111" t="s">
        <v>332</v>
      </c>
      <c r="H116" s="99">
        <v>42878</v>
      </c>
      <c r="I116" s="99">
        <v>43493</v>
      </c>
      <c r="J116" s="94">
        <v>0.85</v>
      </c>
      <c r="K116" s="179" t="s">
        <v>494</v>
      </c>
      <c r="L116" s="179" t="s">
        <v>536</v>
      </c>
      <c r="M116" s="179"/>
      <c r="N116" s="179" t="s">
        <v>640</v>
      </c>
      <c r="O116" s="10" t="s">
        <v>601</v>
      </c>
      <c r="P116" s="60">
        <f t="shared" si="21"/>
        <v>8444509</v>
      </c>
      <c r="Q116" s="60">
        <v>7177832.6500000004</v>
      </c>
      <c r="R116" s="60">
        <v>1182231.26</v>
      </c>
      <c r="S116" s="60">
        <v>84445.09</v>
      </c>
      <c r="T116" s="60">
        <v>1604456.71</v>
      </c>
      <c r="U116" s="60">
        <v>0</v>
      </c>
      <c r="V116" s="61">
        <f t="shared" si="22"/>
        <v>10048965.710000001</v>
      </c>
      <c r="W116" s="68" t="s">
        <v>254</v>
      </c>
      <c r="X116" s="41">
        <v>1445819.53</v>
      </c>
      <c r="Y116" s="75">
        <v>238134.97999999998</v>
      </c>
      <c r="Z116" s="1"/>
      <c r="AA116" s="1"/>
      <c r="AB116" s="1"/>
    </row>
    <row r="117" spans="2:28" s="8" customFormat="1" ht="114.75" x14ac:dyDescent="0.25">
      <c r="B117" s="78">
        <f t="shared" si="20"/>
        <v>92</v>
      </c>
      <c r="C117" s="185"/>
      <c r="D117" s="7" t="s">
        <v>629</v>
      </c>
      <c r="E117" s="7">
        <v>109456</v>
      </c>
      <c r="F117" s="179" t="s">
        <v>126</v>
      </c>
      <c r="G117" s="111" t="s">
        <v>264</v>
      </c>
      <c r="H117" s="179" t="s">
        <v>392</v>
      </c>
      <c r="I117" s="179" t="s">
        <v>255</v>
      </c>
      <c r="J117" s="94">
        <v>0.85</v>
      </c>
      <c r="K117" s="179" t="s">
        <v>500</v>
      </c>
      <c r="L117" s="179" t="s">
        <v>540</v>
      </c>
      <c r="M117" s="179"/>
      <c r="N117" s="179" t="s">
        <v>640</v>
      </c>
      <c r="O117" s="10" t="s">
        <v>601</v>
      </c>
      <c r="P117" s="60">
        <f t="shared" si="21"/>
        <v>5964164.5999999996</v>
      </c>
      <c r="Q117" s="60">
        <v>5069540</v>
      </c>
      <c r="R117" s="60">
        <v>834982.96</v>
      </c>
      <c r="S117" s="60">
        <v>59641.64</v>
      </c>
      <c r="T117" s="60">
        <v>1133191.28</v>
      </c>
      <c r="U117" s="60">
        <v>0</v>
      </c>
      <c r="V117" s="61">
        <f t="shared" si="22"/>
        <v>7097355.8799999999</v>
      </c>
      <c r="W117" s="68" t="s">
        <v>254</v>
      </c>
      <c r="X117" s="41">
        <v>1095654.3</v>
      </c>
      <c r="Y117" s="75">
        <v>180460.71000000002</v>
      </c>
      <c r="Z117" s="1"/>
      <c r="AA117" s="1"/>
      <c r="AB117" s="1"/>
    </row>
    <row r="118" spans="2:28" s="8" customFormat="1" ht="60" customHeight="1" x14ac:dyDescent="0.25">
      <c r="B118" s="78">
        <f t="shared" si="20"/>
        <v>93</v>
      </c>
      <c r="C118" s="185"/>
      <c r="D118" s="7" t="s">
        <v>630</v>
      </c>
      <c r="E118" s="28">
        <v>108339</v>
      </c>
      <c r="F118" s="179" t="s">
        <v>127</v>
      </c>
      <c r="G118" s="111" t="s">
        <v>478</v>
      </c>
      <c r="H118" s="99">
        <v>42881</v>
      </c>
      <c r="I118" s="179" t="s">
        <v>255</v>
      </c>
      <c r="J118" s="94">
        <v>0.85</v>
      </c>
      <c r="K118" s="179" t="s">
        <v>500</v>
      </c>
      <c r="L118" s="179" t="s">
        <v>501</v>
      </c>
      <c r="M118" s="179"/>
      <c r="N118" s="179" t="s">
        <v>640</v>
      </c>
      <c r="O118" s="10" t="s">
        <v>601</v>
      </c>
      <c r="P118" s="60">
        <f t="shared" si="21"/>
        <v>9254170</v>
      </c>
      <c r="Q118" s="60">
        <v>7866044.5</v>
      </c>
      <c r="R118" s="60">
        <v>1295583.78</v>
      </c>
      <c r="S118" s="60">
        <v>92541.72</v>
      </c>
      <c r="T118" s="60">
        <v>0</v>
      </c>
      <c r="U118" s="60">
        <v>0</v>
      </c>
      <c r="V118" s="61">
        <f t="shared" si="22"/>
        <v>9254170</v>
      </c>
      <c r="W118" s="68" t="s">
        <v>254</v>
      </c>
      <c r="X118" s="41">
        <v>3933022.25</v>
      </c>
      <c r="Y118" s="75">
        <v>647791.9</v>
      </c>
      <c r="Z118" s="1"/>
      <c r="AA118" s="1"/>
      <c r="AB118" s="1"/>
    </row>
    <row r="119" spans="2:28" s="8" customFormat="1" ht="68.25" customHeight="1" x14ac:dyDescent="0.25">
      <c r="B119" s="78">
        <f t="shared" si="20"/>
        <v>94</v>
      </c>
      <c r="C119" s="185"/>
      <c r="D119" s="7" t="s">
        <v>631</v>
      </c>
      <c r="E119" s="7">
        <v>107600</v>
      </c>
      <c r="F119" s="179" t="s">
        <v>128</v>
      </c>
      <c r="G119" s="111" t="s">
        <v>464</v>
      </c>
      <c r="H119" s="99">
        <v>42881</v>
      </c>
      <c r="I119" s="99">
        <v>43465</v>
      </c>
      <c r="J119" s="94">
        <v>0.85</v>
      </c>
      <c r="K119" s="179" t="s">
        <v>494</v>
      </c>
      <c r="L119" s="179" t="s">
        <v>288</v>
      </c>
      <c r="M119" s="179"/>
      <c r="N119" s="179" t="s">
        <v>640</v>
      </c>
      <c r="O119" s="10" t="s">
        <v>601</v>
      </c>
      <c r="P119" s="60">
        <f t="shared" si="21"/>
        <v>10403603.360000001</v>
      </c>
      <c r="Q119" s="60">
        <v>8843062.8800000008</v>
      </c>
      <c r="R119" s="60">
        <v>1456504.48</v>
      </c>
      <c r="S119" s="60">
        <v>104036</v>
      </c>
      <c r="T119" s="60">
        <v>0</v>
      </c>
      <c r="U119" s="60">
        <v>0</v>
      </c>
      <c r="V119" s="61">
        <f t="shared" si="22"/>
        <v>10403603.360000001</v>
      </c>
      <c r="W119" s="68" t="s">
        <v>254</v>
      </c>
      <c r="X119" s="169">
        <v>2074462.5</v>
      </c>
      <c r="Y119" s="169">
        <v>341676.18</v>
      </c>
      <c r="Z119" s="1"/>
      <c r="AA119" s="1"/>
      <c r="AB119" s="1"/>
    </row>
    <row r="120" spans="2:28" s="8" customFormat="1" ht="67.5" customHeight="1" x14ac:dyDescent="0.25">
      <c r="B120" s="78">
        <f t="shared" si="20"/>
        <v>95</v>
      </c>
      <c r="C120" s="185"/>
      <c r="D120" s="7" t="s">
        <v>632</v>
      </c>
      <c r="E120" s="7">
        <v>106938</v>
      </c>
      <c r="F120" s="179" t="s">
        <v>213</v>
      </c>
      <c r="G120" s="111" t="s">
        <v>342</v>
      </c>
      <c r="H120" s="179" t="s">
        <v>380</v>
      </c>
      <c r="I120" s="179" t="s">
        <v>256</v>
      </c>
      <c r="J120" s="94">
        <v>0.85</v>
      </c>
      <c r="K120" s="179" t="s">
        <v>485</v>
      </c>
      <c r="L120" s="179" t="s">
        <v>495</v>
      </c>
      <c r="M120" s="179"/>
      <c r="N120" s="179" t="s">
        <v>640</v>
      </c>
      <c r="O120" s="10" t="s">
        <v>601</v>
      </c>
      <c r="P120" s="60">
        <f t="shared" si="21"/>
        <v>20305083.999999996</v>
      </c>
      <c r="Q120" s="60">
        <v>17259321.399999999</v>
      </c>
      <c r="R120" s="60">
        <v>2842711.76</v>
      </c>
      <c r="S120" s="60">
        <v>203050.84</v>
      </c>
      <c r="T120" s="60">
        <v>4061016.8</v>
      </c>
      <c r="U120" s="60">
        <v>0</v>
      </c>
      <c r="V120" s="61">
        <f t="shared" si="22"/>
        <v>24366100.799999997</v>
      </c>
      <c r="W120" s="68" t="s">
        <v>254</v>
      </c>
      <c r="X120" s="169">
        <v>0</v>
      </c>
      <c r="Y120" s="170">
        <v>0</v>
      </c>
      <c r="Z120" s="1"/>
      <c r="AA120" s="1"/>
      <c r="AB120" s="1"/>
    </row>
    <row r="121" spans="2:28" s="8" customFormat="1" ht="58.5" customHeight="1" x14ac:dyDescent="0.25">
      <c r="B121" s="78">
        <f t="shared" si="20"/>
        <v>96</v>
      </c>
      <c r="C121" s="185"/>
      <c r="D121" s="7" t="s">
        <v>633</v>
      </c>
      <c r="E121" s="15" t="s">
        <v>209</v>
      </c>
      <c r="F121" s="179" t="s">
        <v>131</v>
      </c>
      <c r="G121" s="124" t="s">
        <v>315</v>
      </c>
      <c r="H121" s="98">
        <v>42884</v>
      </c>
      <c r="I121" s="98">
        <v>43190</v>
      </c>
      <c r="J121" s="94">
        <v>0.85</v>
      </c>
      <c r="K121" s="10" t="s">
        <v>485</v>
      </c>
      <c r="L121" s="10" t="s">
        <v>545</v>
      </c>
      <c r="M121" s="10"/>
      <c r="N121" s="179" t="s">
        <v>640</v>
      </c>
      <c r="O121" s="10" t="s">
        <v>601</v>
      </c>
      <c r="P121" s="68">
        <f t="shared" si="21"/>
        <v>13855565.970000001</v>
      </c>
      <c r="Q121" s="61">
        <v>11777231.07</v>
      </c>
      <c r="R121" s="61">
        <v>1801223.58</v>
      </c>
      <c r="S121" s="61">
        <v>277111.32</v>
      </c>
      <c r="T121" s="61">
        <v>4387422.2699999996</v>
      </c>
      <c r="U121" s="61">
        <v>1536086.96</v>
      </c>
      <c r="V121" s="61">
        <f t="shared" si="22"/>
        <v>19779075.200000003</v>
      </c>
      <c r="W121" s="68" t="s">
        <v>254</v>
      </c>
      <c r="X121" s="169">
        <v>6251010.5700000012</v>
      </c>
      <c r="Y121" s="169">
        <v>956036.90000000014</v>
      </c>
      <c r="Z121" s="1"/>
      <c r="AA121" s="1"/>
      <c r="AB121" s="1"/>
    </row>
    <row r="122" spans="2:28" s="8" customFormat="1" ht="89.25" x14ac:dyDescent="0.25">
      <c r="B122" s="78">
        <f t="shared" si="20"/>
        <v>97</v>
      </c>
      <c r="C122" s="185"/>
      <c r="D122" s="7" t="s">
        <v>634</v>
      </c>
      <c r="E122" s="7">
        <v>114394</v>
      </c>
      <c r="F122" s="179" t="s">
        <v>212</v>
      </c>
      <c r="G122" s="125" t="s">
        <v>314</v>
      </c>
      <c r="H122" s="99">
        <v>42886</v>
      </c>
      <c r="I122" s="99">
        <v>43708</v>
      </c>
      <c r="J122" s="94">
        <v>0.85</v>
      </c>
      <c r="K122" s="179" t="s">
        <v>497</v>
      </c>
      <c r="L122" s="179" t="s">
        <v>532</v>
      </c>
      <c r="M122" s="179"/>
      <c r="N122" s="179" t="s">
        <v>640</v>
      </c>
      <c r="O122" s="10" t="s">
        <v>601</v>
      </c>
      <c r="P122" s="60">
        <f t="shared" si="21"/>
        <v>23207844.240000002</v>
      </c>
      <c r="Q122" s="60">
        <v>19726667.600000001</v>
      </c>
      <c r="R122" s="60">
        <v>3249098.2</v>
      </c>
      <c r="S122" s="60">
        <v>232078.44</v>
      </c>
      <c r="T122" s="60">
        <v>4409490.41</v>
      </c>
      <c r="U122" s="60">
        <v>0</v>
      </c>
      <c r="V122" s="61">
        <f t="shared" si="22"/>
        <v>27617334.650000002</v>
      </c>
      <c r="W122" s="68" t="s">
        <v>254</v>
      </c>
      <c r="X122" s="41">
        <v>0</v>
      </c>
      <c r="Y122" s="41">
        <v>0</v>
      </c>
      <c r="Z122" s="1"/>
      <c r="AA122" s="1"/>
      <c r="AB122" s="1"/>
    </row>
    <row r="123" spans="2:28" s="8" customFormat="1" ht="153" x14ac:dyDescent="0.25">
      <c r="B123" s="78">
        <f t="shared" si="20"/>
        <v>98</v>
      </c>
      <c r="C123" s="185"/>
      <c r="D123" s="7" t="s">
        <v>635</v>
      </c>
      <c r="E123" s="7">
        <v>110387</v>
      </c>
      <c r="F123" s="179" t="s">
        <v>135</v>
      </c>
      <c r="G123" s="125" t="s">
        <v>442</v>
      </c>
      <c r="H123" s="99">
        <v>42826</v>
      </c>
      <c r="I123" s="99">
        <v>43465</v>
      </c>
      <c r="J123" s="94">
        <v>0.85</v>
      </c>
      <c r="K123" s="179" t="s">
        <v>497</v>
      </c>
      <c r="L123" s="179" t="s">
        <v>372</v>
      </c>
      <c r="M123" s="179"/>
      <c r="N123" s="179" t="s">
        <v>640</v>
      </c>
      <c r="O123" s="10" t="s">
        <v>601</v>
      </c>
      <c r="P123" s="68">
        <f t="shared" si="21"/>
        <v>9893840</v>
      </c>
      <c r="Q123" s="68">
        <v>8409764</v>
      </c>
      <c r="R123" s="68">
        <v>1385137</v>
      </c>
      <c r="S123" s="68">
        <v>98939</v>
      </c>
      <c r="T123" s="60">
        <v>1879829.6</v>
      </c>
      <c r="U123" s="60">
        <v>0</v>
      </c>
      <c r="V123" s="61">
        <f t="shared" si="22"/>
        <v>11773669.6</v>
      </c>
      <c r="W123" s="68" t="s">
        <v>439</v>
      </c>
      <c r="X123" s="41">
        <v>840976.4</v>
      </c>
      <c r="Y123" s="75">
        <v>138513.76</v>
      </c>
      <c r="Z123" s="1"/>
      <c r="AA123" s="1"/>
      <c r="AB123" s="1"/>
    </row>
    <row r="124" spans="2:28" s="8" customFormat="1" ht="50.25" customHeight="1" x14ac:dyDescent="0.25">
      <c r="B124" s="78">
        <f t="shared" si="20"/>
        <v>99</v>
      </c>
      <c r="C124" s="185"/>
      <c r="D124" s="7" t="s">
        <v>166</v>
      </c>
      <c r="E124" s="38">
        <v>113310</v>
      </c>
      <c r="F124" s="179" t="s">
        <v>210</v>
      </c>
      <c r="G124" s="124" t="s">
        <v>466</v>
      </c>
      <c r="H124" s="98">
        <v>42948</v>
      </c>
      <c r="I124" s="98">
        <v>43830</v>
      </c>
      <c r="J124" s="94">
        <v>0.85</v>
      </c>
      <c r="K124" s="10" t="s">
        <v>490</v>
      </c>
      <c r="L124" s="10" t="s">
        <v>491</v>
      </c>
      <c r="M124" s="10" t="s">
        <v>505</v>
      </c>
      <c r="N124" s="179" t="s">
        <v>640</v>
      </c>
      <c r="O124" s="10" t="s">
        <v>601</v>
      </c>
      <c r="P124" s="68">
        <f t="shared" si="21"/>
        <v>74628415</v>
      </c>
      <c r="Q124" s="61">
        <v>63434153</v>
      </c>
      <c r="R124" s="61">
        <v>9701694</v>
      </c>
      <c r="S124" s="61">
        <v>1492568</v>
      </c>
      <c r="T124" s="61">
        <v>16244050.24</v>
      </c>
      <c r="U124" s="61">
        <v>8504496.8900000006</v>
      </c>
      <c r="V124" s="61">
        <f t="shared" si="22"/>
        <v>99376962.129999995</v>
      </c>
      <c r="W124" s="68" t="s">
        <v>254</v>
      </c>
      <c r="X124" s="169">
        <v>26903167.219999999</v>
      </c>
      <c r="Y124" s="170">
        <v>4114602.0600000005</v>
      </c>
      <c r="Z124" s="153"/>
      <c r="AA124" s="1"/>
      <c r="AB124" s="1"/>
    </row>
    <row r="125" spans="2:28" s="8" customFormat="1" ht="62.25" customHeight="1" x14ac:dyDescent="0.25">
      <c r="B125" s="78">
        <f t="shared" si="20"/>
        <v>100</v>
      </c>
      <c r="C125" s="185"/>
      <c r="D125" s="7" t="s">
        <v>171</v>
      </c>
      <c r="E125" s="7">
        <v>112855</v>
      </c>
      <c r="F125" s="179" t="s">
        <v>172</v>
      </c>
      <c r="G125" s="124" t="s">
        <v>321</v>
      </c>
      <c r="H125" s="99">
        <v>42950</v>
      </c>
      <c r="I125" s="99">
        <v>43449</v>
      </c>
      <c r="J125" s="94">
        <v>0.85</v>
      </c>
      <c r="K125" s="179" t="s">
        <v>497</v>
      </c>
      <c r="L125" s="179" t="s">
        <v>282</v>
      </c>
      <c r="M125" s="179"/>
      <c r="N125" s="179" t="s">
        <v>640</v>
      </c>
      <c r="O125" s="10" t="s">
        <v>601</v>
      </c>
      <c r="P125" s="68">
        <f t="shared" si="21"/>
        <v>13952566</v>
      </c>
      <c r="Q125" s="68">
        <v>11859681.1</v>
      </c>
      <c r="R125" s="68">
        <v>1953358.24</v>
      </c>
      <c r="S125" s="68">
        <v>139526.66</v>
      </c>
      <c r="T125" s="60">
        <v>2650987.54</v>
      </c>
      <c r="U125" s="60">
        <v>0</v>
      </c>
      <c r="V125" s="61">
        <f t="shared" si="22"/>
        <v>16603553.539999999</v>
      </c>
      <c r="W125" s="68" t="s">
        <v>254</v>
      </c>
      <c r="X125" s="169">
        <v>0</v>
      </c>
      <c r="Y125" s="170">
        <v>0</v>
      </c>
      <c r="Z125" s="1"/>
      <c r="AA125" s="1"/>
      <c r="AB125" s="1"/>
    </row>
    <row r="126" spans="2:28" s="8" customFormat="1" ht="78" customHeight="1" x14ac:dyDescent="0.25">
      <c r="B126" s="78">
        <f t="shared" si="20"/>
        <v>101</v>
      </c>
      <c r="C126" s="185"/>
      <c r="D126" s="7" t="s">
        <v>176</v>
      </c>
      <c r="E126" s="7">
        <v>110570</v>
      </c>
      <c r="F126" s="179" t="s">
        <v>177</v>
      </c>
      <c r="G126" s="124" t="s">
        <v>468</v>
      </c>
      <c r="H126" s="99">
        <v>42957</v>
      </c>
      <c r="I126" s="99">
        <v>43769</v>
      </c>
      <c r="J126" s="94">
        <v>0.85</v>
      </c>
      <c r="K126" s="179" t="s">
        <v>490</v>
      </c>
      <c r="L126" s="179" t="s">
        <v>546</v>
      </c>
      <c r="M126" s="179"/>
      <c r="N126" s="179" t="s">
        <v>640</v>
      </c>
      <c r="O126" s="10" t="s">
        <v>601</v>
      </c>
      <c r="P126" s="68">
        <f t="shared" si="21"/>
        <v>8814941</v>
      </c>
      <c r="Q126" s="68">
        <v>7492699.8099999996</v>
      </c>
      <c r="R126" s="68">
        <v>1234092.19</v>
      </c>
      <c r="S126" s="68">
        <v>88149</v>
      </c>
      <c r="T126" s="60">
        <v>1674838.79</v>
      </c>
      <c r="U126" s="60">
        <v>0</v>
      </c>
      <c r="V126" s="61">
        <f t="shared" si="22"/>
        <v>10489779.789999999</v>
      </c>
      <c r="W126" s="68" t="s">
        <v>254</v>
      </c>
      <c r="X126" s="169">
        <f>1081630.7-54081.53</f>
        <v>1027549.1699999999</v>
      </c>
      <c r="Y126" s="169">
        <f>178150.94-8907.55</f>
        <v>169243.39</v>
      </c>
      <c r="Z126" s="1"/>
      <c r="AA126" s="1"/>
      <c r="AB126" s="1"/>
    </row>
    <row r="127" spans="2:28" s="8" customFormat="1" ht="78" customHeight="1" x14ac:dyDescent="0.25">
      <c r="B127" s="78">
        <f t="shared" si="20"/>
        <v>102</v>
      </c>
      <c r="C127" s="185"/>
      <c r="D127" s="7" t="s">
        <v>183</v>
      </c>
      <c r="E127" s="7">
        <v>106707</v>
      </c>
      <c r="F127" s="179" t="s">
        <v>184</v>
      </c>
      <c r="G127" s="126" t="s">
        <v>333</v>
      </c>
      <c r="H127" s="99">
        <v>42963</v>
      </c>
      <c r="I127" s="99">
        <v>44576</v>
      </c>
      <c r="J127" s="94">
        <v>0.85</v>
      </c>
      <c r="K127" s="179" t="s">
        <v>485</v>
      </c>
      <c r="L127" s="179" t="s">
        <v>545</v>
      </c>
      <c r="M127" s="179"/>
      <c r="N127" s="179" t="s">
        <v>640</v>
      </c>
      <c r="O127" s="10" t="s">
        <v>601</v>
      </c>
      <c r="P127" s="68">
        <f t="shared" si="21"/>
        <v>8398943</v>
      </c>
      <c r="Q127" s="68">
        <v>7139101.5499999998</v>
      </c>
      <c r="R127" s="68">
        <v>1175852.02</v>
      </c>
      <c r="S127" s="68">
        <v>83989.43</v>
      </c>
      <c r="T127" s="60">
        <v>1646521.8</v>
      </c>
      <c r="U127" s="60">
        <v>0</v>
      </c>
      <c r="V127" s="61">
        <f t="shared" si="22"/>
        <v>10045464.800000001</v>
      </c>
      <c r="W127" s="68" t="s">
        <v>254</v>
      </c>
      <c r="X127" s="169">
        <v>3183132.45</v>
      </c>
      <c r="Y127" s="170">
        <v>524280.64</v>
      </c>
      <c r="Z127" s="1"/>
      <c r="AA127" s="1"/>
      <c r="AB127" s="1"/>
    </row>
    <row r="128" spans="2:28" s="8" customFormat="1" ht="78" customHeight="1" x14ac:dyDescent="0.25">
      <c r="B128" s="78">
        <f t="shared" si="20"/>
        <v>103</v>
      </c>
      <c r="C128" s="185"/>
      <c r="D128" s="7" t="s">
        <v>185</v>
      </c>
      <c r="E128" s="7">
        <v>112718</v>
      </c>
      <c r="F128" s="179" t="s">
        <v>211</v>
      </c>
      <c r="G128" s="124" t="s">
        <v>314</v>
      </c>
      <c r="H128" s="99">
        <v>42963</v>
      </c>
      <c r="I128" s="99">
        <v>43479</v>
      </c>
      <c r="J128" s="94">
        <v>0.85</v>
      </c>
      <c r="K128" s="179" t="s">
        <v>490</v>
      </c>
      <c r="L128" s="179" t="s">
        <v>546</v>
      </c>
      <c r="M128" s="179"/>
      <c r="N128" s="179" t="s">
        <v>640</v>
      </c>
      <c r="O128" s="10" t="s">
        <v>601</v>
      </c>
      <c r="P128" s="68">
        <f t="shared" si="21"/>
        <v>2181078.0999999996</v>
      </c>
      <c r="Q128" s="68">
        <v>1853916.38</v>
      </c>
      <c r="R128" s="68">
        <v>305350.94</v>
      </c>
      <c r="S128" s="68">
        <v>21810.78</v>
      </c>
      <c r="T128" s="60">
        <v>414404.84</v>
      </c>
      <c r="U128" s="60">
        <v>0</v>
      </c>
      <c r="V128" s="61">
        <f t="shared" si="22"/>
        <v>2595482.9399999995</v>
      </c>
      <c r="W128" s="68" t="s">
        <v>254</v>
      </c>
      <c r="X128" s="169">
        <v>1251234.08</v>
      </c>
      <c r="Y128" s="169">
        <v>206085.62</v>
      </c>
      <c r="Z128" s="1"/>
      <c r="AA128" s="1"/>
      <c r="AB128" s="1"/>
    </row>
    <row r="129" spans="2:28" s="8" customFormat="1" ht="78" customHeight="1" x14ac:dyDescent="0.25">
      <c r="B129" s="78">
        <f t="shared" si="20"/>
        <v>104</v>
      </c>
      <c r="C129" s="185"/>
      <c r="D129" s="7" t="s">
        <v>195</v>
      </c>
      <c r="E129" s="7">
        <v>110847</v>
      </c>
      <c r="F129" s="179" t="s">
        <v>196</v>
      </c>
      <c r="G129" s="127" t="s">
        <v>363</v>
      </c>
      <c r="H129" s="179" t="s">
        <v>364</v>
      </c>
      <c r="I129" s="179" t="s">
        <v>365</v>
      </c>
      <c r="J129" s="94">
        <v>0.85</v>
      </c>
      <c r="K129" s="179" t="s">
        <v>485</v>
      </c>
      <c r="L129" s="179" t="s">
        <v>486</v>
      </c>
      <c r="M129" s="179"/>
      <c r="N129" s="179" t="s">
        <v>640</v>
      </c>
      <c r="O129" s="10" t="s">
        <v>601</v>
      </c>
      <c r="P129" s="68">
        <f t="shared" ref="P129:P143" si="23">+Q129+R129+S129</f>
        <v>464117393.29000002</v>
      </c>
      <c r="Q129" s="68">
        <v>394499784.04000002</v>
      </c>
      <c r="R129" s="68">
        <v>60335261.390000001</v>
      </c>
      <c r="S129" s="68">
        <v>9282347.8599999994</v>
      </c>
      <c r="T129" s="60">
        <v>96777324.530000001</v>
      </c>
      <c r="U129" s="60">
        <v>54739390.710000001</v>
      </c>
      <c r="V129" s="61">
        <f t="shared" si="22"/>
        <v>615634108.53000009</v>
      </c>
      <c r="W129" s="68" t="s">
        <v>254</v>
      </c>
      <c r="X129" s="169">
        <v>107168.19</v>
      </c>
      <c r="Y129" s="170">
        <v>16390.43</v>
      </c>
      <c r="Z129" s="1"/>
      <c r="AA129" s="1"/>
      <c r="AB129" s="1"/>
    </row>
    <row r="130" spans="2:28" s="8" customFormat="1" ht="91.5" customHeight="1" x14ac:dyDescent="0.25">
      <c r="B130" s="78">
        <f t="shared" si="20"/>
        <v>105</v>
      </c>
      <c r="C130" s="185"/>
      <c r="D130" s="7" t="s">
        <v>220</v>
      </c>
      <c r="E130" s="7">
        <v>110838</v>
      </c>
      <c r="F130" s="179" t="s">
        <v>221</v>
      </c>
      <c r="G130" s="127" t="s">
        <v>367</v>
      </c>
      <c r="H130" s="99">
        <v>42956</v>
      </c>
      <c r="I130" s="179" t="s">
        <v>366</v>
      </c>
      <c r="J130" s="94">
        <v>0.85</v>
      </c>
      <c r="K130" s="179" t="s">
        <v>496</v>
      </c>
      <c r="L130" s="179" t="s">
        <v>517</v>
      </c>
      <c r="M130" s="179"/>
      <c r="N130" s="179" t="s">
        <v>640</v>
      </c>
      <c r="O130" s="10" t="s">
        <v>601</v>
      </c>
      <c r="P130" s="68">
        <f t="shared" si="23"/>
        <v>941584070</v>
      </c>
      <c r="Q130" s="68">
        <v>800346459.79999995</v>
      </c>
      <c r="R130" s="68">
        <v>122405929.2</v>
      </c>
      <c r="S130" s="68">
        <v>18831681</v>
      </c>
      <c r="T130" s="60">
        <v>176132595.21000001</v>
      </c>
      <c r="U130" s="60">
        <v>0</v>
      </c>
      <c r="V130" s="61">
        <f t="shared" si="22"/>
        <v>1117716665.21</v>
      </c>
      <c r="W130" s="68" t="s">
        <v>254</v>
      </c>
      <c r="X130" s="41">
        <v>476858.5</v>
      </c>
      <c r="Y130" s="41">
        <v>72931.3</v>
      </c>
      <c r="Z130" s="1"/>
      <c r="AA130" s="1"/>
      <c r="AB130" s="1"/>
    </row>
    <row r="131" spans="2:28" s="8" customFormat="1" ht="78" customHeight="1" x14ac:dyDescent="0.25">
      <c r="B131" s="78">
        <f t="shared" si="20"/>
        <v>106</v>
      </c>
      <c r="C131" s="185"/>
      <c r="D131" s="7" t="s">
        <v>228</v>
      </c>
      <c r="E131" s="7">
        <v>113150</v>
      </c>
      <c r="F131" s="179" t="s">
        <v>552</v>
      </c>
      <c r="G131" s="127" t="s">
        <v>443</v>
      </c>
      <c r="H131" s="99">
        <v>42125</v>
      </c>
      <c r="I131" s="99">
        <v>43281</v>
      </c>
      <c r="J131" s="94">
        <v>0.85</v>
      </c>
      <c r="K131" s="179" t="s">
        <v>496</v>
      </c>
      <c r="L131" s="179" t="s">
        <v>499</v>
      </c>
      <c r="M131" s="179"/>
      <c r="N131" s="179" t="s">
        <v>640</v>
      </c>
      <c r="O131" s="10" t="s">
        <v>601</v>
      </c>
      <c r="P131" s="68">
        <f t="shared" si="23"/>
        <v>5647473.0899999999</v>
      </c>
      <c r="Q131" s="68">
        <v>4800352.13</v>
      </c>
      <c r="R131" s="68">
        <v>790646.23</v>
      </c>
      <c r="S131" s="68">
        <v>56474.73</v>
      </c>
      <c r="T131" s="60">
        <v>1073019.8899999999</v>
      </c>
      <c r="U131" s="60">
        <v>0</v>
      </c>
      <c r="V131" s="61">
        <f t="shared" si="22"/>
        <v>6720492.9799999995</v>
      </c>
      <c r="W131" s="68" t="s">
        <v>439</v>
      </c>
      <c r="X131" s="41">
        <f>1772135.44+904617.88</f>
        <v>2676753.3199999998</v>
      </c>
      <c r="Y131" s="41">
        <f>291881.13+148995.89</f>
        <v>440877.02</v>
      </c>
      <c r="Z131" s="1"/>
      <c r="AA131" s="1"/>
      <c r="AB131" s="1"/>
    </row>
    <row r="132" spans="2:28" s="8" customFormat="1" ht="92.25" customHeight="1" x14ac:dyDescent="0.25">
      <c r="B132" s="78">
        <f t="shared" si="20"/>
        <v>107</v>
      </c>
      <c r="C132" s="185"/>
      <c r="D132" s="7" t="s">
        <v>233</v>
      </c>
      <c r="E132" s="7">
        <v>106161</v>
      </c>
      <c r="F132" s="179" t="s">
        <v>551</v>
      </c>
      <c r="G132" s="127" t="s">
        <v>477</v>
      </c>
      <c r="H132" s="99">
        <v>43004</v>
      </c>
      <c r="I132" s="179" t="s">
        <v>256</v>
      </c>
      <c r="J132" s="94">
        <v>0.85</v>
      </c>
      <c r="K132" s="179" t="s">
        <v>500</v>
      </c>
      <c r="L132" s="179" t="s">
        <v>528</v>
      </c>
      <c r="M132" s="179"/>
      <c r="N132" s="179" t="s">
        <v>640</v>
      </c>
      <c r="O132" s="10" t="s">
        <v>601</v>
      </c>
      <c r="P132" s="68">
        <f t="shared" si="23"/>
        <v>16257674.939999999</v>
      </c>
      <c r="Q132" s="68">
        <v>13819023.699999999</v>
      </c>
      <c r="R132" s="68">
        <v>2276074.4900000002</v>
      </c>
      <c r="S132" s="68">
        <v>162576.75</v>
      </c>
      <c r="T132" s="60">
        <v>3088958.24</v>
      </c>
      <c r="U132" s="60">
        <v>0</v>
      </c>
      <c r="V132" s="61">
        <f t="shared" si="22"/>
        <v>19346633.18</v>
      </c>
      <c r="W132" s="68" t="s">
        <v>254</v>
      </c>
      <c r="X132" s="41">
        <v>2753983.05</v>
      </c>
      <c r="Y132" s="75">
        <v>453597.21</v>
      </c>
      <c r="Z132" s="1"/>
      <c r="AA132" s="1"/>
      <c r="AB132" s="1"/>
    </row>
    <row r="133" spans="2:28" s="8" customFormat="1" ht="91.5" customHeight="1" x14ac:dyDescent="0.25">
      <c r="B133" s="78">
        <f t="shared" si="20"/>
        <v>108</v>
      </c>
      <c r="C133" s="185"/>
      <c r="D133" s="7" t="s">
        <v>236</v>
      </c>
      <c r="E133" s="7">
        <v>105956</v>
      </c>
      <c r="F133" s="179" t="s">
        <v>550</v>
      </c>
      <c r="G133" s="127" t="s">
        <v>336</v>
      </c>
      <c r="H133" s="179" t="s">
        <v>381</v>
      </c>
      <c r="I133" s="179" t="s">
        <v>265</v>
      </c>
      <c r="J133" s="94">
        <v>0.85</v>
      </c>
      <c r="K133" s="179" t="s">
        <v>494</v>
      </c>
      <c r="L133" s="179" t="s">
        <v>510</v>
      </c>
      <c r="M133" s="179"/>
      <c r="N133" s="179" t="s">
        <v>640</v>
      </c>
      <c r="O133" s="10" t="s">
        <v>601</v>
      </c>
      <c r="P133" s="68">
        <f t="shared" si="23"/>
        <v>308369059.35000002</v>
      </c>
      <c r="Q133" s="68">
        <v>262113700.41999999</v>
      </c>
      <c r="R133" s="68">
        <v>40087977.710000001</v>
      </c>
      <c r="S133" s="68">
        <v>6167381.2199999997</v>
      </c>
      <c r="T133" s="60">
        <v>64372254.670000002</v>
      </c>
      <c r="U133" s="60">
        <v>20593026.579999998</v>
      </c>
      <c r="V133" s="61">
        <f t="shared" si="22"/>
        <v>393334340.60000002</v>
      </c>
      <c r="W133" s="68"/>
      <c r="X133" s="41">
        <v>19323958.57</v>
      </c>
      <c r="Y133" s="75">
        <v>2955428.96</v>
      </c>
      <c r="Z133" s="1"/>
      <c r="AA133" s="1"/>
      <c r="AB133" s="1"/>
    </row>
    <row r="134" spans="2:28" s="8" customFormat="1" ht="100.5" customHeight="1" x14ac:dyDescent="0.25">
      <c r="B134" s="78">
        <f t="shared" si="20"/>
        <v>109</v>
      </c>
      <c r="C134" s="185"/>
      <c r="D134" s="7" t="s">
        <v>244</v>
      </c>
      <c r="E134" s="38">
        <v>115962</v>
      </c>
      <c r="F134" s="179" t="s">
        <v>245</v>
      </c>
      <c r="G134" s="127" t="s">
        <v>334</v>
      </c>
      <c r="H134" s="99">
        <v>43034</v>
      </c>
      <c r="I134" s="99">
        <v>43511</v>
      </c>
      <c r="J134" s="94">
        <v>0.85</v>
      </c>
      <c r="K134" s="179" t="s">
        <v>500</v>
      </c>
      <c r="L134" s="179" t="s">
        <v>516</v>
      </c>
      <c r="M134" s="179"/>
      <c r="N134" s="179" t="s">
        <v>640</v>
      </c>
      <c r="O134" s="10" t="s">
        <v>601</v>
      </c>
      <c r="P134" s="68">
        <f t="shared" si="23"/>
        <v>20141968.500000004</v>
      </c>
      <c r="Q134" s="68">
        <v>17120673.23</v>
      </c>
      <c r="R134" s="68">
        <v>2819875.6</v>
      </c>
      <c r="S134" s="68">
        <v>201419.67</v>
      </c>
      <c r="T134" s="60">
        <v>3826974.04</v>
      </c>
      <c r="U134" s="60">
        <v>0</v>
      </c>
      <c r="V134" s="61">
        <f t="shared" si="22"/>
        <v>23968942.540000003</v>
      </c>
      <c r="W134" s="68" t="s">
        <v>254</v>
      </c>
      <c r="X134" s="41">
        <v>1865684.73</v>
      </c>
      <c r="Y134" s="75">
        <v>307289.25</v>
      </c>
      <c r="Z134" s="1"/>
      <c r="AA134" s="1"/>
      <c r="AB134" s="1"/>
    </row>
    <row r="135" spans="2:28" s="8" customFormat="1" ht="109.5" customHeight="1" x14ac:dyDescent="0.25">
      <c r="B135" s="78">
        <f t="shared" si="20"/>
        <v>110</v>
      </c>
      <c r="C135" s="185"/>
      <c r="D135" s="7" t="s">
        <v>246</v>
      </c>
      <c r="E135" s="38">
        <v>109955</v>
      </c>
      <c r="F135" s="179" t="s">
        <v>549</v>
      </c>
      <c r="G135" s="127" t="s">
        <v>432</v>
      </c>
      <c r="H135" s="179" t="s">
        <v>433</v>
      </c>
      <c r="I135" s="179" t="s">
        <v>434</v>
      </c>
      <c r="J135" s="94">
        <v>0.85</v>
      </c>
      <c r="K135" s="179" t="s">
        <v>547</v>
      </c>
      <c r="L135" s="179" t="s">
        <v>545</v>
      </c>
      <c r="M135" s="179"/>
      <c r="N135" s="179" t="s">
        <v>640</v>
      </c>
      <c r="O135" s="10" t="s">
        <v>601</v>
      </c>
      <c r="P135" s="68">
        <f t="shared" si="23"/>
        <v>2988916.61</v>
      </c>
      <c r="Q135" s="68">
        <v>2540623.14</v>
      </c>
      <c r="R135" s="68">
        <v>418407.24</v>
      </c>
      <c r="S135" s="68">
        <v>29886.23</v>
      </c>
      <c r="T135" s="60">
        <v>567838.39</v>
      </c>
      <c r="U135" s="60">
        <v>0</v>
      </c>
      <c r="V135" s="61">
        <f t="shared" si="22"/>
        <v>3556755</v>
      </c>
      <c r="W135" s="68" t="s">
        <v>254</v>
      </c>
      <c r="X135" s="41">
        <v>909836.6</v>
      </c>
      <c r="Y135" s="75">
        <v>149855.44</v>
      </c>
      <c r="Z135" s="1"/>
      <c r="AA135" s="1"/>
      <c r="AB135" s="1"/>
    </row>
    <row r="136" spans="2:28" s="8" customFormat="1" ht="90" customHeight="1" x14ac:dyDescent="0.25">
      <c r="B136" s="78">
        <f t="shared" si="20"/>
        <v>111</v>
      </c>
      <c r="C136" s="185"/>
      <c r="D136" s="7" t="s">
        <v>249</v>
      </c>
      <c r="E136" s="38">
        <v>107113</v>
      </c>
      <c r="F136" s="179" t="s">
        <v>95</v>
      </c>
      <c r="G136" s="127" t="s">
        <v>444</v>
      </c>
      <c r="H136" s="99">
        <v>42979</v>
      </c>
      <c r="I136" s="99">
        <v>44316</v>
      </c>
      <c r="J136" s="94">
        <v>0.85</v>
      </c>
      <c r="K136" s="179" t="s">
        <v>485</v>
      </c>
      <c r="L136" s="179" t="s">
        <v>502</v>
      </c>
      <c r="M136" s="179"/>
      <c r="N136" s="179" t="s">
        <v>640</v>
      </c>
      <c r="O136" s="10" t="s">
        <v>601</v>
      </c>
      <c r="P136" s="68">
        <f t="shared" si="23"/>
        <v>26673000</v>
      </c>
      <c r="Q136" s="68">
        <v>22672050</v>
      </c>
      <c r="R136" s="68">
        <v>3734220</v>
      </c>
      <c r="S136" s="68">
        <v>266730</v>
      </c>
      <c r="T136" s="60">
        <v>5067870</v>
      </c>
      <c r="U136" s="60">
        <v>0</v>
      </c>
      <c r="V136" s="61">
        <f t="shared" si="22"/>
        <v>31740870</v>
      </c>
      <c r="W136" s="68" t="s">
        <v>439</v>
      </c>
      <c r="X136" s="41">
        <v>0</v>
      </c>
      <c r="Y136" s="75">
        <v>0</v>
      </c>
      <c r="Z136" s="1"/>
      <c r="AA136" s="1"/>
      <c r="AB136" s="1"/>
    </row>
    <row r="137" spans="2:28" s="8" customFormat="1" ht="72.75" customHeight="1" x14ac:dyDescent="0.25">
      <c r="B137" s="78">
        <f t="shared" si="20"/>
        <v>112</v>
      </c>
      <c r="C137" s="185"/>
      <c r="D137" s="7" t="s">
        <v>250</v>
      </c>
      <c r="E137" s="38">
        <v>114439</v>
      </c>
      <c r="F137" s="179" t="s">
        <v>548</v>
      </c>
      <c r="G137" s="127" t="s">
        <v>359</v>
      </c>
      <c r="H137" s="99">
        <v>43039</v>
      </c>
      <c r="I137" s="99">
        <v>43830</v>
      </c>
      <c r="J137" s="94">
        <v>0.85</v>
      </c>
      <c r="K137" s="179" t="s">
        <v>497</v>
      </c>
      <c r="L137" s="179" t="s">
        <v>493</v>
      </c>
      <c r="M137" s="179"/>
      <c r="N137" s="179" t="s">
        <v>640</v>
      </c>
      <c r="O137" s="10" t="s">
        <v>601</v>
      </c>
      <c r="P137" s="68">
        <f t="shared" si="23"/>
        <v>7590175.7400000002</v>
      </c>
      <c r="Q137" s="68">
        <v>6451649.3799999999</v>
      </c>
      <c r="R137" s="68">
        <v>1062624.6000000001</v>
      </c>
      <c r="S137" s="68">
        <v>75901.759999999995</v>
      </c>
      <c r="T137" s="60">
        <v>1442133.39</v>
      </c>
      <c r="U137" s="60">
        <v>0</v>
      </c>
      <c r="V137" s="61">
        <f t="shared" si="22"/>
        <v>9032309.1300000008</v>
      </c>
      <c r="W137" s="68" t="s">
        <v>254</v>
      </c>
      <c r="X137" s="41">
        <v>2005710.4900000002</v>
      </c>
      <c r="Y137" s="41">
        <v>330352.32</v>
      </c>
      <c r="Z137" s="1"/>
      <c r="AA137" s="1"/>
      <c r="AB137" s="1"/>
    </row>
    <row r="138" spans="2:28" s="8" customFormat="1" ht="71.25" customHeight="1" x14ac:dyDescent="0.25">
      <c r="B138" s="78">
        <f t="shared" si="20"/>
        <v>113</v>
      </c>
      <c r="C138" s="185"/>
      <c r="D138" s="7" t="s">
        <v>553</v>
      </c>
      <c r="E138" s="38">
        <v>106397</v>
      </c>
      <c r="F138" s="6" t="s">
        <v>554</v>
      </c>
      <c r="G138" s="127" t="s">
        <v>359</v>
      </c>
      <c r="H138" s="99" t="s">
        <v>583</v>
      </c>
      <c r="I138" s="99">
        <v>43528</v>
      </c>
      <c r="J138" s="94">
        <v>0.85</v>
      </c>
      <c r="K138" s="179" t="s">
        <v>483</v>
      </c>
      <c r="L138" s="179" t="s">
        <v>535</v>
      </c>
      <c r="M138" s="179"/>
      <c r="N138" s="179" t="s">
        <v>640</v>
      </c>
      <c r="O138" s="10" t="s">
        <v>601</v>
      </c>
      <c r="P138" s="68">
        <f t="shared" si="23"/>
        <v>7282084.0300000003</v>
      </c>
      <c r="Q138" s="68">
        <v>6189771.4299999997</v>
      </c>
      <c r="R138" s="68">
        <v>1019491.73</v>
      </c>
      <c r="S138" s="68">
        <v>72820.87</v>
      </c>
      <c r="T138" s="60">
        <v>1383595.97</v>
      </c>
      <c r="U138" s="60">
        <v>0</v>
      </c>
      <c r="V138" s="61">
        <f t="shared" si="22"/>
        <v>8665680</v>
      </c>
      <c r="W138" s="68" t="s">
        <v>254</v>
      </c>
      <c r="X138" s="41">
        <v>0</v>
      </c>
      <c r="Y138" s="75">
        <v>0</v>
      </c>
      <c r="Z138" s="1"/>
      <c r="AA138" s="1"/>
      <c r="AB138" s="1"/>
    </row>
    <row r="139" spans="2:28" s="8" customFormat="1" ht="75.75" customHeight="1" x14ac:dyDescent="0.25">
      <c r="B139" s="78">
        <f>B138+1</f>
        <v>114</v>
      </c>
      <c r="C139" s="185"/>
      <c r="D139" s="7" t="s">
        <v>569</v>
      </c>
      <c r="E139" s="38">
        <v>112553</v>
      </c>
      <c r="F139" s="6" t="s">
        <v>570</v>
      </c>
      <c r="G139" s="127" t="s">
        <v>359</v>
      </c>
      <c r="H139" s="99" t="s">
        <v>584</v>
      </c>
      <c r="I139" s="99">
        <v>43069</v>
      </c>
      <c r="J139" s="94">
        <v>0.85</v>
      </c>
      <c r="K139" s="179" t="s">
        <v>494</v>
      </c>
      <c r="L139" s="179" t="s">
        <v>292</v>
      </c>
      <c r="M139" s="179"/>
      <c r="N139" s="179" t="s">
        <v>640</v>
      </c>
      <c r="O139" s="10" t="s">
        <v>601</v>
      </c>
      <c r="P139" s="68">
        <f t="shared" si="23"/>
        <v>7422481</v>
      </c>
      <c r="Q139" s="68">
        <v>6309108.8499999996</v>
      </c>
      <c r="R139" s="68">
        <v>1039146.73</v>
      </c>
      <c r="S139" s="68">
        <v>74225.42</v>
      </c>
      <c r="T139" s="60">
        <v>1410271.39</v>
      </c>
      <c r="U139" s="60">
        <v>0</v>
      </c>
      <c r="V139" s="61">
        <f t="shared" si="22"/>
        <v>8832752.3900000006</v>
      </c>
      <c r="W139" s="68" t="s">
        <v>254</v>
      </c>
      <c r="X139" s="41">
        <v>0</v>
      </c>
      <c r="Y139" s="75">
        <v>0</v>
      </c>
      <c r="Z139" s="1"/>
      <c r="AA139" s="1"/>
      <c r="AB139" s="1"/>
    </row>
    <row r="140" spans="2:28" s="8" customFormat="1" ht="86.25" customHeight="1" x14ac:dyDescent="0.25">
      <c r="B140" s="82">
        <f>B139+1</f>
        <v>115</v>
      </c>
      <c r="C140" s="173"/>
      <c r="D140" s="7" t="s">
        <v>644</v>
      </c>
      <c r="E140" s="38">
        <v>119028</v>
      </c>
      <c r="F140" s="6" t="s">
        <v>645</v>
      </c>
      <c r="G140" s="142" t="s">
        <v>667</v>
      </c>
      <c r="H140" s="143" t="s">
        <v>646</v>
      </c>
      <c r="I140" s="143" t="s">
        <v>668</v>
      </c>
      <c r="J140" s="94">
        <v>0.85</v>
      </c>
      <c r="K140" s="179" t="s">
        <v>489</v>
      </c>
      <c r="L140" s="179" t="s">
        <v>539</v>
      </c>
      <c r="M140" s="179"/>
      <c r="N140" s="179" t="s">
        <v>640</v>
      </c>
      <c r="O140" s="10" t="s">
        <v>601</v>
      </c>
      <c r="P140" s="68">
        <f t="shared" si="23"/>
        <v>11645925.899999999</v>
      </c>
      <c r="Q140" s="64">
        <v>9899037.0199999996</v>
      </c>
      <c r="R140" s="64">
        <v>1630429.63</v>
      </c>
      <c r="S140" s="64">
        <v>116459.25</v>
      </c>
      <c r="T140" s="60">
        <v>2212725.9300000002</v>
      </c>
      <c r="U140" s="60">
        <v>0</v>
      </c>
      <c r="V140" s="61">
        <f t="shared" si="22"/>
        <v>13858651.829999998</v>
      </c>
      <c r="W140" s="68" t="s">
        <v>254</v>
      </c>
      <c r="X140" s="41">
        <v>7070740.7300000004</v>
      </c>
      <c r="Y140" s="75">
        <v>1164592.5900000001</v>
      </c>
      <c r="Z140" s="1"/>
      <c r="AA140" s="1"/>
      <c r="AB140" s="1"/>
    </row>
    <row r="141" spans="2:28" s="8" customFormat="1" ht="86.25" customHeight="1" x14ac:dyDescent="0.25">
      <c r="B141" s="82">
        <f>B140+1</f>
        <v>116</v>
      </c>
      <c r="C141" s="173"/>
      <c r="D141" s="7" t="s">
        <v>677</v>
      </c>
      <c r="E141" s="38">
        <v>118679</v>
      </c>
      <c r="F141" s="6" t="s">
        <v>678</v>
      </c>
      <c r="G141" s="142" t="s">
        <v>703</v>
      </c>
      <c r="H141" s="143" t="s">
        <v>694</v>
      </c>
      <c r="I141" s="143">
        <v>44196</v>
      </c>
      <c r="J141" s="94">
        <v>0.85</v>
      </c>
      <c r="K141" s="179" t="s">
        <v>490</v>
      </c>
      <c r="L141" s="179" t="s">
        <v>546</v>
      </c>
      <c r="M141" s="179"/>
      <c r="N141" s="179" t="s">
        <v>640</v>
      </c>
      <c r="O141" s="10" t="s">
        <v>601</v>
      </c>
      <c r="P141" s="68">
        <f>+Q141+R141+S141</f>
        <v>701079342.10000002</v>
      </c>
      <c r="Q141" s="61">
        <v>595917440.77999997</v>
      </c>
      <c r="R141" s="61">
        <v>91140314.469999999</v>
      </c>
      <c r="S141" s="61">
        <v>14021586.85</v>
      </c>
      <c r="T141" s="60">
        <v>131140964.23999999</v>
      </c>
      <c r="U141" s="60">
        <v>0</v>
      </c>
      <c r="V141" s="61">
        <f t="shared" ref="V141:V143" si="24">+Q141+R141+S141+T141+U141</f>
        <v>832220306.34000003</v>
      </c>
      <c r="W141" s="68" t="s">
        <v>254</v>
      </c>
      <c r="X141" s="41">
        <v>0</v>
      </c>
      <c r="Y141" s="41">
        <v>0</v>
      </c>
      <c r="Z141" s="1"/>
      <c r="AA141" s="1"/>
      <c r="AB141" s="1"/>
    </row>
    <row r="142" spans="2:28" s="8" customFormat="1" ht="105.75" customHeight="1" x14ac:dyDescent="0.25">
      <c r="B142" s="82">
        <f>B141+1</f>
        <v>117</v>
      </c>
      <c r="C142" s="173"/>
      <c r="D142" s="7" t="s">
        <v>681</v>
      </c>
      <c r="E142" s="38">
        <v>108495</v>
      </c>
      <c r="F142" s="6" t="s">
        <v>682</v>
      </c>
      <c r="G142" s="142" t="s">
        <v>704</v>
      </c>
      <c r="H142" s="143" t="s">
        <v>693</v>
      </c>
      <c r="I142" s="143">
        <v>45291</v>
      </c>
      <c r="J142" s="94">
        <v>0.85</v>
      </c>
      <c r="K142" s="179" t="s">
        <v>496</v>
      </c>
      <c r="L142" s="179" t="s">
        <v>560</v>
      </c>
      <c r="M142" s="179"/>
      <c r="N142" s="179" t="s">
        <v>640</v>
      </c>
      <c r="O142" s="10" t="s">
        <v>601</v>
      </c>
      <c r="P142" s="68">
        <f t="shared" si="23"/>
        <v>602068190</v>
      </c>
      <c r="Q142" s="61">
        <v>511757962</v>
      </c>
      <c r="R142" s="61">
        <v>78268862</v>
      </c>
      <c r="S142" s="61">
        <v>12041366</v>
      </c>
      <c r="T142" s="60">
        <v>130502654.65000001</v>
      </c>
      <c r="U142" s="60">
        <v>90123336.790000007</v>
      </c>
      <c r="V142" s="61">
        <f t="shared" si="24"/>
        <v>822694181.43999994</v>
      </c>
      <c r="W142" s="68" t="s">
        <v>254</v>
      </c>
      <c r="X142" s="41">
        <v>0</v>
      </c>
      <c r="Y142" s="41">
        <v>0</v>
      </c>
      <c r="Z142" s="1"/>
      <c r="AA142" s="1"/>
      <c r="AB142" s="1"/>
    </row>
    <row r="143" spans="2:28" s="8" customFormat="1" ht="105.75" customHeight="1" x14ac:dyDescent="0.25">
      <c r="B143" s="82">
        <f>B142+1</f>
        <v>118</v>
      </c>
      <c r="C143" s="190"/>
      <c r="D143" s="7" t="s">
        <v>726</v>
      </c>
      <c r="E143" s="38">
        <v>116745</v>
      </c>
      <c r="F143" s="6" t="s">
        <v>727</v>
      </c>
      <c r="G143" s="127" t="s">
        <v>744</v>
      </c>
      <c r="H143" s="143" t="s">
        <v>731</v>
      </c>
      <c r="I143" s="143">
        <v>43357</v>
      </c>
      <c r="J143" s="94">
        <v>0.85</v>
      </c>
      <c r="K143" s="192" t="s">
        <v>500</v>
      </c>
      <c r="L143" s="192" t="s">
        <v>728</v>
      </c>
      <c r="M143" s="192"/>
      <c r="N143" s="192" t="s">
        <v>729</v>
      </c>
      <c r="O143" s="10" t="s">
        <v>730</v>
      </c>
      <c r="P143" s="68">
        <f t="shared" si="23"/>
        <v>17066938.52</v>
      </c>
      <c r="Q143" s="61">
        <v>14506897.74</v>
      </c>
      <c r="R143" s="61">
        <v>2389371.4</v>
      </c>
      <c r="S143" s="61">
        <v>170669.38</v>
      </c>
      <c r="T143" s="60">
        <v>3242718.32</v>
      </c>
      <c r="U143" s="60">
        <v>0</v>
      </c>
      <c r="V143" s="61">
        <f t="shared" si="24"/>
        <v>20309656.84</v>
      </c>
      <c r="W143" s="68" t="s">
        <v>254</v>
      </c>
      <c r="X143" s="41"/>
      <c r="Y143" s="41"/>
      <c r="Z143" s="1"/>
      <c r="AA143" s="1"/>
      <c r="AB143" s="1"/>
    </row>
    <row r="144" spans="2:28" ht="25.5" customHeight="1" x14ac:dyDescent="0.25">
      <c r="B144" s="86"/>
      <c r="C144" s="31" t="s">
        <v>15</v>
      </c>
      <c r="D144" s="31"/>
      <c r="E144" s="31"/>
      <c r="F144" s="31"/>
      <c r="G144" s="128"/>
      <c r="H144" s="31"/>
      <c r="I144" s="31"/>
      <c r="J144" s="31"/>
      <c r="K144" s="31"/>
      <c r="L144" s="31"/>
      <c r="M144" s="31"/>
      <c r="N144" s="31"/>
      <c r="O144" s="31"/>
      <c r="P144" s="43">
        <f t="shared" si="21"/>
        <v>6874817583.6024017</v>
      </c>
      <c r="Q144" s="43">
        <f>SUM(Q77:Q143)</f>
        <v>5843594991.4035015</v>
      </c>
      <c r="R144" s="43">
        <f t="shared" ref="R144:V144" si="25">SUM(R77:R143)</f>
        <v>897215678.48680007</v>
      </c>
      <c r="S144" s="43">
        <f t="shared" si="25"/>
        <v>134006913.71210001</v>
      </c>
      <c r="T144" s="43">
        <f t="shared" si="25"/>
        <v>1534069896.9600005</v>
      </c>
      <c r="U144" s="43">
        <f t="shared" si="25"/>
        <v>775807906.24000013</v>
      </c>
      <c r="V144" s="43">
        <f t="shared" si="25"/>
        <v>9184695386.8023987</v>
      </c>
      <c r="W144" s="43"/>
      <c r="X144" s="43">
        <f>SUM(X77:X140)</f>
        <v>606541147.34000039</v>
      </c>
      <c r="Y144" s="43">
        <f>SUM(Y77:Y140)</f>
        <v>93459624.439999998</v>
      </c>
      <c r="Z144" s="1"/>
      <c r="AA144" s="1">
        <f>+Z131-Z144</f>
        <v>0</v>
      </c>
      <c r="AB144" s="1"/>
    </row>
    <row r="145" spans="2:28" s="8" customFormat="1" ht="26.25" customHeight="1" x14ac:dyDescent="0.25">
      <c r="B145" s="79"/>
      <c r="C145" s="32" t="s">
        <v>55</v>
      </c>
      <c r="D145" s="32"/>
      <c r="E145" s="32"/>
      <c r="F145" s="32"/>
      <c r="G145" s="129"/>
      <c r="H145" s="32"/>
      <c r="I145" s="32"/>
      <c r="J145" s="32"/>
      <c r="K145" s="32"/>
      <c r="L145" s="32"/>
      <c r="M145" s="32"/>
      <c r="N145" s="32"/>
      <c r="O145" s="32"/>
      <c r="P145" s="44">
        <f t="shared" si="21"/>
        <v>7843292714.4924011</v>
      </c>
      <c r="Q145" s="44">
        <f t="shared" ref="Q145:V145" si="26">+Q76+Q144</f>
        <v>6666798851.963501</v>
      </c>
      <c r="R145" s="44">
        <f t="shared" si="26"/>
        <v>1023856450.2068001</v>
      </c>
      <c r="S145" s="44">
        <f t="shared" si="26"/>
        <v>152637412.32210001</v>
      </c>
      <c r="T145" s="44">
        <f t="shared" si="26"/>
        <v>1825055252.8100004</v>
      </c>
      <c r="U145" s="44">
        <f t="shared" si="26"/>
        <v>858547189.07000017</v>
      </c>
      <c r="V145" s="44">
        <f t="shared" si="26"/>
        <v>10526895156.372398</v>
      </c>
      <c r="W145" s="44"/>
      <c r="X145" s="44">
        <f>+X144+X76</f>
        <v>974116844.32000041</v>
      </c>
      <c r="Y145" s="80">
        <f>+Y144+Y76</f>
        <v>149677083.97999999</v>
      </c>
      <c r="Z145" s="1"/>
      <c r="AA145" s="1"/>
      <c r="AB145" s="1"/>
    </row>
    <row r="146" spans="2:28" s="8" customFormat="1" ht="26.25" customHeight="1" x14ac:dyDescent="0.25">
      <c r="B146" s="101"/>
      <c r="C146" s="29" t="s">
        <v>73</v>
      </c>
      <c r="D146" s="29"/>
      <c r="E146" s="29"/>
      <c r="F146" s="29"/>
      <c r="G146" s="130"/>
      <c r="H146" s="100"/>
      <c r="I146" s="100"/>
      <c r="J146" s="100"/>
      <c r="K146" s="100"/>
      <c r="L146" s="100"/>
      <c r="M146" s="100"/>
      <c r="N146" s="100"/>
      <c r="O146" s="100"/>
      <c r="P146" s="48"/>
      <c r="Q146" s="48"/>
      <c r="R146" s="58"/>
      <c r="S146" s="58"/>
      <c r="T146" s="58"/>
      <c r="U146" s="58"/>
      <c r="V146" s="58"/>
      <c r="W146" s="58"/>
      <c r="X146" s="48"/>
      <c r="Y146" s="85"/>
      <c r="Z146" s="1"/>
      <c r="AA146" s="1"/>
      <c r="AB146" s="1"/>
    </row>
    <row r="147" spans="2:28" s="8" customFormat="1" ht="60" customHeight="1" x14ac:dyDescent="0.25">
      <c r="B147" s="178">
        <f>+B143+1</f>
        <v>119</v>
      </c>
      <c r="C147" s="198" t="s">
        <v>606</v>
      </c>
      <c r="D147" s="7" t="s">
        <v>76</v>
      </c>
      <c r="E147" s="7">
        <v>101985</v>
      </c>
      <c r="F147" s="179" t="s">
        <v>109</v>
      </c>
      <c r="G147" s="131" t="s">
        <v>416</v>
      </c>
      <c r="H147" s="98">
        <v>42858</v>
      </c>
      <c r="I147" s="98">
        <v>43769</v>
      </c>
      <c r="J147" s="94">
        <v>0.85</v>
      </c>
      <c r="K147" s="10" t="s">
        <v>485</v>
      </c>
      <c r="L147" s="10" t="s">
        <v>486</v>
      </c>
      <c r="M147" s="10"/>
      <c r="N147" s="179" t="s">
        <v>252</v>
      </c>
      <c r="O147" s="103" t="s">
        <v>602</v>
      </c>
      <c r="P147" s="103">
        <f t="shared" si="21"/>
        <v>4052494.76</v>
      </c>
      <c r="Q147" s="68">
        <v>3444620.55</v>
      </c>
      <c r="R147" s="61">
        <v>607874.21</v>
      </c>
      <c r="S147" s="61">
        <v>0</v>
      </c>
      <c r="T147" s="61">
        <v>0</v>
      </c>
      <c r="U147" s="61">
        <v>0</v>
      </c>
      <c r="V147" s="59">
        <f t="shared" ref="V147:V183" si="27">Q147+R147+S147+T147+U147</f>
        <v>4052494.76</v>
      </c>
      <c r="W147" s="61" t="s">
        <v>254</v>
      </c>
      <c r="X147" s="41">
        <v>536815.48</v>
      </c>
      <c r="Y147" s="41">
        <v>94732.13</v>
      </c>
      <c r="Z147" s="1"/>
      <c r="AA147" s="1"/>
      <c r="AB147" s="1"/>
    </row>
    <row r="148" spans="2:28" s="8" customFormat="1" ht="112.5" customHeight="1" x14ac:dyDescent="0.25">
      <c r="B148" s="178">
        <f t="shared" ref="B148:B185" si="28">B147+1</f>
        <v>120</v>
      </c>
      <c r="C148" s="209"/>
      <c r="D148" s="7" t="s">
        <v>77</v>
      </c>
      <c r="E148" s="7">
        <v>102123</v>
      </c>
      <c r="F148" s="179" t="s">
        <v>108</v>
      </c>
      <c r="G148" s="131" t="s">
        <v>326</v>
      </c>
      <c r="H148" s="98">
        <v>42858</v>
      </c>
      <c r="I148" s="98">
        <v>43646</v>
      </c>
      <c r="J148" s="94">
        <v>0.85</v>
      </c>
      <c r="K148" s="10" t="s">
        <v>497</v>
      </c>
      <c r="L148" s="10" t="s">
        <v>504</v>
      </c>
      <c r="M148" s="10"/>
      <c r="N148" s="10" t="s">
        <v>252</v>
      </c>
      <c r="O148" s="103" t="s">
        <v>602</v>
      </c>
      <c r="P148" s="103">
        <f t="shared" si="21"/>
        <v>6067614.7300000004</v>
      </c>
      <c r="Q148" s="61">
        <v>5157472.5205000006</v>
      </c>
      <c r="R148" s="61">
        <v>910142.2095</v>
      </c>
      <c r="S148" s="61">
        <v>0</v>
      </c>
      <c r="T148" s="61">
        <v>0</v>
      </c>
      <c r="U148" s="61">
        <v>0</v>
      </c>
      <c r="V148" s="59">
        <f t="shared" si="27"/>
        <v>6067614.7300000004</v>
      </c>
      <c r="W148" s="61" t="s">
        <v>254</v>
      </c>
      <c r="X148" s="41">
        <v>691804.04</v>
      </c>
      <c r="Y148" s="41">
        <v>122083.06999999999</v>
      </c>
      <c r="Z148" s="1"/>
      <c r="AA148" s="1"/>
      <c r="AB148" s="1"/>
    </row>
    <row r="149" spans="2:28" s="8" customFormat="1" ht="93" customHeight="1" x14ac:dyDescent="0.25">
      <c r="B149" s="178">
        <f t="shared" si="28"/>
        <v>121</v>
      </c>
      <c r="C149" s="209"/>
      <c r="D149" s="7" t="s">
        <v>207</v>
      </c>
      <c r="E149" s="7">
        <v>102491</v>
      </c>
      <c r="F149" s="179" t="s">
        <v>111</v>
      </c>
      <c r="G149" s="131" t="s">
        <v>382</v>
      </c>
      <c r="H149" s="98">
        <v>42860</v>
      </c>
      <c r="I149" s="10" t="s">
        <v>383</v>
      </c>
      <c r="J149" s="94">
        <v>0.85</v>
      </c>
      <c r="K149" s="10" t="s">
        <v>497</v>
      </c>
      <c r="L149" s="10" t="s">
        <v>499</v>
      </c>
      <c r="M149" s="10"/>
      <c r="N149" s="179" t="s">
        <v>252</v>
      </c>
      <c r="O149" s="103" t="s">
        <v>602</v>
      </c>
      <c r="P149" s="103">
        <f t="shared" si="21"/>
        <v>4789488</v>
      </c>
      <c r="Q149" s="61">
        <v>4071064.8</v>
      </c>
      <c r="R149" s="61">
        <v>718423.2</v>
      </c>
      <c r="S149" s="61">
        <v>0</v>
      </c>
      <c r="T149" s="61">
        <v>0</v>
      </c>
      <c r="U149" s="61">
        <v>0</v>
      </c>
      <c r="V149" s="59">
        <f t="shared" si="27"/>
        <v>4789488</v>
      </c>
      <c r="W149" s="61" t="s">
        <v>254</v>
      </c>
      <c r="X149" s="169">
        <v>426906.82</v>
      </c>
      <c r="Y149" s="169">
        <v>75336.499999999985</v>
      </c>
      <c r="Z149" s="1"/>
      <c r="AA149" s="1"/>
      <c r="AB149" s="1"/>
    </row>
    <row r="150" spans="2:28" s="8" customFormat="1" ht="112.5" customHeight="1" x14ac:dyDescent="0.25">
      <c r="B150" s="178">
        <f t="shared" si="28"/>
        <v>122</v>
      </c>
      <c r="C150" s="209"/>
      <c r="D150" s="7" t="s">
        <v>78</v>
      </c>
      <c r="E150" s="7">
        <v>101992</v>
      </c>
      <c r="F150" s="179" t="s">
        <v>112</v>
      </c>
      <c r="G150" s="131" t="s">
        <v>320</v>
      </c>
      <c r="H150" s="98">
        <v>42863</v>
      </c>
      <c r="I150" s="98">
        <v>43951</v>
      </c>
      <c r="J150" s="94">
        <v>0.85</v>
      </c>
      <c r="K150" s="10" t="s">
        <v>494</v>
      </c>
      <c r="L150" s="10" t="s">
        <v>484</v>
      </c>
      <c r="M150" s="10"/>
      <c r="N150" s="10" t="s">
        <v>252</v>
      </c>
      <c r="O150" s="103" t="s">
        <v>602</v>
      </c>
      <c r="P150" s="103">
        <f t="shared" si="21"/>
        <v>2301650</v>
      </c>
      <c r="Q150" s="61">
        <v>1956402.5</v>
      </c>
      <c r="R150" s="61">
        <v>345247.5</v>
      </c>
      <c r="S150" s="61">
        <v>0</v>
      </c>
      <c r="T150" s="61">
        <v>0</v>
      </c>
      <c r="U150" s="61">
        <v>0</v>
      </c>
      <c r="V150" s="59">
        <f t="shared" si="27"/>
        <v>2301650</v>
      </c>
      <c r="W150" s="61" t="s">
        <v>254</v>
      </c>
      <c r="X150" s="169">
        <v>821305.17</v>
      </c>
      <c r="Y150" s="169">
        <v>144936.19</v>
      </c>
      <c r="Z150" s="1"/>
      <c r="AA150" s="1"/>
      <c r="AB150" s="1"/>
    </row>
    <row r="151" spans="2:28" s="8" customFormat="1" ht="104.25" customHeight="1" x14ac:dyDescent="0.25">
      <c r="B151" s="178">
        <f t="shared" si="28"/>
        <v>123</v>
      </c>
      <c r="C151" s="132"/>
      <c r="D151" s="7" t="s">
        <v>79</v>
      </c>
      <c r="E151" s="7">
        <v>101996</v>
      </c>
      <c r="F151" s="179" t="s">
        <v>112</v>
      </c>
      <c r="G151" s="131" t="s">
        <v>417</v>
      </c>
      <c r="H151" s="10" t="s">
        <v>418</v>
      </c>
      <c r="I151" s="10" t="s">
        <v>419</v>
      </c>
      <c r="J151" s="94">
        <v>0.85</v>
      </c>
      <c r="K151" s="10" t="s">
        <v>483</v>
      </c>
      <c r="L151" s="10" t="s">
        <v>484</v>
      </c>
      <c r="M151" s="10"/>
      <c r="N151" s="10" t="s">
        <v>252</v>
      </c>
      <c r="O151" s="103" t="s">
        <v>602</v>
      </c>
      <c r="P151" s="103">
        <f t="shared" si="21"/>
        <v>1941115</v>
      </c>
      <c r="Q151" s="61">
        <v>1649947.75</v>
      </c>
      <c r="R151" s="61">
        <v>291167.25</v>
      </c>
      <c r="S151" s="61">
        <v>0</v>
      </c>
      <c r="T151" s="61">
        <v>0</v>
      </c>
      <c r="U151" s="61">
        <v>0</v>
      </c>
      <c r="V151" s="59">
        <f t="shared" si="27"/>
        <v>1941115</v>
      </c>
      <c r="W151" s="64" t="s">
        <v>254</v>
      </c>
      <c r="X151" s="169">
        <v>692817.1100000001</v>
      </c>
      <c r="Y151" s="169">
        <v>122261.84999999998</v>
      </c>
      <c r="Z151" s="1"/>
      <c r="AA151" s="1"/>
      <c r="AB151" s="1"/>
    </row>
    <row r="152" spans="2:28" s="8" customFormat="1" ht="369.75" x14ac:dyDescent="0.25">
      <c r="B152" s="178">
        <f t="shared" si="28"/>
        <v>124</v>
      </c>
      <c r="C152" s="132"/>
      <c r="D152" s="7" t="s">
        <v>80</v>
      </c>
      <c r="E152" s="7">
        <v>102011</v>
      </c>
      <c r="F152" s="179" t="s">
        <v>114</v>
      </c>
      <c r="G152" s="131" t="s">
        <v>475</v>
      </c>
      <c r="H152" s="98">
        <v>42866</v>
      </c>
      <c r="I152" s="98">
        <v>43722</v>
      </c>
      <c r="J152" s="94">
        <v>0.85</v>
      </c>
      <c r="K152" s="10" t="s">
        <v>494</v>
      </c>
      <c r="L152" s="10" t="s">
        <v>513</v>
      </c>
      <c r="M152" s="10"/>
      <c r="N152" s="10" t="s">
        <v>251</v>
      </c>
      <c r="O152" s="103" t="s">
        <v>602</v>
      </c>
      <c r="P152" s="103">
        <f t="shared" si="21"/>
        <v>937189.85</v>
      </c>
      <c r="Q152" s="61">
        <v>796611.37</v>
      </c>
      <c r="R152" s="61">
        <v>0</v>
      </c>
      <c r="S152" s="61">
        <v>140578.48000000001</v>
      </c>
      <c r="T152" s="61">
        <v>0</v>
      </c>
      <c r="U152" s="61">
        <v>0</v>
      </c>
      <c r="V152" s="59">
        <f t="shared" si="27"/>
        <v>937189.85</v>
      </c>
      <c r="W152" s="61" t="s">
        <v>254</v>
      </c>
      <c r="X152" s="41">
        <v>181228.13</v>
      </c>
      <c r="Y152" s="41">
        <v>31981.43</v>
      </c>
      <c r="Z152" s="1"/>
      <c r="AA152" s="1"/>
      <c r="AB152" s="1"/>
    </row>
    <row r="153" spans="2:28" s="8" customFormat="1" ht="48.75" customHeight="1" x14ac:dyDescent="0.25">
      <c r="B153" s="178">
        <f t="shared" si="28"/>
        <v>125</v>
      </c>
      <c r="C153" s="132"/>
      <c r="D153" s="7" t="s">
        <v>208</v>
      </c>
      <c r="E153" s="7">
        <v>101984</v>
      </c>
      <c r="F153" s="179" t="s">
        <v>121</v>
      </c>
      <c r="G153" s="131" t="s">
        <v>317</v>
      </c>
      <c r="H153" s="98">
        <v>42874</v>
      </c>
      <c r="I153" s="98">
        <v>43646</v>
      </c>
      <c r="J153" s="94">
        <v>0.85</v>
      </c>
      <c r="K153" s="10" t="s">
        <v>485</v>
      </c>
      <c r="L153" s="10" t="s">
        <v>555</v>
      </c>
      <c r="M153" s="10"/>
      <c r="N153" s="179" t="s">
        <v>252</v>
      </c>
      <c r="O153" s="103" t="s">
        <v>602</v>
      </c>
      <c r="P153" s="103">
        <f t="shared" si="21"/>
        <v>2669735.5999999996</v>
      </c>
      <c r="Q153" s="61">
        <v>2269275.2599999998</v>
      </c>
      <c r="R153" s="61">
        <v>400460.34</v>
      </c>
      <c r="S153" s="61">
        <v>0</v>
      </c>
      <c r="T153" s="61">
        <v>0</v>
      </c>
      <c r="U153" s="61">
        <v>15800</v>
      </c>
      <c r="V153" s="59">
        <f t="shared" si="27"/>
        <v>2685535.5999999996</v>
      </c>
      <c r="W153" s="64" t="s">
        <v>254</v>
      </c>
      <c r="X153" s="169">
        <v>586999.85</v>
      </c>
      <c r="Y153" s="169">
        <v>103588.18999999999</v>
      </c>
      <c r="Z153" s="1"/>
      <c r="AA153" s="1"/>
      <c r="AB153" s="1"/>
    </row>
    <row r="154" spans="2:28" s="8" customFormat="1" ht="75.75" customHeight="1" x14ac:dyDescent="0.25">
      <c r="B154" s="178">
        <f t="shared" si="28"/>
        <v>126</v>
      </c>
      <c r="C154" s="132"/>
      <c r="D154" s="7" t="s">
        <v>115</v>
      </c>
      <c r="E154" s="7">
        <v>102023</v>
      </c>
      <c r="F154" s="179" t="s">
        <v>124</v>
      </c>
      <c r="G154" s="131" t="s">
        <v>420</v>
      </c>
      <c r="H154" s="10" t="s">
        <v>421</v>
      </c>
      <c r="I154" s="10" t="s">
        <v>274</v>
      </c>
      <c r="J154" s="94">
        <v>0.85</v>
      </c>
      <c r="K154" s="10" t="s">
        <v>485</v>
      </c>
      <c r="L154" s="10" t="s">
        <v>556</v>
      </c>
      <c r="M154" s="10"/>
      <c r="N154" s="10" t="s">
        <v>253</v>
      </c>
      <c r="O154" s="103" t="s">
        <v>602</v>
      </c>
      <c r="P154" s="103">
        <f t="shared" si="21"/>
        <v>2070420.8199999998</v>
      </c>
      <c r="Q154" s="61">
        <v>1759857.7</v>
      </c>
      <c r="R154" s="61">
        <v>310563.12</v>
      </c>
      <c r="S154" s="61">
        <v>0</v>
      </c>
      <c r="T154" s="61">
        <v>0</v>
      </c>
      <c r="U154" s="61">
        <v>0</v>
      </c>
      <c r="V154" s="59">
        <f t="shared" si="27"/>
        <v>2070420.8199999998</v>
      </c>
      <c r="W154" s="61" t="s">
        <v>254</v>
      </c>
      <c r="X154" s="169">
        <v>228807.25</v>
      </c>
      <c r="Y154" s="169">
        <v>40377.75</v>
      </c>
      <c r="Z154" s="1"/>
      <c r="AA154" s="1"/>
      <c r="AB154" s="1"/>
    </row>
    <row r="155" spans="2:28" s="8" customFormat="1" ht="86.25" customHeight="1" x14ac:dyDescent="0.25">
      <c r="B155" s="178">
        <f t="shared" si="28"/>
        <v>127</v>
      </c>
      <c r="C155" s="132"/>
      <c r="D155" s="7" t="s">
        <v>116</v>
      </c>
      <c r="E155" s="7">
        <v>102329</v>
      </c>
      <c r="F155" s="179" t="s">
        <v>125</v>
      </c>
      <c r="G155" s="131" t="s">
        <v>445</v>
      </c>
      <c r="H155" s="98">
        <v>42491</v>
      </c>
      <c r="I155" s="98">
        <v>43861</v>
      </c>
      <c r="J155" s="94">
        <v>0.85</v>
      </c>
      <c r="K155" s="10" t="s">
        <v>496</v>
      </c>
      <c r="L155" s="10" t="s">
        <v>517</v>
      </c>
      <c r="M155" s="10"/>
      <c r="N155" s="10" t="s">
        <v>251</v>
      </c>
      <c r="O155" s="103" t="s">
        <v>602</v>
      </c>
      <c r="P155" s="103">
        <f t="shared" si="21"/>
        <v>3683099.3800000004</v>
      </c>
      <c r="Q155" s="61">
        <v>3130634.47</v>
      </c>
      <c r="R155" s="61">
        <v>552464.91</v>
      </c>
      <c r="S155" s="61">
        <v>0</v>
      </c>
      <c r="T155" s="61">
        <v>597528.9</v>
      </c>
      <c r="U155" s="61">
        <v>0</v>
      </c>
      <c r="V155" s="59">
        <f t="shared" si="27"/>
        <v>4280628.28</v>
      </c>
      <c r="W155" s="61" t="s">
        <v>439</v>
      </c>
      <c r="X155" s="169">
        <v>867366.45999999985</v>
      </c>
      <c r="Y155" s="169">
        <v>153064.67000000001</v>
      </c>
      <c r="Z155" s="1"/>
      <c r="AA155" s="1"/>
      <c r="AB155" s="1"/>
    </row>
    <row r="156" spans="2:28" s="8" customFormat="1" ht="66.75" customHeight="1" x14ac:dyDescent="0.25">
      <c r="B156" s="178">
        <f t="shared" si="28"/>
        <v>128</v>
      </c>
      <c r="C156" s="132"/>
      <c r="D156" s="7" t="s">
        <v>117</v>
      </c>
      <c r="E156" s="7">
        <v>101991</v>
      </c>
      <c r="F156" s="179" t="s">
        <v>465</v>
      </c>
      <c r="G156" s="131" t="s">
        <v>435</v>
      </c>
      <c r="H156" s="98">
        <v>42881</v>
      </c>
      <c r="I156" s="98">
        <v>43982</v>
      </c>
      <c r="J156" s="94">
        <v>0.85</v>
      </c>
      <c r="K156" s="10" t="s">
        <v>500</v>
      </c>
      <c r="L156" s="10" t="s">
        <v>501</v>
      </c>
      <c r="M156" s="10"/>
      <c r="N156" s="10" t="s">
        <v>253</v>
      </c>
      <c r="O156" s="103" t="s">
        <v>602</v>
      </c>
      <c r="P156" s="103">
        <f t="shared" si="21"/>
        <v>10631131</v>
      </c>
      <c r="Q156" s="61">
        <v>9036461.3499999996</v>
      </c>
      <c r="R156" s="61">
        <v>1594669.65</v>
      </c>
      <c r="S156" s="61">
        <v>0</v>
      </c>
      <c r="T156" s="61">
        <v>0</v>
      </c>
      <c r="U156" s="61">
        <v>0</v>
      </c>
      <c r="V156" s="59">
        <f t="shared" si="27"/>
        <v>10631131</v>
      </c>
      <c r="W156" s="61" t="s">
        <v>254</v>
      </c>
      <c r="X156" s="169">
        <v>1600769.4300000002</v>
      </c>
      <c r="Y156" s="169">
        <v>282488.72000000003</v>
      </c>
      <c r="Z156" s="1"/>
      <c r="AA156" s="1"/>
      <c r="AB156" s="1"/>
    </row>
    <row r="157" spans="2:28" s="8" customFormat="1" ht="183.75" customHeight="1" x14ac:dyDescent="0.25">
      <c r="B157" s="178">
        <f t="shared" si="28"/>
        <v>129</v>
      </c>
      <c r="C157" s="132"/>
      <c r="D157" s="7" t="s">
        <v>118</v>
      </c>
      <c r="E157" s="7">
        <v>102258</v>
      </c>
      <c r="F157" s="179" t="s">
        <v>130</v>
      </c>
      <c r="G157" s="131" t="s">
        <v>319</v>
      </c>
      <c r="H157" s="98">
        <v>42884</v>
      </c>
      <c r="I157" s="98">
        <v>43982</v>
      </c>
      <c r="J157" s="94">
        <v>0.85</v>
      </c>
      <c r="K157" s="10" t="s">
        <v>496</v>
      </c>
      <c r="L157" s="10" t="s">
        <v>530</v>
      </c>
      <c r="M157" s="10"/>
      <c r="N157" s="179" t="s">
        <v>252</v>
      </c>
      <c r="O157" s="103" t="s">
        <v>602</v>
      </c>
      <c r="P157" s="103">
        <f t="shared" si="21"/>
        <v>7770072.2199999997</v>
      </c>
      <c r="Q157" s="61">
        <v>6604561.3899999997</v>
      </c>
      <c r="R157" s="61">
        <v>1165510.83</v>
      </c>
      <c r="S157" s="61">
        <v>0</v>
      </c>
      <c r="T157" s="61">
        <v>0</v>
      </c>
      <c r="U157" s="61">
        <v>0</v>
      </c>
      <c r="V157" s="59">
        <f t="shared" si="27"/>
        <v>7770072.2199999997</v>
      </c>
      <c r="W157" s="61" t="s">
        <v>254</v>
      </c>
      <c r="X157" s="169">
        <v>848201.18</v>
      </c>
      <c r="Y157" s="169">
        <v>149682.58000000002</v>
      </c>
      <c r="Z157" s="1"/>
      <c r="AA157" s="1"/>
      <c r="AB157" s="1"/>
    </row>
    <row r="158" spans="2:28" s="8" customFormat="1" ht="84" customHeight="1" x14ac:dyDescent="0.25">
      <c r="B158" s="178">
        <f t="shared" si="28"/>
        <v>130</v>
      </c>
      <c r="C158" s="132"/>
      <c r="D158" s="7" t="s">
        <v>119</v>
      </c>
      <c r="E158" s="7">
        <v>101989</v>
      </c>
      <c r="F158" s="179" t="s">
        <v>129</v>
      </c>
      <c r="G158" s="106" t="s">
        <v>436</v>
      </c>
      <c r="H158" s="98">
        <v>42884</v>
      </c>
      <c r="I158" s="98">
        <v>43465</v>
      </c>
      <c r="J158" s="94">
        <v>0.85</v>
      </c>
      <c r="K158" s="10" t="s">
        <v>494</v>
      </c>
      <c r="L158" s="10" t="s">
        <v>288</v>
      </c>
      <c r="M158" s="10"/>
      <c r="N158" s="10" t="s">
        <v>253</v>
      </c>
      <c r="O158" s="103" t="s">
        <v>602</v>
      </c>
      <c r="P158" s="103">
        <f t="shared" si="21"/>
        <v>1139761</v>
      </c>
      <c r="Q158" s="61">
        <v>968796.85</v>
      </c>
      <c r="R158" s="61">
        <v>170964.15</v>
      </c>
      <c r="S158" s="61">
        <v>0</v>
      </c>
      <c r="T158" s="61">
        <v>0</v>
      </c>
      <c r="U158" s="61">
        <v>0</v>
      </c>
      <c r="V158" s="59">
        <f t="shared" si="27"/>
        <v>1139761</v>
      </c>
      <c r="W158" s="61" t="s">
        <v>254</v>
      </c>
      <c r="X158" s="169">
        <v>136588.85</v>
      </c>
      <c r="Y158" s="169">
        <v>24103.91</v>
      </c>
      <c r="Z158" s="1"/>
      <c r="AA158" s="1"/>
      <c r="AB158" s="1"/>
    </row>
    <row r="159" spans="2:28" s="8" customFormat="1" ht="195" customHeight="1" x14ac:dyDescent="0.25">
      <c r="B159" s="178">
        <f t="shared" si="28"/>
        <v>131</v>
      </c>
      <c r="C159" s="132"/>
      <c r="D159" s="7" t="s">
        <v>133</v>
      </c>
      <c r="E159" s="7">
        <v>102540</v>
      </c>
      <c r="F159" s="179" t="s">
        <v>134</v>
      </c>
      <c r="G159" s="106" t="s">
        <v>446</v>
      </c>
      <c r="H159" s="98">
        <v>42887</v>
      </c>
      <c r="I159" s="98">
        <v>43982</v>
      </c>
      <c r="J159" s="94">
        <v>0.85</v>
      </c>
      <c r="K159" s="10" t="s">
        <v>497</v>
      </c>
      <c r="L159" s="10" t="s">
        <v>557</v>
      </c>
      <c r="M159" s="10"/>
      <c r="N159" s="10" t="s">
        <v>253</v>
      </c>
      <c r="O159" s="103" t="s">
        <v>602</v>
      </c>
      <c r="P159" s="103">
        <f t="shared" si="21"/>
        <v>15363463.600000001</v>
      </c>
      <c r="Q159" s="61">
        <v>13058944.060000001</v>
      </c>
      <c r="R159" s="61">
        <v>2304519.54</v>
      </c>
      <c r="S159" s="61">
        <v>0</v>
      </c>
      <c r="T159" s="61">
        <v>0</v>
      </c>
      <c r="U159" s="61">
        <v>0</v>
      </c>
      <c r="V159" s="59">
        <f t="shared" si="27"/>
        <v>15363463.600000001</v>
      </c>
      <c r="W159" s="61" t="s">
        <v>439</v>
      </c>
      <c r="X159" s="169">
        <v>1673462.6799999997</v>
      </c>
      <c r="Y159" s="169">
        <v>295316.95</v>
      </c>
      <c r="Z159" s="1"/>
      <c r="AA159" s="1"/>
      <c r="AB159" s="1"/>
    </row>
    <row r="160" spans="2:28" s="8" customFormat="1" ht="63.75" x14ac:dyDescent="0.25">
      <c r="B160" s="178">
        <f t="shared" si="28"/>
        <v>132</v>
      </c>
      <c r="C160" s="132"/>
      <c r="D160" s="7" t="s">
        <v>136</v>
      </c>
      <c r="E160" s="7">
        <v>102760</v>
      </c>
      <c r="F160" s="179" t="s">
        <v>137</v>
      </c>
      <c r="G160" s="106" t="s">
        <v>456</v>
      </c>
      <c r="H160" s="10" t="s">
        <v>257</v>
      </c>
      <c r="I160" s="10" t="s">
        <v>258</v>
      </c>
      <c r="J160" s="94">
        <v>0.85</v>
      </c>
      <c r="K160" s="10" t="s">
        <v>496</v>
      </c>
      <c r="L160" s="10" t="s">
        <v>517</v>
      </c>
      <c r="M160" s="10"/>
      <c r="N160" s="179" t="s">
        <v>251</v>
      </c>
      <c r="O160" s="103" t="s">
        <v>602</v>
      </c>
      <c r="P160" s="103">
        <f t="shared" si="21"/>
        <v>3358573.09</v>
      </c>
      <c r="Q160" s="61">
        <v>2854787.13</v>
      </c>
      <c r="R160" s="61">
        <v>503785.96</v>
      </c>
      <c r="S160" s="61">
        <v>0</v>
      </c>
      <c r="T160" s="61">
        <v>543433.34</v>
      </c>
      <c r="U160" s="61">
        <v>0</v>
      </c>
      <c r="V160" s="59">
        <f t="shared" si="27"/>
        <v>3902006.4299999997</v>
      </c>
      <c r="W160" s="61" t="s">
        <v>254</v>
      </c>
      <c r="X160" s="169">
        <v>755781.57</v>
      </c>
      <c r="Y160" s="169">
        <v>133373.22</v>
      </c>
      <c r="Z160" s="1"/>
      <c r="AA160" s="1"/>
      <c r="AB160" s="1"/>
    </row>
    <row r="161" spans="2:28" s="8" customFormat="1" ht="84.75" customHeight="1" x14ac:dyDescent="0.25">
      <c r="B161" s="178">
        <f t="shared" si="28"/>
        <v>133</v>
      </c>
      <c r="C161" s="132"/>
      <c r="D161" s="7" t="s">
        <v>139</v>
      </c>
      <c r="E161" s="7">
        <v>102086</v>
      </c>
      <c r="F161" s="179" t="s">
        <v>140</v>
      </c>
      <c r="G161" s="106" t="s">
        <v>437</v>
      </c>
      <c r="H161" s="98">
        <v>42907</v>
      </c>
      <c r="I161" s="98">
        <v>43799</v>
      </c>
      <c r="J161" s="94">
        <v>0.85</v>
      </c>
      <c r="K161" s="10" t="s">
        <v>485</v>
      </c>
      <c r="L161" s="10" t="s">
        <v>556</v>
      </c>
      <c r="M161" s="10"/>
      <c r="N161" s="179" t="s">
        <v>252</v>
      </c>
      <c r="O161" s="103" t="s">
        <v>602</v>
      </c>
      <c r="P161" s="103">
        <f t="shared" si="21"/>
        <v>1572399.65</v>
      </c>
      <c r="Q161" s="61">
        <v>1336539.7</v>
      </c>
      <c r="R161" s="61">
        <v>235859.95</v>
      </c>
      <c r="S161" s="61">
        <v>0</v>
      </c>
      <c r="T161" s="61">
        <v>507496.23</v>
      </c>
      <c r="U161" s="61">
        <v>0</v>
      </c>
      <c r="V161" s="59">
        <f t="shared" si="27"/>
        <v>2079895.88</v>
      </c>
      <c r="W161" s="61" t="s">
        <v>254</v>
      </c>
      <c r="X161" s="169">
        <v>380230.57999999996</v>
      </c>
      <c r="Y161" s="169">
        <v>67099.5</v>
      </c>
      <c r="Z161" s="1"/>
      <c r="AA161" s="1"/>
      <c r="AB161" s="1"/>
    </row>
    <row r="162" spans="2:28" s="8" customFormat="1" ht="77.25" customHeight="1" x14ac:dyDescent="0.25">
      <c r="B162" s="178">
        <f t="shared" si="28"/>
        <v>134</v>
      </c>
      <c r="C162" s="132"/>
      <c r="D162" s="7" t="s">
        <v>141</v>
      </c>
      <c r="E162" s="7">
        <v>102055</v>
      </c>
      <c r="F162" s="7" t="s">
        <v>142</v>
      </c>
      <c r="G162" s="106" t="s">
        <v>472</v>
      </c>
      <c r="H162" s="36">
        <v>42907</v>
      </c>
      <c r="I162" s="36">
        <v>43524</v>
      </c>
      <c r="J162" s="94">
        <v>0.85</v>
      </c>
      <c r="K162" s="174" t="s">
        <v>494</v>
      </c>
      <c r="L162" s="174" t="s">
        <v>513</v>
      </c>
      <c r="M162" s="174"/>
      <c r="N162" s="179" t="s">
        <v>251</v>
      </c>
      <c r="O162" s="103" t="s">
        <v>602</v>
      </c>
      <c r="P162" s="103">
        <f t="shared" si="21"/>
        <v>767637.85000000009</v>
      </c>
      <c r="Q162" s="61">
        <v>652492.17000000004</v>
      </c>
      <c r="R162" s="61">
        <v>98916.43</v>
      </c>
      <c r="S162" s="61">
        <v>16229.25</v>
      </c>
      <c r="T162" s="61">
        <v>20277.599999999999</v>
      </c>
      <c r="U162" s="61">
        <v>0</v>
      </c>
      <c r="V162" s="59">
        <f t="shared" si="27"/>
        <v>787915.45000000007</v>
      </c>
      <c r="W162" s="61" t="s">
        <v>254</v>
      </c>
      <c r="X162" s="169">
        <v>119164.05</v>
      </c>
      <c r="Y162" s="169">
        <v>21028.95</v>
      </c>
      <c r="Z162" s="1"/>
      <c r="AA162" s="1"/>
      <c r="AB162" s="1"/>
    </row>
    <row r="163" spans="2:28" s="8" customFormat="1" ht="77.25" customHeight="1" x14ac:dyDescent="0.25">
      <c r="B163" s="178">
        <f t="shared" si="28"/>
        <v>135</v>
      </c>
      <c r="C163" s="132"/>
      <c r="D163" s="7" t="s">
        <v>143</v>
      </c>
      <c r="E163" s="7">
        <v>102844</v>
      </c>
      <c r="F163" s="7" t="s">
        <v>144</v>
      </c>
      <c r="G163" s="106" t="s">
        <v>422</v>
      </c>
      <c r="H163" s="174" t="s">
        <v>423</v>
      </c>
      <c r="I163" s="174" t="s">
        <v>424</v>
      </c>
      <c r="J163" s="94">
        <v>0.85</v>
      </c>
      <c r="K163" s="174" t="s">
        <v>494</v>
      </c>
      <c r="L163" s="174" t="s">
        <v>558</v>
      </c>
      <c r="M163" s="174"/>
      <c r="N163" s="179" t="s">
        <v>251</v>
      </c>
      <c r="O163" s="103" t="s">
        <v>602</v>
      </c>
      <c r="P163" s="103">
        <f t="shared" si="21"/>
        <v>5511402.3999999994</v>
      </c>
      <c r="Q163" s="61">
        <v>4684692.04</v>
      </c>
      <c r="R163" s="61">
        <v>826032.06</v>
      </c>
      <c r="S163" s="61">
        <v>678.3</v>
      </c>
      <c r="T163" s="61">
        <v>0</v>
      </c>
      <c r="U163" s="61">
        <v>0</v>
      </c>
      <c r="V163" s="59">
        <f t="shared" si="27"/>
        <v>5511402.3999999994</v>
      </c>
      <c r="W163" s="61" t="s">
        <v>254</v>
      </c>
      <c r="X163" s="169">
        <v>331880.35000000003</v>
      </c>
      <c r="Y163" s="169">
        <v>58567.12999999999</v>
      </c>
      <c r="Z163" s="1"/>
      <c r="AA163" s="1"/>
      <c r="AB163" s="1"/>
    </row>
    <row r="164" spans="2:28" s="8" customFormat="1" ht="83.25" customHeight="1" x14ac:dyDescent="0.25">
      <c r="B164" s="178">
        <f t="shared" si="28"/>
        <v>136</v>
      </c>
      <c r="C164" s="132"/>
      <c r="D164" s="7" t="s">
        <v>145</v>
      </c>
      <c r="E164" s="7">
        <v>102674</v>
      </c>
      <c r="F164" s="179" t="s">
        <v>146</v>
      </c>
      <c r="G164" s="106" t="s">
        <v>425</v>
      </c>
      <c r="H164" s="10" t="s">
        <v>423</v>
      </c>
      <c r="I164" s="10" t="s">
        <v>258</v>
      </c>
      <c r="J164" s="94">
        <v>0.85</v>
      </c>
      <c r="K164" s="10" t="s">
        <v>485</v>
      </c>
      <c r="L164" s="10" t="s">
        <v>545</v>
      </c>
      <c r="M164" s="10"/>
      <c r="N164" s="179" t="s">
        <v>251</v>
      </c>
      <c r="O164" s="103" t="s">
        <v>602</v>
      </c>
      <c r="P164" s="103">
        <f t="shared" si="21"/>
        <v>4609580.25</v>
      </c>
      <c r="Q164" s="61">
        <v>3918143.21</v>
      </c>
      <c r="R164" s="61">
        <v>0</v>
      </c>
      <c r="S164" s="61">
        <v>691437.04</v>
      </c>
      <c r="T164" s="61">
        <v>72400</v>
      </c>
      <c r="U164" s="61">
        <v>0</v>
      </c>
      <c r="V164" s="59">
        <f t="shared" si="27"/>
        <v>4681980.25</v>
      </c>
      <c r="W164" s="61" t="s">
        <v>254</v>
      </c>
      <c r="X164" s="169">
        <v>133413.32</v>
      </c>
      <c r="Y164" s="169">
        <v>23543.53</v>
      </c>
      <c r="Z164" s="1"/>
      <c r="AA164" s="1"/>
      <c r="AB164" s="1"/>
    </row>
    <row r="165" spans="2:28" s="8" customFormat="1" ht="88.5" customHeight="1" x14ac:dyDescent="0.25">
      <c r="B165" s="178">
        <f t="shared" si="28"/>
        <v>137</v>
      </c>
      <c r="C165" s="132"/>
      <c r="D165" s="7" t="s">
        <v>163</v>
      </c>
      <c r="E165" s="7">
        <v>102769</v>
      </c>
      <c r="F165" s="179" t="s">
        <v>164</v>
      </c>
      <c r="G165" s="106" t="s">
        <v>480</v>
      </c>
      <c r="H165" s="10" t="s">
        <v>481</v>
      </c>
      <c r="I165" s="10" t="s">
        <v>482</v>
      </c>
      <c r="J165" s="94">
        <v>0.85</v>
      </c>
      <c r="K165" s="10" t="s">
        <v>485</v>
      </c>
      <c r="L165" s="10" t="s">
        <v>486</v>
      </c>
      <c r="M165" s="10"/>
      <c r="N165" s="10" t="s">
        <v>253</v>
      </c>
      <c r="O165" s="103" t="s">
        <v>602</v>
      </c>
      <c r="P165" s="103">
        <f t="shared" si="21"/>
        <v>5638571.0700000003</v>
      </c>
      <c r="Q165" s="61">
        <v>4792785.4095000001</v>
      </c>
      <c r="R165" s="61">
        <v>845785.6605</v>
      </c>
      <c r="S165" s="61">
        <v>0</v>
      </c>
      <c r="T165" s="61">
        <v>911499.29</v>
      </c>
      <c r="U165" s="61">
        <v>0</v>
      </c>
      <c r="V165" s="59">
        <f t="shared" si="27"/>
        <v>6550070.3600000003</v>
      </c>
      <c r="W165" s="61" t="s">
        <v>254</v>
      </c>
      <c r="X165" s="169">
        <v>155090.29999999999</v>
      </c>
      <c r="Y165" s="169">
        <v>27368.879999999997</v>
      </c>
      <c r="Z165" s="1"/>
      <c r="AA165" s="1"/>
      <c r="AB165" s="1"/>
    </row>
    <row r="166" spans="2:28" s="8" customFormat="1" ht="57" customHeight="1" x14ac:dyDescent="0.25">
      <c r="B166" s="178">
        <f t="shared" si="28"/>
        <v>138</v>
      </c>
      <c r="C166" s="132"/>
      <c r="D166" s="7" t="s">
        <v>167</v>
      </c>
      <c r="E166" s="7">
        <v>101987</v>
      </c>
      <c r="F166" s="179" t="s">
        <v>168</v>
      </c>
      <c r="G166" s="106" t="s">
        <v>426</v>
      </c>
      <c r="H166" s="10" t="s">
        <v>427</v>
      </c>
      <c r="I166" s="10" t="s">
        <v>428</v>
      </c>
      <c r="J166" s="94">
        <v>0.85</v>
      </c>
      <c r="K166" s="10" t="s">
        <v>497</v>
      </c>
      <c r="L166" s="10" t="s">
        <v>372</v>
      </c>
      <c r="M166" s="10"/>
      <c r="N166" s="179" t="s">
        <v>253</v>
      </c>
      <c r="O166" s="103" t="s">
        <v>602</v>
      </c>
      <c r="P166" s="103">
        <f t="shared" si="21"/>
        <v>950455</v>
      </c>
      <c r="Q166" s="61">
        <v>807886.75</v>
      </c>
      <c r="R166" s="61">
        <v>142568.25</v>
      </c>
      <c r="S166" s="61">
        <v>0</v>
      </c>
      <c r="T166" s="61">
        <v>0</v>
      </c>
      <c r="U166" s="61">
        <v>0</v>
      </c>
      <c r="V166" s="59">
        <f t="shared" si="27"/>
        <v>950455</v>
      </c>
      <c r="W166" s="61" t="s">
        <v>254</v>
      </c>
      <c r="X166" s="169">
        <v>323844.47000000003</v>
      </c>
      <c r="Y166" s="169">
        <v>57149.02</v>
      </c>
      <c r="Z166" s="1"/>
      <c r="AA166" s="1"/>
      <c r="AB166" s="1"/>
    </row>
    <row r="167" spans="2:28" s="8" customFormat="1" ht="144.75" customHeight="1" x14ac:dyDescent="0.25">
      <c r="B167" s="178">
        <f t="shared" si="28"/>
        <v>139</v>
      </c>
      <c r="C167" s="132"/>
      <c r="D167" s="7" t="s">
        <v>169</v>
      </c>
      <c r="E167" s="7">
        <v>102581</v>
      </c>
      <c r="F167" s="179" t="s">
        <v>170</v>
      </c>
      <c r="G167" s="106" t="s">
        <v>594</v>
      </c>
      <c r="H167" s="98">
        <v>42948</v>
      </c>
      <c r="I167" s="98">
        <v>43830</v>
      </c>
      <c r="J167" s="94">
        <v>0.85</v>
      </c>
      <c r="K167" s="10" t="s">
        <v>496</v>
      </c>
      <c r="L167" s="10" t="s">
        <v>517</v>
      </c>
      <c r="M167" s="10"/>
      <c r="N167" s="10" t="s">
        <v>253</v>
      </c>
      <c r="O167" s="103" t="s">
        <v>602</v>
      </c>
      <c r="P167" s="103">
        <f t="shared" si="21"/>
        <v>3038850.15</v>
      </c>
      <c r="Q167" s="61">
        <v>2583022.63</v>
      </c>
      <c r="R167" s="61">
        <v>455827.52</v>
      </c>
      <c r="S167" s="61">
        <v>0</v>
      </c>
      <c r="T167" s="61">
        <v>0</v>
      </c>
      <c r="U167" s="61">
        <v>0</v>
      </c>
      <c r="V167" s="59">
        <f t="shared" si="27"/>
        <v>3038850.15</v>
      </c>
      <c r="W167" s="61" t="s">
        <v>254</v>
      </c>
      <c r="X167" s="169">
        <v>578100.02</v>
      </c>
      <c r="Y167" s="169">
        <v>102017.65</v>
      </c>
      <c r="Z167" s="1"/>
      <c r="AA167" s="1"/>
      <c r="AB167" s="1"/>
    </row>
    <row r="168" spans="2:28" s="8" customFormat="1" ht="66.75" customHeight="1" x14ac:dyDescent="0.25">
      <c r="B168" s="178">
        <f t="shared" si="28"/>
        <v>140</v>
      </c>
      <c r="C168" s="132"/>
      <c r="D168" s="7" t="s">
        <v>636</v>
      </c>
      <c r="E168" s="7">
        <v>104941</v>
      </c>
      <c r="F168" s="179" t="s">
        <v>178</v>
      </c>
      <c r="G168" s="115" t="s">
        <v>467</v>
      </c>
      <c r="H168" s="98">
        <v>42957</v>
      </c>
      <c r="I168" s="98">
        <v>43890</v>
      </c>
      <c r="J168" s="94">
        <v>0.85</v>
      </c>
      <c r="K168" s="10" t="s">
        <v>485</v>
      </c>
      <c r="L168" s="10" t="s">
        <v>534</v>
      </c>
      <c r="M168" s="10"/>
      <c r="N168" s="10" t="s">
        <v>253</v>
      </c>
      <c r="O168" s="103" t="s">
        <v>602</v>
      </c>
      <c r="P168" s="103">
        <f t="shared" si="21"/>
        <v>1438221.19</v>
      </c>
      <c r="Q168" s="61">
        <v>1222488.01</v>
      </c>
      <c r="R168" s="61">
        <v>215733.18</v>
      </c>
      <c r="S168" s="61">
        <v>0</v>
      </c>
      <c r="T168" s="61">
        <v>0</v>
      </c>
      <c r="U168" s="61">
        <v>0</v>
      </c>
      <c r="V168" s="59">
        <f t="shared" si="27"/>
        <v>1438221.19</v>
      </c>
      <c r="W168" s="61" t="s">
        <v>439</v>
      </c>
      <c r="X168" s="169">
        <v>123882.02</v>
      </c>
      <c r="Y168" s="170">
        <v>21861.53</v>
      </c>
      <c r="Z168" s="1"/>
      <c r="AA168" s="1"/>
      <c r="AB168" s="1"/>
    </row>
    <row r="169" spans="2:28" s="8" customFormat="1" ht="66.75" customHeight="1" x14ac:dyDescent="0.25">
      <c r="B169" s="178">
        <f t="shared" si="28"/>
        <v>141</v>
      </c>
      <c r="C169" s="132"/>
      <c r="D169" s="7" t="s">
        <v>181</v>
      </c>
      <c r="E169" s="7">
        <v>105668</v>
      </c>
      <c r="F169" s="179" t="s">
        <v>182</v>
      </c>
      <c r="G169" s="106" t="s">
        <v>347</v>
      </c>
      <c r="H169" s="98">
        <v>42963</v>
      </c>
      <c r="I169" s="98">
        <v>43982</v>
      </c>
      <c r="J169" s="94">
        <v>0.85</v>
      </c>
      <c r="K169" s="10" t="s">
        <v>497</v>
      </c>
      <c r="L169" s="10" t="s">
        <v>559</v>
      </c>
      <c r="M169" s="10"/>
      <c r="N169" s="10" t="s">
        <v>253</v>
      </c>
      <c r="O169" s="103" t="s">
        <v>602</v>
      </c>
      <c r="P169" s="103">
        <f t="shared" si="21"/>
        <v>7911353.2200000007</v>
      </c>
      <c r="Q169" s="61">
        <v>6724650.2400000002</v>
      </c>
      <c r="R169" s="61">
        <v>1186702.98</v>
      </c>
      <c r="S169" s="61">
        <v>0</v>
      </c>
      <c r="T169" s="61">
        <v>0</v>
      </c>
      <c r="U169" s="61">
        <v>0</v>
      </c>
      <c r="V169" s="59">
        <f t="shared" si="27"/>
        <v>7911353.2200000007</v>
      </c>
      <c r="W169" s="61" t="s">
        <v>254</v>
      </c>
      <c r="X169" s="169">
        <v>641314.53999999992</v>
      </c>
      <c r="Y169" s="169">
        <v>113173.17000000001</v>
      </c>
      <c r="Z169" s="1"/>
      <c r="AA169" s="1"/>
      <c r="AB169" s="1"/>
    </row>
    <row r="170" spans="2:28" s="8" customFormat="1" ht="66.75" customHeight="1" x14ac:dyDescent="0.25">
      <c r="B170" s="178">
        <f t="shared" si="28"/>
        <v>142</v>
      </c>
      <c r="C170" s="132"/>
      <c r="D170" s="7" t="s">
        <v>186</v>
      </c>
      <c r="E170" s="7">
        <v>102066</v>
      </c>
      <c r="F170" s="179" t="s">
        <v>187</v>
      </c>
      <c r="G170" s="106" t="s">
        <v>429</v>
      </c>
      <c r="H170" s="10" t="s">
        <v>430</v>
      </c>
      <c r="I170" s="10" t="s">
        <v>431</v>
      </c>
      <c r="J170" s="94">
        <v>0.85</v>
      </c>
      <c r="K170" s="10" t="s">
        <v>500</v>
      </c>
      <c r="L170" s="10" t="s">
        <v>527</v>
      </c>
      <c r="M170" s="10"/>
      <c r="N170" s="10" t="s">
        <v>252</v>
      </c>
      <c r="O170" s="103" t="s">
        <v>602</v>
      </c>
      <c r="P170" s="103">
        <f t="shared" si="21"/>
        <v>1209222.54</v>
      </c>
      <c r="Q170" s="61">
        <v>1027839.16</v>
      </c>
      <c r="R170" s="61">
        <v>181383.38</v>
      </c>
      <c r="S170" s="61">
        <v>0</v>
      </c>
      <c r="T170" s="61">
        <v>0</v>
      </c>
      <c r="U170" s="61">
        <v>0</v>
      </c>
      <c r="V170" s="59">
        <f t="shared" si="27"/>
        <v>1209222.54</v>
      </c>
      <c r="W170" s="61" t="s">
        <v>254</v>
      </c>
      <c r="X170" s="169">
        <v>213308.33</v>
      </c>
      <c r="Y170" s="169">
        <v>37642.660000000003</v>
      </c>
      <c r="Z170" s="1"/>
      <c r="AA170" s="1"/>
      <c r="AB170" s="1"/>
    </row>
    <row r="171" spans="2:28" s="8" customFormat="1" ht="66.75" customHeight="1" x14ac:dyDescent="0.25">
      <c r="B171" s="178">
        <f t="shared" si="28"/>
        <v>143</v>
      </c>
      <c r="C171" s="132"/>
      <c r="D171" s="7" t="s">
        <v>193</v>
      </c>
      <c r="E171" s="7">
        <v>103698</v>
      </c>
      <c r="F171" s="179" t="s">
        <v>194</v>
      </c>
      <c r="G171" s="106" t="s">
        <v>461</v>
      </c>
      <c r="H171" s="10" t="s">
        <v>259</v>
      </c>
      <c r="I171" s="10" t="s">
        <v>260</v>
      </c>
      <c r="J171" s="94">
        <v>0.85</v>
      </c>
      <c r="K171" s="10" t="s">
        <v>490</v>
      </c>
      <c r="L171" s="10" t="s">
        <v>546</v>
      </c>
      <c r="M171" s="10"/>
      <c r="N171" s="10" t="s">
        <v>253</v>
      </c>
      <c r="O171" s="103" t="s">
        <v>602</v>
      </c>
      <c r="P171" s="103">
        <f t="shared" ref="P171:P176" si="29">+Q171+R171+S171</f>
        <v>3018540.96</v>
      </c>
      <c r="Q171" s="61">
        <v>2565759.8199999998</v>
      </c>
      <c r="R171" s="61">
        <v>452781.14</v>
      </c>
      <c r="S171" s="61">
        <v>0</v>
      </c>
      <c r="T171" s="61">
        <v>325745.36</v>
      </c>
      <c r="U171" s="61">
        <v>0</v>
      </c>
      <c r="V171" s="59">
        <f t="shared" si="27"/>
        <v>3344286.32</v>
      </c>
      <c r="W171" s="61" t="s">
        <v>254</v>
      </c>
      <c r="X171" s="169">
        <v>269970.37</v>
      </c>
      <c r="Y171" s="169">
        <v>47641.83</v>
      </c>
      <c r="Z171" s="1"/>
      <c r="AA171" s="1"/>
      <c r="AB171" s="1"/>
    </row>
    <row r="172" spans="2:28" s="8" customFormat="1" ht="66.75" customHeight="1" x14ac:dyDescent="0.25">
      <c r="B172" s="178">
        <f t="shared" si="28"/>
        <v>144</v>
      </c>
      <c r="C172" s="132"/>
      <c r="D172" s="7" t="s">
        <v>218</v>
      </c>
      <c r="E172" s="7">
        <v>103707</v>
      </c>
      <c r="F172" s="179" t="s">
        <v>219</v>
      </c>
      <c r="G172" s="106" t="s">
        <v>316</v>
      </c>
      <c r="H172" s="98">
        <v>42986</v>
      </c>
      <c r="I172" s="98">
        <v>43860</v>
      </c>
      <c r="J172" s="94">
        <v>0.85</v>
      </c>
      <c r="K172" s="10" t="s">
        <v>496</v>
      </c>
      <c r="L172" s="10" t="s">
        <v>560</v>
      </c>
      <c r="M172" s="10"/>
      <c r="N172" s="179" t="s">
        <v>253</v>
      </c>
      <c r="O172" s="103" t="s">
        <v>602</v>
      </c>
      <c r="P172" s="103">
        <f t="shared" si="29"/>
        <v>3098335.11</v>
      </c>
      <c r="Q172" s="61">
        <v>2633584.84</v>
      </c>
      <c r="R172" s="61">
        <v>460821.95</v>
      </c>
      <c r="S172" s="61">
        <v>3928.32</v>
      </c>
      <c r="T172" s="61">
        <v>68159</v>
      </c>
      <c r="U172" s="61">
        <v>0</v>
      </c>
      <c r="V172" s="59">
        <f t="shared" si="27"/>
        <v>3166494.11</v>
      </c>
      <c r="W172" s="64" t="s">
        <v>254</v>
      </c>
      <c r="X172" s="169">
        <v>110692.69</v>
      </c>
      <c r="Y172" s="169">
        <v>19534.009999999998</v>
      </c>
      <c r="Z172" s="1"/>
      <c r="AA172" s="1"/>
      <c r="AB172" s="1"/>
    </row>
    <row r="173" spans="2:28" s="8" customFormat="1" ht="139.5" customHeight="1" x14ac:dyDescent="0.25">
      <c r="B173" s="178">
        <f t="shared" si="28"/>
        <v>145</v>
      </c>
      <c r="C173" s="132"/>
      <c r="D173" s="7" t="s">
        <v>237</v>
      </c>
      <c r="E173" s="7">
        <v>102369</v>
      </c>
      <c r="F173" s="179" t="s">
        <v>589</v>
      </c>
      <c r="G173" s="106" t="s">
        <v>323</v>
      </c>
      <c r="H173" s="98">
        <v>43010</v>
      </c>
      <c r="I173" s="98">
        <v>43860</v>
      </c>
      <c r="J173" s="94">
        <v>0.85</v>
      </c>
      <c r="K173" s="10" t="s">
        <v>561</v>
      </c>
      <c r="L173" s="10" t="s">
        <v>486</v>
      </c>
      <c r="M173" s="10"/>
      <c r="N173" s="10" t="s">
        <v>253</v>
      </c>
      <c r="O173" s="103" t="s">
        <v>602</v>
      </c>
      <c r="P173" s="103">
        <f t="shared" si="29"/>
        <v>3172245.93</v>
      </c>
      <c r="Q173" s="61">
        <v>2696409.04</v>
      </c>
      <c r="R173" s="61">
        <v>475836.89</v>
      </c>
      <c r="S173" s="61">
        <v>0</v>
      </c>
      <c r="T173" s="61">
        <v>0</v>
      </c>
      <c r="U173" s="61">
        <v>0</v>
      </c>
      <c r="V173" s="59">
        <f t="shared" si="27"/>
        <v>3172245.93</v>
      </c>
      <c r="W173" s="61" t="s">
        <v>254</v>
      </c>
      <c r="X173" s="169">
        <v>827964.22</v>
      </c>
      <c r="Y173" s="169">
        <v>146111.34000000003</v>
      </c>
      <c r="Z173" s="1"/>
      <c r="AA173" s="1"/>
      <c r="AB173" s="1"/>
    </row>
    <row r="174" spans="2:28" s="8" customFormat="1" ht="92.25" customHeight="1" x14ac:dyDescent="0.25">
      <c r="B174" s="178">
        <f t="shared" si="28"/>
        <v>146</v>
      </c>
      <c r="C174" s="132"/>
      <c r="D174" s="7" t="s">
        <v>240</v>
      </c>
      <c r="E174" s="7">
        <v>108227</v>
      </c>
      <c r="F174" s="179" t="s">
        <v>588</v>
      </c>
      <c r="G174" s="106" t="s">
        <v>479</v>
      </c>
      <c r="H174" s="98">
        <v>43020</v>
      </c>
      <c r="I174" s="98">
        <v>43982</v>
      </c>
      <c r="J174" s="94">
        <v>0.85</v>
      </c>
      <c r="K174" s="10" t="s">
        <v>562</v>
      </c>
      <c r="L174" s="10" t="s">
        <v>370</v>
      </c>
      <c r="M174" s="10"/>
      <c r="N174" s="10" t="s">
        <v>253</v>
      </c>
      <c r="O174" s="103" t="s">
        <v>602</v>
      </c>
      <c r="P174" s="133">
        <f t="shared" si="29"/>
        <v>2273600.85</v>
      </c>
      <c r="Q174" s="59">
        <v>1932560.72</v>
      </c>
      <c r="R174" s="59">
        <v>341040.13</v>
      </c>
      <c r="S174" s="59">
        <v>0</v>
      </c>
      <c r="T174" s="61">
        <v>0</v>
      </c>
      <c r="U174" s="61">
        <v>0</v>
      </c>
      <c r="V174" s="59">
        <f t="shared" si="27"/>
        <v>2273600.85</v>
      </c>
      <c r="W174" s="61" t="s">
        <v>254</v>
      </c>
      <c r="X174" s="169">
        <v>223554.45</v>
      </c>
      <c r="Y174" s="169">
        <v>39450.78</v>
      </c>
      <c r="Z174" s="1"/>
      <c r="AA174" s="1"/>
      <c r="AB174" s="1"/>
    </row>
    <row r="175" spans="2:28" s="8" customFormat="1" ht="174" customHeight="1" x14ac:dyDescent="0.25">
      <c r="B175" s="178">
        <f t="shared" si="28"/>
        <v>147</v>
      </c>
      <c r="C175" s="209"/>
      <c r="D175" s="7" t="s">
        <v>241</v>
      </c>
      <c r="E175" s="7">
        <v>104845</v>
      </c>
      <c r="F175" s="179" t="s">
        <v>587</v>
      </c>
      <c r="G175" s="106" t="s">
        <v>469</v>
      </c>
      <c r="H175" s="98">
        <v>43034</v>
      </c>
      <c r="I175" s="98">
        <v>43890</v>
      </c>
      <c r="J175" s="94">
        <v>0.85</v>
      </c>
      <c r="K175" s="10" t="s">
        <v>563</v>
      </c>
      <c r="L175" s="10" t="s">
        <v>543</v>
      </c>
      <c r="M175" s="10"/>
      <c r="N175" s="10" t="s">
        <v>251</v>
      </c>
      <c r="O175" s="103" t="s">
        <v>602</v>
      </c>
      <c r="P175" s="67">
        <f t="shared" si="29"/>
        <v>2722426.66</v>
      </c>
      <c r="Q175" s="61">
        <v>2314062.66</v>
      </c>
      <c r="R175" s="61">
        <v>408364</v>
      </c>
      <c r="S175" s="61"/>
      <c r="T175" s="61">
        <v>461439.46</v>
      </c>
      <c r="U175" s="61">
        <v>0</v>
      </c>
      <c r="V175" s="59">
        <f t="shared" si="27"/>
        <v>3183866.12</v>
      </c>
      <c r="W175" s="61" t="s">
        <v>254</v>
      </c>
      <c r="X175" s="169">
        <v>54895.4</v>
      </c>
      <c r="Y175" s="169">
        <v>9687.43</v>
      </c>
      <c r="Z175" s="1"/>
      <c r="AA175" s="1"/>
      <c r="AB175" s="1"/>
    </row>
    <row r="176" spans="2:28" s="8" customFormat="1" ht="83.25" customHeight="1" x14ac:dyDescent="0.25">
      <c r="B176" s="178">
        <f t="shared" si="28"/>
        <v>148</v>
      </c>
      <c r="C176" s="209"/>
      <c r="D176" s="7" t="s">
        <v>242</v>
      </c>
      <c r="E176" s="7">
        <v>107498</v>
      </c>
      <c r="F176" s="179" t="s">
        <v>586</v>
      </c>
      <c r="G176" s="106" t="s">
        <v>476</v>
      </c>
      <c r="H176" s="98">
        <v>43034</v>
      </c>
      <c r="I176" s="10" t="s">
        <v>261</v>
      </c>
      <c r="J176" s="94">
        <v>0.85</v>
      </c>
      <c r="K176" s="10" t="s">
        <v>564</v>
      </c>
      <c r="L176" s="10" t="s">
        <v>288</v>
      </c>
      <c r="M176" s="10"/>
      <c r="N176" s="10" t="s">
        <v>252</v>
      </c>
      <c r="O176" s="103" t="s">
        <v>602</v>
      </c>
      <c r="P176" s="67">
        <f t="shared" si="29"/>
        <v>20988640.890000001</v>
      </c>
      <c r="Q176" s="61">
        <v>17840344.760000002</v>
      </c>
      <c r="R176" s="61">
        <v>3148296.13</v>
      </c>
      <c r="S176" s="61">
        <v>0</v>
      </c>
      <c r="T176" s="61">
        <v>5355</v>
      </c>
      <c r="U176" s="61">
        <v>0</v>
      </c>
      <c r="V176" s="59">
        <f t="shared" si="27"/>
        <v>20993995.890000001</v>
      </c>
      <c r="W176" s="61" t="s">
        <v>254</v>
      </c>
      <c r="X176" s="169">
        <v>237481.93</v>
      </c>
      <c r="Y176" s="169">
        <v>41908.57</v>
      </c>
      <c r="Z176" s="1"/>
      <c r="AA176" s="1"/>
      <c r="AB176" s="1"/>
    </row>
    <row r="177" spans="2:28" s="8" customFormat="1" ht="70.5" customHeight="1" x14ac:dyDescent="0.25">
      <c r="B177" s="178">
        <f t="shared" si="28"/>
        <v>149</v>
      </c>
      <c r="C177" s="199"/>
      <c r="D177" s="7" t="s">
        <v>243</v>
      </c>
      <c r="E177" s="7">
        <v>102378</v>
      </c>
      <c r="F177" s="179" t="s">
        <v>585</v>
      </c>
      <c r="G177" s="106" t="s">
        <v>318</v>
      </c>
      <c r="H177" s="97">
        <v>42979</v>
      </c>
      <c r="I177" s="98">
        <v>44074</v>
      </c>
      <c r="J177" s="94">
        <v>0.85</v>
      </c>
      <c r="K177" s="10" t="s">
        <v>483</v>
      </c>
      <c r="L177" s="10"/>
      <c r="M177" s="10"/>
      <c r="N177" s="10" t="s">
        <v>253</v>
      </c>
      <c r="O177" s="103" t="s">
        <v>602</v>
      </c>
      <c r="P177" s="67">
        <f t="shared" ref="P177:P183" si="30">+Q177+R177+S177</f>
        <v>7562449.5699999994</v>
      </c>
      <c r="Q177" s="61">
        <v>6428082.1299999999</v>
      </c>
      <c r="R177" s="61">
        <v>981907.51</v>
      </c>
      <c r="S177" s="61">
        <v>152459.93</v>
      </c>
      <c r="T177" s="61">
        <v>0</v>
      </c>
      <c r="U177" s="61">
        <v>0</v>
      </c>
      <c r="V177" s="59">
        <f t="shared" si="27"/>
        <v>7562449.5699999994</v>
      </c>
      <c r="W177" s="61" t="s">
        <v>254</v>
      </c>
      <c r="X177" s="169">
        <v>927189.78</v>
      </c>
      <c r="Y177" s="169">
        <v>163621.72999999998</v>
      </c>
      <c r="Z177" s="1"/>
      <c r="AA177" s="1"/>
      <c r="AB177" s="1"/>
    </row>
    <row r="178" spans="2:28" s="8" customFormat="1" ht="61.5" customHeight="1" x14ac:dyDescent="0.25">
      <c r="B178" s="178">
        <f t="shared" si="28"/>
        <v>150</v>
      </c>
      <c r="C178" s="184"/>
      <c r="D178" s="7" t="s">
        <v>573</v>
      </c>
      <c r="E178" s="7">
        <v>105180</v>
      </c>
      <c r="F178" s="179" t="s">
        <v>574</v>
      </c>
      <c r="G178" s="106" t="s">
        <v>573</v>
      </c>
      <c r="H178" s="98" t="s">
        <v>590</v>
      </c>
      <c r="I178" s="98">
        <v>43858</v>
      </c>
      <c r="J178" s="94">
        <v>0.85</v>
      </c>
      <c r="K178" s="10" t="s">
        <v>485</v>
      </c>
      <c r="L178" s="10" t="s">
        <v>555</v>
      </c>
      <c r="M178" s="10"/>
      <c r="N178" s="10" t="s">
        <v>253</v>
      </c>
      <c r="O178" s="103" t="s">
        <v>602</v>
      </c>
      <c r="P178" s="67">
        <f t="shared" si="30"/>
        <v>3001693.72</v>
      </c>
      <c r="Q178" s="61">
        <v>2551439.66</v>
      </c>
      <c r="R178" s="61">
        <v>448134.27</v>
      </c>
      <c r="S178" s="61">
        <v>2119.79</v>
      </c>
      <c r="T178" s="59">
        <v>26247.88</v>
      </c>
      <c r="U178" s="61">
        <v>0</v>
      </c>
      <c r="V178" s="59">
        <f t="shared" si="27"/>
        <v>3027941.6</v>
      </c>
      <c r="W178" s="61" t="s">
        <v>254</v>
      </c>
      <c r="X178" s="169">
        <v>49401.15</v>
      </c>
      <c r="Y178" s="170">
        <v>8717.85</v>
      </c>
      <c r="Z178" s="1"/>
      <c r="AA178" s="1"/>
      <c r="AB178" s="1"/>
    </row>
    <row r="179" spans="2:28" s="8" customFormat="1" ht="87" customHeight="1" x14ac:dyDescent="0.25">
      <c r="B179" s="178">
        <f t="shared" si="28"/>
        <v>151</v>
      </c>
      <c r="C179" s="165"/>
      <c r="D179" s="7" t="s">
        <v>685</v>
      </c>
      <c r="E179" s="7">
        <v>105894</v>
      </c>
      <c r="F179" s="179" t="s">
        <v>686</v>
      </c>
      <c r="G179" s="108" t="s">
        <v>697</v>
      </c>
      <c r="H179" s="98" t="s">
        <v>687</v>
      </c>
      <c r="I179" s="98">
        <v>44165</v>
      </c>
      <c r="J179" s="94">
        <v>0.85</v>
      </c>
      <c r="K179" s="10" t="s">
        <v>490</v>
      </c>
      <c r="L179" s="10" t="s">
        <v>491</v>
      </c>
      <c r="M179" s="10"/>
      <c r="N179" s="10" t="s">
        <v>253</v>
      </c>
      <c r="O179" s="103" t="s">
        <v>602</v>
      </c>
      <c r="P179" s="67">
        <f t="shared" si="30"/>
        <v>5745029.8599999994</v>
      </c>
      <c r="Q179" s="68">
        <v>4883275.38</v>
      </c>
      <c r="R179" s="68">
        <v>861754.48</v>
      </c>
      <c r="S179" s="68">
        <v>0</v>
      </c>
      <c r="T179" s="59">
        <v>0</v>
      </c>
      <c r="U179" s="61">
        <v>0</v>
      </c>
      <c r="V179" s="59">
        <f t="shared" si="27"/>
        <v>5745029.8599999994</v>
      </c>
      <c r="W179" s="61" t="s">
        <v>254</v>
      </c>
      <c r="X179" s="169">
        <v>56200.3</v>
      </c>
      <c r="Y179" s="169">
        <v>9917.7000000000007</v>
      </c>
      <c r="Z179" s="1"/>
      <c r="AA179" s="1"/>
      <c r="AB179" s="1"/>
    </row>
    <row r="180" spans="2:28" s="8" customFormat="1" ht="156" customHeight="1" x14ac:dyDescent="0.25">
      <c r="B180" s="186">
        <f t="shared" si="28"/>
        <v>152</v>
      </c>
      <c r="C180" s="165"/>
      <c r="D180" s="7" t="s">
        <v>705</v>
      </c>
      <c r="E180" s="7">
        <v>116918</v>
      </c>
      <c r="F180" s="179" t="s">
        <v>706</v>
      </c>
      <c r="G180" s="108" t="s">
        <v>717</v>
      </c>
      <c r="H180" s="98" t="s">
        <v>710</v>
      </c>
      <c r="I180" s="98">
        <v>44196</v>
      </c>
      <c r="J180" s="94">
        <v>0.85</v>
      </c>
      <c r="K180" s="10" t="s">
        <v>497</v>
      </c>
      <c r="L180" s="10" t="s">
        <v>504</v>
      </c>
      <c r="M180" s="10"/>
      <c r="N180" s="10" t="s">
        <v>253</v>
      </c>
      <c r="O180" s="103" t="s">
        <v>707</v>
      </c>
      <c r="P180" s="63">
        <f t="shared" si="30"/>
        <v>9281999.3000000007</v>
      </c>
      <c r="Q180" s="68">
        <v>7889699.4000000004</v>
      </c>
      <c r="R180" s="61">
        <v>0</v>
      </c>
      <c r="S180" s="68">
        <v>1392299.9</v>
      </c>
      <c r="T180" s="61">
        <v>0</v>
      </c>
      <c r="U180" s="68">
        <v>0</v>
      </c>
      <c r="V180" s="64">
        <f t="shared" si="27"/>
        <v>9281999.3000000007</v>
      </c>
      <c r="W180" s="61" t="s">
        <v>254</v>
      </c>
      <c r="X180" s="169">
        <v>0</v>
      </c>
      <c r="Y180" s="171">
        <v>0</v>
      </c>
      <c r="Z180" s="1"/>
      <c r="AA180" s="1"/>
      <c r="AB180" s="1"/>
    </row>
    <row r="181" spans="2:28" s="8" customFormat="1" ht="138.75" customHeight="1" x14ac:dyDescent="0.25">
      <c r="B181" s="186">
        <f t="shared" si="28"/>
        <v>153</v>
      </c>
      <c r="C181" s="165"/>
      <c r="D181" s="7" t="s">
        <v>708</v>
      </c>
      <c r="E181" s="7">
        <v>116919</v>
      </c>
      <c r="F181" s="179" t="s">
        <v>706</v>
      </c>
      <c r="G181" s="108" t="s">
        <v>718</v>
      </c>
      <c r="H181" s="98" t="s">
        <v>713</v>
      </c>
      <c r="I181" s="98">
        <v>44196</v>
      </c>
      <c r="J181" s="94">
        <v>0.85</v>
      </c>
      <c r="K181" s="10" t="s">
        <v>497</v>
      </c>
      <c r="L181" s="10" t="s">
        <v>557</v>
      </c>
      <c r="M181" s="10"/>
      <c r="N181" s="10" t="s">
        <v>253</v>
      </c>
      <c r="O181" s="103" t="s">
        <v>709</v>
      </c>
      <c r="P181" s="63">
        <f t="shared" si="30"/>
        <v>5372423.75</v>
      </c>
      <c r="Q181" s="68">
        <v>4566560.1900000004</v>
      </c>
      <c r="R181" s="68">
        <v>805863.56</v>
      </c>
      <c r="S181" s="61">
        <v>0</v>
      </c>
      <c r="T181" s="61">
        <v>0</v>
      </c>
      <c r="U181" s="68">
        <v>0</v>
      </c>
      <c r="V181" s="61">
        <f t="shared" si="27"/>
        <v>5372423.75</v>
      </c>
      <c r="W181" s="61" t="s">
        <v>254</v>
      </c>
      <c r="X181" s="169">
        <v>0</v>
      </c>
      <c r="Y181" s="171">
        <v>0</v>
      </c>
      <c r="Z181" s="1"/>
      <c r="AA181" s="1"/>
      <c r="AB181" s="1"/>
    </row>
    <row r="182" spans="2:28" s="8" customFormat="1" ht="126" customHeight="1" x14ac:dyDescent="0.25">
      <c r="B182" s="186">
        <f t="shared" si="28"/>
        <v>154</v>
      </c>
      <c r="C182" s="165"/>
      <c r="D182" s="7" t="s">
        <v>715</v>
      </c>
      <c r="E182" s="7">
        <v>116950</v>
      </c>
      <c r="F182" s="179" t="s">
        <v>711</v>
      </c>
      <c r="G182" s="108" t="s">
        <v>716</v>
      </c>
      <c r="H182" s="98" t="s">
        <v>714</v>
      </c>
      <c r="I182" s="98">
        <v>44196</v>
      </c>
      <c r="J182" s="94">
        <v>0.85</v>
      </c>
      <c r="K182" s="10" t="s">
        <v>483</v>
      </c>
      <c r="L182" s="10" t="s">
        <v>498</v>
      </c>
      <c r="M182" s="10"/>
      <c r="N182" s="10" t="s">
        <v>253</v>
      </c>
      <c r="O182" s="103" t="s">
        <v>712</v>
      </c>
      <c r="P182" s="63">
        <f t="shared" si="30"/>
        <v>19335112.530000001</v>
      </c>
      <c r="Q182" s="68">
        <v>16434845.65</v>
      </c>
      <c r="R182" s="68">
        <v>2900266.88</v>
      </c>
      <c r="S182" s="68">
        <v>0</v>
      </c>
      <c r="T182" s="61">
        <v>0</v>
      </c>
      <c r="U182" s="68">
        <v>0</v>
      </c>
      <c r="V182" s="61">
        <f t="shared" si="27"/>
        <v>19335112.530000001</v>
      </c>
      <c r="W182" s="61" t="s">
        <v>254</v>
      </c>
      <c r="X182" s="41">
        <v>0</v>
      </c>
      <c r="Y182" s="168">
        <v>0</v>
      </c>
      <c r="Z182" s="1"/>
      <c r="AA182" s="1"/>
      <c r="AB182" s="1"/>
    </row>
    <row r="183" spans="2:28" s="8" customFormat="1" ht="287.25" customHeight="1" x14ac:dyDescent="0.25">
      <c r="B183" s="186">
        <f t="shared" si="28"/>
        <v>155</v>
      </c>
      <c r="C183" s="165"/>
      <c r="D183" s="7" t="s">
        <v>719</v>
      </c>
      <c r="E183" s="7">
        <v>116916</v>
      </c>
      <c r="F183" s="179" t="s">
        <v>720</v>
      </c>
      <c r="G183" s="108" t="s">
        <v>723</v>
      </c>
      <c r="H183" s="97" t="s">
        <v>725</v>
      </c>
      <c r="I183" s="97">
        <v>44196</v>
      </c>
      <c r="J183" s="94">
        <v>0.85</v>
      </c>
      <c r="K183" s="10" t="s">
        <v>490</v>
      </c>
      <c r="L183" s="10" t="s">
        <v>285</v>
      </c>
      <c r="M183" s="10"/>
      <c r="N183" s="10" t="s">
        <v>253</v>
      </c>
      <c r="O183" s="103" t="s">
        <v>724</v>
      </c>
      <c r="P183" s="63">
        <f t="shared" si="30"/>
        <v>11715707.689999999</v>
      </c>
      <c r="Q183" s="68">
        <v>9958351.5399999991</v>
      </c>
      <c r="R183" s="68">
        <v>1757356.15</v>
      </c>
      <c r="S183" s="68">
        <v>0</v>
      </c>
      <c r="T183" s="68">
        <v>0</v>
      </c>
      <c r="U183" s="68">
        <v>0</v>
      </c>
      <c r="V183" s="61">
        <f t="shared" si="27"/>
        <v>11715707.689999999</v>
      </c>
      <c r="W183" s="61" t="s">
        <v>254</v>
      </c>
      <c r="X183" s="41">
        <v>0</v>
      </c>
      <c r="Y183" s="41">
        <v>0</v>
      </c>
      <c r="Z183" s="1"/>
      <c r="AA183" s="1"/>
      <c r="AB183" s="1"/>
    </row>
    <row r="184" spans="2:28" s="8" customFormat="1" ht="75" customHeight="1" x14ac:dyDescent="0.25">
      <c r="B184" s="186">
        <f t="shared" si="28"/>
        <v>156</v>
      </c>
      <c r="C184" s="165"/>
      <c r="D184" s="7" t="s">
        <v>732</v>
      </c>
      <c r="E184" s="7">
        <v>116917</v>
      </c>
      <c r="F184" s="6" t="s">
        <v>733</v>
      </c>
      <c r="G184" s="134" t="s">
        <v>745</v>
      </c>
      <c r="H184" s="98" t="s">
        <v>735</v>
      </c>
      <c r="I184" s="98">
        <v>43890</v>
      </c>
      <c r="J184" s="94">
        <v>0.85</v>
      </c>
      <c r="K184" s="10" t="s">
        <v>496</v>
      </c>
      <c r="L184" s="10" t="s">
        <v>517</v>
      </c>
      <c r="M184" s="10"/>
      <c r="N184" s="10" t="s">
        <v>251</v>
      </c>
      <c r="O184" s="10" t="s">
        <v>730</v>
      </c>
      <c r="P184" s="67">
        <f>+Q184+R184+S184</f>
        <v>2454132.46</v>
      </c>
      <c r="Q184" s="61">
        <v>2086012.59</v>
      </c>
      <c r="R184" s="61">
        <v>368119.87</v>
      </c>
      <c r="S184" s="61">
        <v>0</v>
      </c>
      <c r="T184" s="61">
        <v>400697.18</v>
      </c>
      <c r="U184" s="61">
        <v>0</v>
      </c>
      <c r="V184" s="67">
        <f>+Q184+R184+S184+T184+U184</f>
        <v>2854829.64</v>
      </c>
      <c r="W184" s="63" t="s">
        <v>254</v>
      </c>
      <c r="X184" s="41"/>
      <c r="Y184" s="41"/>
      <c r="Z184" s="1"/>
      <c r="AA184" s="1"/>
      <c r="AB184" s="1"/>
    </row>
    <row r="185" spans="2:28" s="8" customFormat="1" ht="109.5" customHeight="1" x14ac:dyDescent="0.25">
      <c r="B185" s="186">
        <f t="shared" si="28"/>
        <v>157</v>
      </c>
      <c r="C185" s="165"/>
      <c r="D185" s="7" t="s">
        <v>740</v>
      </c>
      <c r="E185" s="7">
        <v>116963</v>
      </c>
      <c r="F185" s="192" t="s">
        <v>741</v>
      </c>
      <c r="G185" s="134" t="s">
        <v>746</v>
      </c>
      <c r="H185" s="97" t="s">
        <v>742</v>
      </c>
      <c r="I185" s="97">
        <v>44012</v>
      </c>
      <c r="J185" s="94">
        <v>0.85</v>
      </c>
      <c r="K185" s="10" t="s">
        <v>500</v>
      </c>
      <c r="L185" s="10" t="s">
        <v>501</v>
      </c>
      <c r="M185" s="10"/>
      <c r="N185" s="10"/>
      <c r="O185" s="10" t="s">
        <v>738</v>
      </c>
      <c r="P185" s="67">
        <f>+Q185+R185+S185</f>
        <v>5096437</v>
      </c>
      <c r="Q185" s="61">
        <v>4331971.45</v>
      </c>
      <c r="R185" s="61">
        <v>749611.28</v>
      </c>
      <c r="S185" s="61">
        <v>14854.27</v>
      </c>
      <c r="T185" s="68">
        <v>58793.52</v>
      </c>
      <c r="U185" s="68">
        <v>0</v>
      </c>
      <c r="V185" s="68">
        <f>+Q185+R185+S185+T185+U185</f>
        <v>5155230.5199999996</v>
      </c>
      <c r="W185" s="63" t="s">
        <v>254</v>
      </c>
      <c r="X185" s="41"/>
      <c r="Y185" s="41"/>
      <c r="Z185" s="1"/>
      <c r="AA185" s="1"/>
      <c r="AB185" s="1"/>
    </row>
    <row r="186" spans="2:28" s="8" customFormat="1" ht="18" customHeight="1" x14ac:dyDescent="0.25">
      <c r="B186" s="86"/>
      <c r="C186" s="31" t="s">
        <v>75</v>
      </c>
      <c r="D186" s="31"/>
      <c r="E186" s="31"/>
      <c r="F186" s="31"/>
      <c r="G186" s="118"/>
      <c r="H186" s="31"/>
      <c r="I186" s="31"/>
      <c r="J186" s="31"/>
      <c r="K186" s="31"/>
      <c r="L186" s="31"/>
      <c r="M186" s="31"/>
      <c r="N186" s="31"/>
      <c r="O186" s="104"/>
      <c r="P186" s="66">
        <f t="shared" si="21"/>
        <v>204262278.64999998</v>
      </c>
      <c r="Q186" s="66">
        <f>SUM(Q147:Q185)</f>
        <v>173622936.84999996</v>
      </c>
      <c r="R186" s="66">
        <f t="shared" ref="R186:V186" si="31">SUM(R147:R185)</f>
        <v>28224756.52</v>
      </c>
      <c r="S186" s="66">
        <f t="shared" si="31"/>
        <v>2414585.2799999998</v>
      </c>
      <c r="T186" s="66">
        <f t="shared" si="31"/>
        <v>3999072.7600000002</v>
      </c>
      <c r="U186" s="66">
        <f t="shared" si="31"/>
        <v>15800</v>
      </c>
      <c r="V186" s="66">
        <f t="shared" si="31"/>
        <v>208277151.41000003</v>
      </c>
      <c r="W186" s="66"/>
      <c r="X186" s="66">
        <f>SUM(X147:X183)</f>
        <v>15806432.289999999</v>
      </c>
      <c r="Y186" s="66">
        <f>SUM(Y147:Y183)</f>
        <v>2789370.4199999995</v>
      </c>
      <c r="Z186" s="1"/>
      <c r="AA186" s="1">
        <f>+Z172-Z186</f>
        <v>0</v>
      </c>
      <c r="AB186" s="1"/>
    </row>
    <row r="187" spans="2:28" s="8" customFormat="1" ht="87" customHeight="1" x14ac:dyDescent="0.25">
      <c r="B187" s="178">
        <f>+B185+1</f>
        <v>158</v>
      </c>
      <c r="C187" s="202" t="s">
        <v>607</v>
      </c>
      <c r="D187" s="7" t="s">
        <v>637</v>
      </c>
      <c r="E187" s="7">
        <v>109815</v>
      </c>
      <c r="F187" s="180" t="s">
        <v>217</v>
      </c>
      <c r="G187" s="134" t="s">
        <v>470</v>
      </c>
      <c r="H187" s="97">
        <v>42905</v>
      </c>
      <c r="I187" s="97">
        <v>44196</v>
      </c>
      <c r="J187" s="94">
        <v>0.85</v>
      </c>
      <c r="K187" s="92" t="s">
        <v>490</v>
      </c>
      <c r="L187" s="92" t="s">
        <v>546</v>
      </c>
      <c r="M187" s="92"/>
      <c r="N187" s="92" t="s">
        <v>251</v>
      </c>
      <c r="O187" s="92" t="s">
        <v>602</v>
      </c>
      <c r="P187" s="63">
        <f t="shared" si="21"/>
        <v>79568907</v>
      </c>
      <c r="Q187" s="61">
        <v>67633570.950000003</v>
      </c>
      <c r="R187" s="61">
        <v>10343957.91</v>
      </c>
      <c r="S187" s="61">
        <v>1591378.14</v>
      </c>
      <c r="T187" s="61">
        <v>14868403.449999999</v>
      </c>
      <c r="U187" s="61">
        <v>0</v>
      </c>
      <c r="V187" s="59">
        <f>Q187+R187+S187+T187+U187</f>
        <v>94437310.450000003</v>
      </c>
      <c r="W187" s="68" t="s">
        <v>254</v>
      </c>
      <c r="X187" s="135">
        <v>0</v>
      </c>
      <c r="Y187" s="136">
        <v>0</v>
      </c>
      <c r="Z187" s="1"/>
      <c r="AA187" s="1"/>
      <c r="AB187" s="1"/>
    </row>
    <row r="188" spans="2:28" s="8" customFormat="1" ht="189.75" customHeight="1" x14ac:dyDescent="0.25">
      <c r="B188" s="178">
        <f>+B187+1</f>
        <v>159</v>
      </c>
      <c r="C188" s="203"/>
      <c r="D188" s="7" t="s">
        <v>234</v>
      </c>
      <c r="E188" s="7">
        <v>109910</v>
      </c>
      <c r="F188" s="180" t="s">
        <v>235</v>
      </c>
      <c r="G188" s="134" t="s">
        <v>721</v>
      </c>
      <c r="H188" s="97">
        <v>43005</v>
      </c>
      <c r="I188" s="97">
        <v>44196</v>
      </c>
      <c r="J188" s="94">
        <v>0.85</v>
      </c>
      <c r="K188" s="92" t="s">
        <v>565</v>
      </c>
      <c r="L188" s="92" t="s">
        <v>502</v>
      </c>
      <c r="M188" s="92"/>
      <c r="N188" s="92" t="s">
        <v>251</v>
      </c>
      <c r="O188" s="92" t="s">
        <v>602</v>
      </c>
      <c r="P188" s="63">
        <f t="shared" si="21"/>
        <v>29429731.460000001</v>
      </c>
      <c r="Q188" s="61">
        <v>25015271.82</v>
      </c>
      <c r="R188" s="61">
        <v>3825865.09</v>
      </c>
      <c r="S188" s="61">
        <v>588594.55000000005</v>
      </c>
      <c r="T188" s="61">
        <v>5843883.2999999998</v>
      </c>
      <c r="U188" s="61">
        <v>0</v>
      </c>
      <c r="V188" s="59">
        <f>Q188+R188+S188+T188+U188</f>
        <v>35273614.759999998</v>
      </c>
      <c r="W188" s="59" t="s">
        <v>254</v>
      </c>
      <c r="X188" s="135">
        <v>5060872.93</v>
      </c>
      <c r="Y188" s="136">
        <v>774015.86</v>
      </c>
      <c r="Z188" s="1"/>
      <c r="AA188" s="1"/>
      <c r="AB188" s="1"/>
    </row>
    <row r="189" spans="2:28" s="8" customFormat="1" ht="18" customHeight="1" x14ac:dyDescent="0.25">
      <c r="B189" s="86"/>
      <c r="C189" s="31" t="s">
        <v>148</v>
      </c>
      <c r="D189" s="31"/>
      <c r="E189" s="31"/>
      <c r="F189" s="31"/>
      <c r="G189" s="118" t="s">
        <v>722</v>
      </c>
      <c r="H189" s="31"/>
      <c r="I189" s="31"/>
      <c r="J189" s="31"/>
      <c r="K189" s="31"/>
      <c r="L189" s="31"/>
      <c r="M189" s="31"/>
      <c r="N189" s="31"/>
      <c r="O189" s="31"/>
      <c r="P189" s="43">
        <f t="shared" si="21"/>
        <v>108998638.46000001</v>
      </c>
      <c r="Q189" s="43">
        <f>SUM(Q187:Q188)</f>
        <v>92648842.770000011</v>
      </c>
      <c r="R189" s="43">
        <f t="shared" ref="R189:Y189" si="32">SUM(R187:R188)</f>
        <v>14169823</v>
      </c>
      <c r="S189" s="43">
        <f t="shared" si="32"/>
        <v>2179972.69</v>
      </c>
      <c r="T189" s="43">
        <f>SUM(T147:T186)</f>
        <v>7998145.5200000005</v>
      </c>
      <c r="U189" s="43">
        <f t="shared" si="32"/>
        <v>0</v>
      </c>
      <c r="V189" s="43">
        <f t="shared" si="32"/>
        <v>129710925.21000001</v>
      </c>
      <c r="W189" s="43"/>
      <c r="X189" s="43">
        <f t="shared" si="32"/>
        <v>5060872.93</v>
      </c>
      <c r="Y189" s="77">
        <f t="shared" si="32"/>
        <v>774015.86</v>
      </c>
      <c r="Z189" s="188"/>
      <c r="AA189" s="188"/>
      <c r="AB189" s="1"/>
    </row>
    <row r="190" spans="2:28" s="8" customFormat="1" ht="25.5" customHeight="1" x14ac:dyDescent="0.25">
      <c r="B190" s="79"/>
      <c r="C190" s="32" t="s">
        <v>74</v>
      </c>
      <c r="D190" s="32"/>
      <c r="E190" s="32"/>
      <c r="F190" s="32"/>
      <c r="G190" s="109"/>
      <c r="H190" s="32"/>
      <c r="I190" s="32"/>
      <c r="J190" s="32"/>
      <c r="K190" s="32"/>
      <c r="L190" s="32"/>
      <c r="M190" s="32"/>
      <c r="N190" s="32"/>
      <c r="O190" s="32"/>
      <c r="P190" s="44">
        <f t="shared" ref="P190:P208" si="33">+Q190+R190+S190</f>
        <v>313260917.11000001</v>
      </c>
      <c r="Q190" s="44">
        <f>+Q189+Q186</f>
        <v>266271779.61999997</v>
      </c>
      <c r="R190" s="44">
        <f t="shared" ref="R190:V190" si="34">R189+R186</f>
        <v>42394579.519999996</v>
      </c>
      <c r="S190" s="44">
        <f t="shared" si="34"/>
        <v>4594557.97</v>
      </c>
      <c r="T190" s="44">
        <f t="shared" si="34"/>
        <v>11997218.280000001</v>
      </c>
      <c r="U190" s="44">
        <f t="shared" si="34"/>
        <v>15800</v>
      </c>
      <c r="V190" s="44">
        <f t="shared" si="34"/>
        <v>337988076.62</v>
      </c>
      <c r="W190" s="44"/>
      <c r="X190" s="44">
        <f>+X186+X189</f>
        <v>20867305.219999999</v>
      </c>
      <c r="Y190" s="80">
        <f>+Y186+Y189</f>
        <v>3563386.2799999993</v>
      </c>
      <c r="Z190" s="188"/>
      <c r="AA190" s="188"/>
      <c r="AB190" s="1"/>
    </row>
    <row r="191" spans="2:28" s="8" customFormat="1" x14ac:dyDescent="0.25">
      <c r="B191" s="72"/>
      <c r="C191" s="29" t="s">
        <v>3</v>
      </c>
      <c r="D191" s="29"/>
      <c r="E191" s="29"/>
      <c r="F191" s="100"/>
      <c r="G191" s="114"/>
      <c r="H191" s="100"/>
      <c r="I191" s="100"/>
      <c r="J191" s="100"/>
      <c r="K191" s="100"/>
      <c r="L191" s="100"/>
      <c r="M191" s="100"/>
      <c r="N191" s="100"/>
      <c r="O191" s="100"/>
      <c r="P191" s="48"/>
      <c r="Q191" s="48"/>
      <c r="R191" s="48"/>
      <c r="S191" s="48"/>
      <c r="T191" s="48"/>
      <c r="U191" s="48"/>
      <c r="V191" s="48"/>
      <c r="W191" s="48"/>
      <c r="X191" s="49"/>
      <c r="Y191" s="87"/>
      <c r="Z191" s="188"/>
      <c r="AA191" s="188"/>
      <c r="AB191" s="188"/>
    </row>
    <row r="192" spans="2:28" s="8" customFormat="1" ht="90.75" customHeight="1" x14ac:dyDescent="0.25">
      <c r="B192" s="144">
        <f>+B188+1</f>
        <v>160</v>
      </c>
      <c r="C192" s="145" t="s">
        <v>661</v>
      </c>
      <c r="D192" s="172" t="s">
        <v>656</v>
      </c>
      <c r="E192" s="7">
        <v>111814</v>
      </c>
      <c r="F192" s="6" t="s">
        <v>657</v>
      </c>
      <c r="G192" s="134" t="s">
        <v>669</v>
      </c>
      <c r="H192" s="97" t="s">
        <v>659</v>
      </c>
      <c r="I192" s="97" t="s">
        <v>660</v>
      </c>
      <c r="J192" s="94">
        <v>0.85</v>
      </c>
      <c r="K192" s="93" t="s">
        <v>485</v>
      </c>
      <c r="L192" s="93" t="s">
        <v>488</v>
      </c>
      <c r="M192" s="93" t="s">
        <v>488</v>
      </c>
      <c r="N192" s="92" t="s">
        <v>251</v>
      </c>
      <c r="O192" s="93" t="s">
        <v>603</v>
      </c>
      <c r="P192" s="68">
        <f>+Q192+R192+S192</f>
        <v>9739665</v>
      </c>
      <c r="Q192" s="68">
        <v>8278715.25</v>
      </c>
      <c r="R192" s="68">
        <v>0</v>
      </c>
      <c r="S192" s="68">
        <v>1460949.75</v>
      </c>
      <c r="T192" s="68">
        <v>1879465.2</v>
      </c>
      <c r="U192" s="68">
        <v>0</v>
      </c>
      <c r="V192" s="68">
        <f>+Q192+R192+S192+T192+U192</f>
        <v>11619130.199999999</v>
      </c>
      <c r="W192" s="68" t="s">
        <v>254</v>
      </c>
      <c r="X192" s="61">
        <v>0</v>
      </c>
      <c r="Y192" s="61">
        <v>0</v>
      </c>
      <c r="Z192" s="188"/>
      <c r="AA192" s="188"/>
      <c r="AB192" s="188"/>
    </row>
    <row r="193" spans="2:28" s="8" customFormat="1" ht="90.75" customHeight="1" x14ac:dyDescent="0.25">
      <c r="B193" s="144">
        <f>+B192+1</f>
        <v>161</v>
      </c>
      <c r="C193" s="160" t="s">
        <v>661</v>
      </c>
      <c r="D193" s="7" t="s">
        <v>679</v>
      </c>
      <c r="E193" s="7"/>
      <c r="F193" s="6" t="s">
        <v>657</v>
      </c>
      <c r="G193" s="134" t="s">
        <v>698</v>
      </c>
      <c r="H193" s="97" t="s">
        <v>680</v>
      </c>
      <c r="I193" s="97">
        <v>44377</v>
      </c>
      <c r="J193" s="94">
        <v>0.85</v>
      </c>
      <c r="K193" s="93" t="s">
        <v>500</v>
      </c>
      <c r="L193" s="93" t="s">
        <v>516</v>
      </c>
      <c r="M193" s="93" t="s">
        <v>516</v>
      </c>
      <c r="N193" s="92" t="s">
        <v>251</v>
      </c>
      <c r="O193" s="93" t="s">
        <v>603</v>
      </c>
      <c r="P193" s="68">
        <f>+Q193+R193+S193</f>
        <v>6582221.4000000004</v>
      </c>
      <c r="Q193" s="68">
        <v>5594888.1900000004</v>
      </c>
      <c r="R193" s="68">
        <v>0</v>
      </c>
      <c r="S193" s="68">
        <v>987333.21</v>
      </c>
      <c r="T193" s="68">
        <v>1290135.27</v>
      </c>
      <c r="U193" s="68">
        <v>0</v>
      </c>
      <c r="V193" s="68">
        <f>+Q193+R193+S193+T193+U193</f>
        <v>7872356.6699999999</v>
      </c>
      <c r="W193" s="68" t="s">
        <v>254</v>
      </c>
      <c r="X193" s="41">
        <v>0</v>
      </c>
      <c r="Y193" s="41">
        <v>0</v>
      </c>
      <c r="Z193" s="188"/>
      <c r="AA193" s="188"/>
      <c r="AB193" s="188"/>
    </row>
    <row r="194" spans="2:28" s="8" customFormat="1" ht="15" customHeight="1" x14ac:dyDescent="0.25">
      <c r="B194" s="88"/>
      <c r="C194" s="31" t="s">
        <v>658</v>
      </c>
      <c r="D194" s="33"/>
      <c r="E194" s="33"/>
      <c r="F194" s="33"/>
      <c r="G194" s="33"/>
      <c r="H194" s="33"/>
      <c r="I194" s="33"/>
      <c r="J194" s="33"/>
      <c r="K194" s="33"/>
      <c r="L194" s="33"/>
      <c r="M194" s="33"/>
      <c r="N194" s="33"/>
      <c r="O194" s="33"/>
      <c r="P194" s="43">
        <f>+Q194+R194+S194</f>
        <v>16321886.400000002</v>
      </c>
      <c r="Q194" s="43">
        <f>SUM(Q192:Q193)</f>
        <v>13873603.440000001</v>
      </c>
      <c r="R194" s="43">
        <f t="shared" ref="R194:V194" si="35">SUM(R192:R193)</f>
        <v>0</v>
      </c>
      <c r="S194" s="43">
        <f t="shared" si="35"/>
        <v>2448282.96</v>
      </c>
      <c r="T194" s="43">
        <f t="shared" si="35"/>
        <v>3169600.4699999997</v>
      </c>
      <c r="U194" s="43">
        <f t="shared" si="35"/>
        <v>0</v>
      </c>
      <c r="V194" s="43">
        <f t="shared" si="35"/>
        <v>19491486.869999997</v>
      </c>
      <c r="W194" s="33"/>
      <c r="X194" s="43">
        <f t="shared" ref="X194:Y194" si="36">+X192</f>
        <v>0</v>
      </c>
      <c r="Y194" s="43">
        <f t="shared" si="36"/>
        <v>0</v>
      </c>
      <c r="Z194" s="188"/>
      <c r="AA194" s="188"/>
      <c r="AB194" s="188"/>
    </row>
    <row r="195" spans="2:28" s="8" customFormat="1" ht="138" customHeight="1" x14ac:dyDescent="0.25">
      <c r="B195" s="78">
        <f>+B193+1</f>
        <v>162</v>
      </c>
      <c r="C195" s="200" t="s">
        <v>608</v>
      </c>
      <c r="D195" s="7" t="s">
        <v>1</v>
      </c>
      <c r="E195" s="7">
        <v>102606</v>
      </c>
      <c r="F195" s="6" t="s">
        <v>2</v>
      </c>
      <c r="G195" s="108" t="s">
        <v>593</v>
      </c>
      <c r="H195" s="97">
        <v>42615</v>
      </c>
      <c r="I195" s="97">
        <v>42886</v>
      </c>
      <c r="J195" s="94">
        <v>0.85</v>
      </c>
      <c r="K195" s="93" t="s">
        <v>566</v>
      </c>
      <c r="L195" s="93" t="s">
        <v>488</v>
      </c>
      <c r="M195" s="93" t="s">
        <v>488</v>
      </c>
      <c r="N195" s="92" t="s">
        <v>251</v>
      </c>
      <c r="O195" s="93" t="s">
        <v>603</v>
      </c>
      <c r="P195" s="63">
        <f t="shared" si="33"/>
        <v>110365921</v>
      </c>
      <c r="Q195" s="68">
        <v>93811033</v>
      </c>
      <c r="R195" s="68">
        <v>0</v>
      </c>
      <c r="S195" s="68">
        <v>16554888</v>
      </c>
      <c r="T195" s="61">
        <v>0</v>
      </c>
      <c r="U195" s="61">
        <v>0</v>
      </c>
      <c r="V195" s="61">
        <f>+Q195+R195+S195+T195+U195</f>
        <v>110365921</v>
      </c>
      <c r="W195" s="68" t="s">
        <v>352</v>
      </c>
      <c r="X195" s="41">
        <v>93378776.550000012</v>
      </c>
      <c r="Y195" s="75">
        <v>16478607.619999999</v>
      </c>
      <c r="Z195" s="188"/>
      <c r="AA195" s="188"/>
      <c r="AB195" s="188"/>
    </row>
    <row r="196" spans="2:28" s="8" customFormat="1" ht="66" customHeight="1" x14ac:dyDescent="0.25">
      <c r="B196" s="78">
        <f>+B195+1</f>
        <v>163</v>
      </c>
      <c r="C196" s="201"/>
      <c r="D196" s="7" t="s">
        <v>25</v>
      </c>
      <c r="E196" s="7">
        <v>104677</v>
      </c>
      <c r="F196" s="179" t="s">
        <v>89</v>
      </c>
      <c r="G196" s="106" t="s">
        <v>447</v>
      </c>
      <c r="H196" s="98">
        <v>42726</v>
      </c>
      <c r="I196" s="98">
        <v>43342</v>
      </c>
      <c r="J196" s="94">
        <v>0.85</v>
      </c>
      <c r="K196" s="10" t="s">
        <v>489</v>
      </c>
      <c r="L196" s="10" t="s">
        <v>488</v>
      </c>
      <c r="M196" s="10" t="s">
        <v>488</v>
      </c>
      <c r="N196" s="92" t="s">
        <v>251</v>
      </c>
      <c r="O196" s="10" t="s">
        <v>603</v>
      </c>
      <c r="P196" s="63">
        <f t="shared" si="33"/>
        <v>156932535</v>
      </c>
      <c r="Q196" s="61">
        <v>133392655</v>
      </c>
      <c r="R196" s="61">
        <v>0</v>
      </c>
      <c r="S196" s="61">
        <v>23539880</v>
      </c>
      <c r="T196" s="61">
        <v>0</v>
      </c>
      <c r="U196" s="61">
        <v>0</v>
      </c>
      <c r="V196" s="61">
        <f>+Q196+R196+S196+T196+U196</f>
        <v>156932535</v>
      </c>
      <c r="W196" s="68" t="s">
        <v>254</v>
      </c>
      <c r="X196" s="41">
        <v>121051392.94999999</v>
      </c>
      <c r="Y196" s="41">
        <v>21362010.509999998</v>
      </c>
      <c r="Z196" s="188"/>
      <c r="AA196" s="188"/>
      <c r="AB196" s="188"/>
    </row>
    <row r="197" spans="2:28" s="8" customFormat="1" x14ac:dyDescent="0.25">
      <c r="B197" s="88"/>
      <c r="C197" s="31" t="s">
        <v>70</v>
      </c>
      <c r="D197" s="33"/>
      <c r="E197" s="33"/>
      <c r="F197" s="33"/>
      <c r="G197" s="118"/>
      <c r="H197" s="33"/>
      <c r="I197" s="33"/>
      <c r="J197" s="33"/>
      <c r="K197" s="33"/>
      <c r="L197" s="33"/>
      <c r="M197" s="33"/>
      <c r="N197" s="33"/>
      <c r="O197" s="33"/>
      <c r="P197" s="43">
        <f t="shared" si="33"/>
        <v>267298456</v>
      </c>
      <c r="Q197" s="43">
        <f>Q195+Q196</f>
        <v>227203688</v>
      </c>
      <c r="R197" s="43">
        <f>R196+R195</f>
        <v>0</v>
      </c>
      <c r="S197" s="43">
        <f>S195+S196</f>
        <v>40094768</v>
      </c>
      <c r="T197" s="43">
        <f>T195+T196</f>
        <v>0</v>
      </c>
      <c r="U197" s="43">
        <f>U196+U195</f>
        <v>0</v>
      </c>
      <c r="V197" s="43">
        <f>V196+V195</f>
        <v>267298456</v>
      </c>
      <c r="W197" s="43"/>
      <c r="X197" s="43">
        <f>+X195+X196</f>
        <v>214430169.5</v>
      </c>
      <c r="Y197" s="77">
        <f>+Y195+Y196</f>
        <v>37840618.129999995</v>
      </c>
      <c r="Z197" s="188"/>
      <c r="AA197" s="188"/>
      <c r="AB197" s="188"/>
    </row>
    <row r="198" spans="2:28" ht="16.5" customHeight="1" x14ac:dyDescent="0.25">
      <c r="B198" s="79"/>
      <c r="C198" s="32" t="s">
        <v>20</v>
      </c>
      <c r="D198" s="32"/>
      <c r="E198" s="32"/>
      <c r="F198" s="32"/>
      <c r="G198" s="109"/>
      <c r="H198" s="32"/>
      <c r="I198" s="32"/>
      <c r="J198" s="32"/>
      <c r="K198" s="32"/>
      <c r="L198" s="32"/>
      <c r="M198" s="32"/>
      <c r="N198" s="32"/>
      <c r="O198" s="32"/>
      <c r="P198" s="44">
        <f>+P197+P194</f>
        <v>283620342.39999998</v>
      </c>
      <c r="Q198" s="44">
        <f t="shared" ref="Q198:V198" si="37">+Q197+Q194</f>
        <v>241077291.44</v>
      </c>
      <c r="R198" s="44">
        <f t="shared" si="37"/>
        <v>0</v>
      </c>
      <c r="S198" s="44">
        <f t="shared" si="37"/>
        <v>42543050.960000001</v>
      </c>
      <c r="T198" s="44">
        <f t="shared" si="37"/>
        <v>3169600.4699999997</v>
      </c>
      <c r="U198" s="44">
        <f t="shared" si="37"/>
        <v>0</v>
      </c>
      <c r="V198" s="44">
        <f t="shared" si="37"/>
        <v>286789942.87</v>
      </c>
      <c r="W198" s="44"/>
      <c r="X198" s="44">
        <f t="shared" ref="X198:Y198" si="38">+X197+X194</f>
        <v>214430169.5</v>
      </c>
      <c r="Y198" s="44">
        <f t="shared" si="38"/>
        <v>37840618.129999995</v>
      </c>
      <c r="Z198" s="188"/>
      <c r="AA198" s="188"/>
      <c r="AB198" s="188"/>
    </row>
    <row r="199" spans="2:28" s="8" customFormat="1" ht="16.5" customHeight="1" x14ac:dyDescent="0.25">
      <c r="B199" s="72"/>
      <c r="C199" s="100" t="s">
        <v>672</v>
      </c>
      <c r="D199" s="29"/>
      <c r="E199" s="29"/>
      <c r="F199" s="156"/>
      <c r="G199" s="157"/>
      <c r="H199" s="100"/>
      <c r="I199" s="100"/>
      <c r="J199" s="156"/>
      <c r="K199" s="100"/>
      <c r="L199" s="100"/>
      <c r="M199" s="100"/>
      <c r="N199" s="156"/>
      <c r="O199" s="156"/>
      <c r="P199" s="156"/>
      <c r="Q199" s="156"/>
      <c r="R199" s="156"/>
      <c r="S199" s="156"/>
      <c r="T199" s="156"/>
      <c r="U199" s="156"/>
      <c r="V199" s="156"/>
      <c r="W199" s="100"/>
      <c r="X199" s="100"/>
      <c r="Y199" s="100"/>
      <c r="Z199" s="188"/>
      <c r="AA199" s="188"/>
      <c r="AB199" s="188"/>
    </row>
    <row r="200" spans="2:28" s="8" customFormat="1" ht="96.75" customHeight="1" x14ac:dyDescent="0.25">
      <c r="B200" s="78">
        <f>+B196+1</f>
        <v>164</v>
      </c>
      <c r="C200" s="175" t="s">
        <v>676</v>
      </c>
      <c r="D200" s="160" t="s">
        <v>674</v>
      </c>
      <c r="E200" s="7">
        <v>105731</v>
      </c>
      <c r="F200" s="179" t="s">
        <v>675</v>
      </c>
      <c r="G200" s="108" t="s">
        <v>699</v>
      </c>
      <c r="H200" s="98">
        <v>43101</v>
      </c>
      <c r="I200" s="98">
        <v>44196</v>
      </c>
      <c r="J200" s="160"/>
      <c r="K200" s="10" t="s">
        <v>500</v>
      </c>
      <c r="L200" s="10" t="s">
        <v>501</v>
      </c>
      <c r="M200" s="10" t="s">
        <v>501</v>
      </c>
      <c r="N200" s="183" t="s">
        <v>253</v>
      </c>
      <c r="O200" s="146" t="s">
        <v>671</v>
      </c>
      <c r="P200" s="63">
        <f>+Q200+R200+S200</f>
        <v>12804627.049999999</v>
      </c>
      <c r="Q200" s="61">
        <v>10013218.35</v>
      </c>
      <c r="R200" s="61">
        <v>1767038.53</v>
      </c>
      <c r="S200" s="61">
        <v>1024370.17</v>
      </c>
      <c r="T200" s="61">
        <v>3571212.34</v>
      </c>
      <c r="U200" s="61">
        <v>0</v>
      </c>
      <c r="V200" s="61">
        <f>+Q200+R200+S200+T200+U200</f>
        <v>16375839.389999999</v>
      </c>
      <c r="W200" s="68" t="s">
        <v>254</v>
      </c>
      <c r="X200" s="41">
        <v>0</v>
      </c>
      <c r="Y200" s="41">
        <v>0</v>
      </c>
      <c r="Z200" s="188"/>
      <c r="AA200" s="188"/>
      <c r="AB200" s="188"/>
    </row>
    <row r="201" spans="2:28" s="8" customFormat="1" ht="16.5" customHeight="1" x14ac:dyDescent="0.25">
      <c r="B201" s="158"/>
      <c r="C201" s="104" t="s">
        <v>673</v>
      </c>
      <c r="D201" s="159"/>
      <c r="E201" s="158"/>
      <c r="F201" s="104"/>
      <c r="G201" s="104"/>
      <c r="H201" s="104"/>
      <c r="I201" s="104"/>
      <c r="J201" s="104"/>
      <c r="K201" s="104"/>
      <c r="L201" s="104"/>
      <c r="M201" s="104"/>
      <c r="N201" s="104"/>
      <c r="O201" s="104"/>
      <c r="P201" s="104">
        <f>+P200</f>
        <v>12804627.049999999</v>
      </c>
      <c r="Q201" s="104">
        <f>+Q200</f>
        <v>10013218.35</v>
      </c>
      <c r="R201" s="104">
        <f t="shared" ref="R201:V201" si="39">+R200</f>
        <v>1767038.53</v>
      </c>
      <c r="S201" s="104">
        <f t="shared" si="39"/>
        <v>1024370.17</v>
      </c>
      <c r="T201" s="104">
        <f t="shared" si="39"/>
        <v>3571212.34</v>
      </c>
      <c r="U201" s="104">
        <f t="shared" si="39"/>
        <v>0</v>
      </c>
      <c r="V201" s="104">
        <f t="shared" si="39"/>
        <v>16375839.389999999</v>
      </c>
      <c r="W201" s="104"/>
      <c r="X201" s="104"/>
      <c r="Y201" s="104"/>
      <c r="Z201" s="188"/>
      <c r="AA201" s="188"/>
      <c r="AB201" s="188"/>
    </row>
    <row r="202" spans="2:28" s="8" customFormat="1" ht="78" customHeight="1" x14ac:dyDescent="0.25">
      <c r="B202" s="146">
        <f>+B200+1</f>
        <v>165</v>
      </c>
      <c r="C202" s="172" t="str">
        <f>'[2]plati efectuate'!$B$45</f>
        <v>AP 6, OS 6.2. Monitorizarea consumului energie pentru consumatori industriali</v>
      </c>
      <c r="D202" s="7" t="s">
        <v>647</v>
      </c>
      <c r="E202" s="146">
        <v>106965</v>
      </c>
      <c r="F202" s="146" t="s">
        <v>648</v>
      </c>
      <c r="G202" s="108" t="s">
        <v>670</v>
      </c>
      <c r="H202" s="146" t="s">
        <v>652</v>
      </c>
      <c r="I202" s="140">
        <v>43189</v>
      </c>
      <c r="J202" s="94">
        <v>0.85</v>
      </c>
      <c r="K202" s="183" t="s">
        <v>494</v>
      </c>
      <c r="L202" s="183" t="s">
        <v>536</v>
      </c>
      <c r="M202" s="183"/>
      <c r="N202" s="183" t="s">
        <v>253</v>
      </c>
      <c r="O202" s="146" t="s">
        <v>671</v>
      </c>
      <c r="P202" s="63">
        <f t="shared" si="33"/>
        <v>889820</v>
      </c>
      <c r="Q202" s="139">
        <v>756347</v>
      </c>
      <c r="R202" s="139">
        <v>133473</v>
      </c>
      <c r="S202" s="139">
        <v>0</v>
      </c>
      <c r="T202" s="139">
        <v>169065.8</v>
      </c>
      <c r="U202" s="139">
        <v>0</v>
      </c>
      <c r="V202" s="61">
        <f>+Q202+R202+S202+T202+U202</f>
        <v>1058885.8</v>
      </c>
      <c r="W202" s="68" t="s">
        <v>254</v>
      </c>
      <c r="X202" s="41">
        <v>37540.25</v>
      </c>
      <c r="Y202" s="41">
        <v>6624.75</v>
      </c>
      <c r="Z202" s="188"/>
      <c r="AA202" s="188"/>
      <c r="AB202" s="188"/>
    </row>
    <row r="203" spans="2:28" s="8" customFormat="1" ht="143.25" customHeight="1" x14ac:dyDescent="0.25">
      <c r="B203" s="146">
        <f>+B202+1</f>
        <v>166</v>
      </c>
      <c r="C203" s="172" t="str">
        <f>'[2]plati efectuate'!$B$45</f>
        <v>AP 6, OS 6.2. Monitorizarea consumului energie pentru consumatori industriali</v>
      </c>
      <c r="D203" s="7" t="s">
        <v>650</v>
      </c>
      <c r="E203" s="146">
        <v>109717</v>
      </c>
      <c r="F203" s="147" t="s">
        <v>651</v>
      </c>
      <c r="G203" s="108" t="s">
        <v>696</v>
      </c>
      <c r="H203" s="148" t="s">
        <v>653</v>
      </c>
      <c r="I203" s="140">
        <v>43455</v>
      </c>
      <c r="J203" s="94">
        <v>0.85</v>
      </c>
      <c r="K203" s="183" t="s">
        <v>500</v>
      </c>
      <c r="L203" s="183" t="s">
        <v>501</v>
      </c>
      <c r="M203" s="183" t="s">
        <v>501</v>
      </c>
      <c r="N203" s="183" t="s">
        <v>253</v>
      </c>
      <c r="O203" s="146" t="s">
        <v>671</v>
      </c>
      <c r="P203" s="63">
        <f t="shared" si="33"/>
        <v>1080805.28</v>
      </c>
      <c r="Q203" s="139">
        <v>771375</v>
      </c>
      <c r="R203" s="139">
        <v>136125</v>
      </c>
      <c r="S203" s="139">
        <v>173305.28</v>
      </c>
      <c r="T203" s="161">
        <v>205353.02</v>
      </c>
      <c r="U203" s="139">
        <v>0</v>
      </c>
      <c r="V203" s="61">
        <f>+Q203+R203+S203+T203+U203</f>
        <v>1286158.3</v>
      </c>
      <c r="W203" s="68" t="s">
        <v>254</v>
      </c>
      <c r="X203" s="41">
        <v>32807.300000000003</v>
      </c>
      <c r="Y203" s="41">
        <v>5791.95</v>
      </c>
      <c r="Z203" s="188"/>
      <c r="AA203" s="188"/>
      <c r="AB203" s="188"/>
    </row>
    <row r="204" spans="2:28" s="8" customFormat="1" ht="131.25" customHeight="1" x14ac:dyDescent="0.25">
      <c r="B204" s="146">
        <f>+B203+1</f>
        <v>167</v>
      </c>
      <c r="C204" s="172" t="str">
        <f>'[2]plati efectuate'!$B$45</f>
        <v>AP 6, OS 6.2. Monitorizarea consumului energie pentru consumatori industriali</v>
      </c>
      <c r="D204" s="7" t="s">
        <v>683</v>
      </c>
      <c r="E204" s="146">
        <v>105740</v>
      </c>
      <c r="F204" s="147" t="s">
        <v>684</v>
      </c>
      <c r="G204" s="108" t="s">
        <v>700</v>
      </c>
      <c r="H204" s="148" t="s">
        <v>701</v>
      </c>
      <c r="I204" s="148">
        <v>43373</v>
      </c>
      <c r="J204" s="94">
        <v>0.85</v>
      </c>
      <c r="K204" s="183" t="s">
        <v>485</v>
      </c>
      <c r="L204" s="183" t="s">
        <v>546</v>
      </c>
      <c r="M204" s="183"/>
      <c r="N204" s="183"/>
      <c r="O204" s="146" t="s">
        <v>671</v>
      </c>
      <c r="P204" s="63">
        <f>+Q204+R204+S204</f>
        <v>983929.32000000007</v>
      </c>
      <c r="Q204" s="139">
        <v>756075</v>
      </c>
      <c r="R204" s="139">
        <v>133425</v>
      </c>
      <c r="S204" s="139">
        <v>94429.32</v>
      </c>
      <c r="T204" s="182">
        <v>179458.7</v>
      </c>
      <c r="U204" s="139">
        <v>0</v>
      </c>
      <c r="V204" s="61">
        <f>+Q204+R204+S204+T204+U204</f>
        <v>1163388.02</v>
      </c>
      <c r="W204" s="68" t="s">
        <v>254</v>
      </c>
      <c r="X204" s="41">
        <v>0</v>
      </c>
      <c r="Y204" s="41">
        <v>0</v>
      </c>
      <c r="Z204" s="188"/>
      <c r="AA204" s="188"/>
      <c r="AB204" s="188"/>
    </row>
    <row r="205" spans="2:28" s="8" customFormat="1" ht="16.5" customHeight="1" x14ac:dyDescent="0.25">
      <c r="B205" s="88"/>
      <c r="C205" s="31" t="s">
        <v>649</v>
      </c>
      <c r="D205" s="33"/>
      <c r="E205" s="33"/>
      <c r="F205" s="88"/>
      <c r="G205" s="31"/>
      <c r="H205" s="31"/>
      <c r="I205" s="31"/>
      <c r="J205" s="31"/>
      <c r="K205" s="31"/>
      <c r="L205" s="31"/>
      <c r="M205" s="31"/>
      <c r="N205" s="31"/>
      <c r="O205" s="31"/>
      <c r="P205" s="104">
        <f>SUM(P202:P204)</f>
        <v>2954554.6</v>
      </c>
      <c r="Q205" s="164">
        <f>SUM(Q202:Q204)</f>
        <v>2283797</v>
      </c>
      <c r="R205" s="164">
        <f t="shared" ref="R205:V205" si="40">SUM(R202:R204)</f>
        <v>403023</v>
      </c>
      <c r="S205" s="164">
        <f t="shared" si="40"/>
        <v>267734.59999999998</v>
      </c>
      <c r="T205" s="43">
        <f t="shared" si="40"/>
        <v>553877.52</v>
      </c>
      <c r="U205" s="43">
        <f t="shared" si="40"/>
        <v>0</v>
      </c>
      <c r="V205" s="43">
        <f t="shared" si="40"/>
        <v>3508432.12</v>
      </c>
      <c r="W205" s="43" t="s">
        <v>254</v>
      </c>
      <c r="X205" s="43">
        <f>SUM(X202:X203)</f>
        <v>70347.55</v>
      </c>
      <c r="Y205" s="43">
        <f>SUM(Y202:Y203)</f>
        <v>12416.7</v>
      </c>
      <c r="Z205" s="188"/>
      <c r="AA205" s="188"/>
      <c r="AB205" s="188"/>
    </row>
    <row r="206" spans="2:28" s="8" customFormat="1" ht="16.5" customHeight="1" x14ac:dyDescent="0.25">
      <c r="B206" s="79"/>
      <c r="C206" s="32" t="s">
        <v>688</v>
      </c>
      <c r="D206" s="32"/>
      <c r="E206" s="32"/>
      <c r="F206" s="32"/>
      <c r="G206" s="32"/>
      <c r="H206" s="32"/>
      <c r="I206" s="32"/>
      <c r="J206" s="32"/>
      <c r="K206" s="32"/>
      <c r="L206" s="32"/>
      <c r="M206" s="32"/>
      <c r="N206" s="32"/>
      <c r="O206" s="32"/>
      <c r="P206" s="163">
        <f>+P205+P201</f>
        <v>15759181.649999999</v>
      </c>
      <c r="Q206" s="163">
        <f>+Q205+Q201</f>
        <v>12297015.35</v>
      </c>
      <c r="R206" s="163">
        <f t="shared" ref="R206:V206" si="41">+R205+R201</f>
        <v>2170061.5300000003</v>
      </c>
      <c r="S206" s="163">
        <f t="shared" si="41"/>
        <v>1292104.77</v>
      </c>
      <c r="T206" s="44">
        <f t="shared" si="41"/>
        <v>4125089.86</v>
      </c>
      <c r="U206" s="162">
        <f t="shared" si="41"/>
        <v>0</v>
      </c>
      <c r="V206" s="44">
        <f t="shared" si="41"/>
        <v>19884271.509999998</v>
      </c>
      <c r="W206" s="32"/>
      <c r="X206" s="32">
        <f>+X205+X201</f>
        <v>70347.55</v>
      </c>
      <c r="Y206" s="32"/>
      <c r="Z206" s="188"/>
      <c r="AA206" s="188"/>
      <c r="AB206" s="188"/>
    </row>
    <row r="207" spans="2:28" s="8" customFormat="1" ht="235.5" customHeight="1" x14ac:dyDescent="0.25">
      <c r="B207" s="78">
        <f>+B204+1</f>
        <v>168</v>
      </c>
      <c r="C207" s="198" t="s">
        <v>609</v>
      </c>
      <c r="D207" s="7" t="s">
        <v>66</v>
      </c>
      <c r="E207" s="7">
        <v>108460</v>
      </c>
      <c r="F207" s="179" t="s">
        <v>100</v>
      </c>
      <c r="G207" s="106" t="s">
        <v>272</v>
      </c>
      <c r="H207" s="10" t="s">
        <v>273</v>
      </c>
      <c r="I207" s="10" t="s">
        <v>274</v>
      </c>
      <c r="J207" s="94">
        <v>0.85</v>
      </c>
      <c r="K207" s="10" t="s">
        <v>490</v>
      </c>
      <c r="L207" s="10" t="s">
        <v>491</v>
      </c>
      <c r="M207" s="10"/>
      <c r="N207" s="92" t="s">
        <v>251</v>
      </c>
      <c r="O207" s="10" t="s">
        <v>604</v>
      </c>
      <c r="P207" s="63">
        <f t="shared" si="33"/>
        <v>100008356.59999999</v>
      </c>
      <c r="Q207" s="61">
        <v>85007103.109999999</v>
      </c>
      <c r="R207" s="61">
        <v>13001086.35</v>
      </c>
      <c r="S207" s="61">
        <v>2000167.14</v>
      </c>
      <c r="T207" s="61">
        <v>18826652.710000001</v>
      </c>
      <c r="U207" s="61">
        <v>0</v>
      </c>
      <c r="V207" s="61">
        <f>+Q207+R207+S207+T207+U207</f>
        <v>118835009.31</v>
      </c>
      <c r="W207" s="68" t="s">
        <v>254</v>
      </c>
      <c r="X207" s="41">
        <v>68777899.719999999</v>
      </c>
      <c r="Y207" s="41">
        <v>10518972.890000002</v>
      </c>
      <c r="Z207" s="188"/>
      <c r="AA207" s="188"/>
      <c r="AB207" s="1"/>
    </row>
    <row r="208" spans="2:28" s="8" customFormat="1" ht="106.5" customHeight="1" x14ac:dyDescent="0.25">
      <c r="B208" s="78">
        <f>+B207+1</f>
        <v>169</v>
      </c>
      <c r="C208" s="199"/>
      <c r="D208" s="7" t="s">
        <v>238</v>
      </c>
      <c r="E208" s="7">
        <v>115253</v>
      </c>
      <c r="F208" s="179" t="s">
        <v>239</v>
      </c>
      <c r="G208" s="106" t="s">
        <v>275</v>
      </c>
      <c r="H208" s="95">
        <v>43011</v>
      </c>
      <c r="I208" s="95">
        <v>43646</v>
      </c>
      <c r="J208" s="94">
        <v>0.85</v>
      </c>
      <c r="K208" s="177" t="s">
        <v>567</v>
      </c>
      <c r="L208" s="177" t="s">
        <v>501</v>
      </c>
      <c r="M208" s="177"/>
      <c r="N208" s="92" t="s">
        <v>251</v>
      </c>
      <c r="O208" s="177" t="s">
        <v>604</v>
      </c>
      <c r="P208" s="69">
        <f t="shared" si="33"/>
        <v>73153838.870000005</v>
      </c>
      <c r="Q208" s="63">
        <v>62180763</v>
      </c>
      <c r="R208" s="64">
        <v>9509999.0899999999</v>
      </c>
      <c r="S208" s="64">
        <v>1463076.78</v>
      </c>
      <c r="T208" s="64">
        <v>13536104.630000001</v>
      </c>
      <c r="U208" s="64">
        <v>0</v>
      </c>
      <c r="V208" s="61">
        <f>+Q208+R208+S208+T208+U208</f>
        <v>86689943.5</v>
      </c>
      <c r="W208" s="68" t="s">
        <v>254</v>
      </c>
      <c r="X208" s="41">
        <v>6150810.0199999996</v>
      </c>
      <c r="Y208" s="41">
        <v>940712.11999999988</v>
      </c>
      <c r="Z208" s="188"/>
      <c r="AA208" s="188"/>
      <c r="AB208" s="188"/>
    </row>
    <row r="209" spans="2:28" s="8" customFormat="1" ht="18.75" customHeight="1" x14ac:dyDescent="0.25">
      <c r="B209" s="88"/>
      <c r="C209" s="31" t="s">
        <v>67</v>
      </c>
      <c r="D209" s="33"/>
      <c r="E209" s="33"/>
      <c r="F209" s="33"/>
      <c r="G209" s="118"/>
      <c r="H209" s="33"/>
      <c r="I209" s="33"/>
      <c r="J209" s="33"/>
      <c r="K209" s="33"/>
      <c r="L209" s="33"/>
      <c r="M209" s="33"/>
      <c r="N209" s="33"/>
      <c r="O209" s="33"/>
      <c r="P209" s="43">
        <f>SUM(P207:P208)</f>
        <v>173162195.47</v>
      </c>
      <c r="Q209" s="43">
        <f>SUM(Q207:Q208)</f>
        <v>147187866.11000001</v>
      </c>
      <c r="R209" s="43">
        <f t="shared" ref="R209:V209" si="42">SUM(R207:R208)</f>
        <v>22511085.439999998</v>
      </c>
      <c r="S209" s="43">
        <f t="shared" si="42"/>
        <v>3463243.92</v>
      </c>
      <c r="T209" s="43">
        <f t="shared" si="42"/>
        <v>32362757.340000004</v>
      </c>
      <c r="U209" s="43">
        <f t="shared" si="42"/>
        <v>0</v>
      </c>
      <c r="V209" s="66">
        <f t="shared" si="42"/>
        <v>205524952.81</v>
      </c>
      <c r="W209" s="66"/>
      <c r="X209" s="43">
        <v>0</v>
      </c>
      <c r="Y209" s="77">
        <v>0</v>
      </c>
      <c r="Z209" s="188"/>
      <c r="AA209" s="188"/>
      <c r="AB209" s="188"/>
    </row>
    <row r="210" spans="2:28" s="8" customFormat="1" ht="18.75" customHeight="1" x14ac:dyDescent="0.25">
      <c r="B210" s="79"/>
      <c r="C210" s="32" t="s">
        <v>72</v>
      </c>
      <c r="D210" s="32"/>
      <c r="E210" s="32"/>
      <c r="F210" s="32"/>
      <c r="G210" s="109"/>
      <c r="H210" s="32"/>
      <c r="I210" s="32"/>
      <c r="J210" s="32"/>
      <c r="K210" s="32"/>
      <c r="L210" s="32"/>
      <c r="M210" s="32"/>
      <c r="N210" s="32"/>
      <c r="O210" s="32"/>
      <c r="P210" s="62">
        <f>+P209</f>
        <v>173162195.47</v>
      </c>
      <c r="Q210" s="44">
        <f>Q209</f>
        <v>147187866.11000001</v>
      </c>
      <c r="R210" s="44">
        <f t="shared" ref="R210:V210" si="43">R209</f>
        <v>22511085.439999998</v>
      </c>
      <c r="S210" s="44">
        <f t="shared" si="43"/>
        <v>3463243.92</v>
      </c>
      <c r="T210" s="44">
        <f t="shared" si="43"/>
        <v>32362757.340000004</v>
      </c>
      <c r="U210" s="44">
        <f t="shared" si="43"/>
        <v>0</v>
      </c>
      <c r="V210" s="44">
        <f t="shared" si="43"/>
        <v>205524952.81</v>
      </c>
      <c r="W210" s="44"/>
      <c r="X210" s="44">
        <f>+X208+X207</f>
        <v>74928709.739999995</v>
      </c>
      <c r="Y210" s="44">
        <f>+Y208+Y207</f>
        <v>11459685.010000002</v>
      </c>
      <c r="Z210" s="188"/>
      <c r="AA210" s="188"/>
      <c r="AB210" s="188"/>
    </row>
    <row r="211" spans="2:28" s="1" customFormat="1" ht="24" customHeight="1" thickBot="1" x14ac:dyDescent="0.3">
      <c r="B211" s="89"/>
      <c r="C211" s="22" t="s">
        <v>0</v>
      </c>
      <c r="D211" s="23"/>
      <c r="E211" s="23"/>
      <c r="F211" s="23"/>
      <c r="G211" s="137"/>
      <c r="H211" s="23"/>
      <c r="I211" s="23"/>
      <c r="J211" s="23"/>
      <c r="K211" s="23"/>
      <c r="L211" s="23"/>
      <c r="M211" s="23"/>
      <c r="N211" s="23"/>
      <c r="O211" s="23"/>
      <c r="P211" s="47">
        <f>+Q211+R211+S211</f>
        <v>27635352427.582397</v>
      </c>
      <c r="Q211" s="47">
        <f t="shared" ref="Q211:V211" si="44">+Q27+Q56+Q145+Q190+Q198+Q206+Q210</f>
        <v>21588325611.565498</v>
      </c>
      <c r="R211" s="47">
        <f t="shared" si="44"/>
        <v>1096233110.6968</v>
      </c>
      <c r="S211" s="47">
        <f t="shared" si="44"/>
        <v>4950793705.3201008</v>
      </c>
      <c r="T211" s="47">
        <f t="shared" si="44"/>
        <v>6428297540.1100006</v>
      </c>
      <c r="U211" s="47">
        <f t="shared" si="44"/>
        <v>952834477.13000011</v>
      </c>
      <c r="V211" s="47">
        <f t="shared" si="44"/>
        <v>35029198586.052399</v>
      </c>
      <c r="W211" s="47"/>
      <c r="X211" s="47">
        <f>X27+X56+X145+X190+X198+X205+X210</f>
        <v>4857650622.9000006</v>
      </c>
      <c r="Y211" s="47">
        <f>Y27+Y56+Y145+Y190+Y198+Y205+Y210</f>
        <v>1393232980.8600001</v>
      </c>
      <c r="Z211" s="188"/>
      <c r="AA211" s="188"/>
      <c r="AB211" s="188"/>
    </row>
    <row r="212" spans="2:28" x14ac:dyDescent="0.25">
      <c r="B212" s="9"/>
      <c r="C212" s="9"/>
      <c r="D212" s="9"/>
      <c r="E212" s="34"/>
      <c r="F212" s="34"/>
      <c r="G212" s="34"/>
      <c r="H212" s="34"/>
      <c r="I212" s="34"/>
      <c r="J212" s="34"/>
      <c r="K212" s="34"/>
      <c r="L212" s="34"/>
      <c r="M212" s="34"/>
      <c r="N212" s="34"/>
      <c r="O212" s="34"/>
      <c r="P212" s="52"/>
      <c r="Q212" s="52"/>
      <c r="R212" s="52"/>
      <c r="S212" s="17"/>
      <c r="T212" s="9"/>
      <c r="U212" s="9"/>
      <c r="V212" s="9"/>
      <c r="W212" s="9"/>
      <c r="X212" s="17"/>
      <c r="Y212" s="9"/>
      <c r="Z212" s="12"/>
      <c r="AA212" s="12"/>
      <c r="AB212" s="12"/>
    </row>
    <row r="213" spans="2:28" x14ac:dyDescent="0.25">
      <c r="B213" s="9"/>
      <c r="C213" s="8"/>
      <c r="D213" s="3"/>
      <c r="F213" s="3"/>
      <c r="G213" s="3"/>
      <c r="H213" s="3"/>
      <c r="I213" s="3"/>
      <c r="J213" s="3"/>
      <c r="K213" s="3"/>
      <c r="L213" s="3"/>
      <c r="M213" s="3"/>
      <c r="N213" s="3"/>
      <c r="O213" s="3"/>
      <c r="P213" s="56"/>
      <c r="Q213" s="54" t="e">
        <f>+Q211/F7</f>
        <v>#DIV/0!</v>
      </c>
      <c r="R213" s="70"/>
      <c r="S213" s="51" t="e">
        <f>+R213/F7</f>
        <v>#DIV/0!</v>
      </c>
      <c r="T213" s="9"/>
      <c r="U213" s="25"/>
      <c r="V213" s="9"/>
      <c r="W213" s="9"/>
      <c r="X213" s="57"/>
      <c r="Y213" s="57"/>
      <c r="Z213" s="12"/>
      <c r="AA213" s="12"/>
      <c r="AB213" s="12"/>
    </row>
    <row r="214" spans="2:28" x14ac:dyDescent="0.25">
      <c r="B214" s="9"/>
      <c r="C214" s="8"/>
      <c r="D214" s="3"/>
      <c r="F214" s="3"/>
      <c r="G214" s="3"/>
      <c r="H214" s="3"/>
      <c r="I214" s="3"/>
      <c r="J214" s="3"/>
      <c r="K214" s="3"/>
      <c r="L214" s="3"/>
      <c r="M214" s="3"/>
      <c r="N214" s="3"/>
      <c r="O214" s="3"/>
      <c r="P214" s="154"/>
      <c r="Q214" s="155"/>
      <c r="R214" s="71"/>
      <c r="S214" s="55">
        <f>+R215-R213</f>
        <v>0</v>
      </c>
      <c r="T214" s="9"/>
      <c r="U214" s="25"/>
      <c r="V214" s="8"/>
      <c r="X214" s="152"/>
      <c r="Y214" s="8"/>
      <c r="Z214" s="12"/>
      <c r="AA214" s="12"/>
      <c r="AB214" s="12"/>
    </row>
    <row r="215" spans="2:28" x14ac:dyDescent="0.25">
      <c r="C215" s="8"/>
      <c r="D215" s="3"/>
      <c r="F215" s="3"/>
      <c r="G215" s="3"/>
      <c r="H215" s="3"/>
      <c r="I215" s="3"/>
      <c r="J215" s="3"/>
      <c r="K215" s="3"/>
      <c r="L215" s="3"/>
      <c r="M215" s="3"/>
      <c r="N215" s="3"/>
      <c r="O215" s="3"/>
      <c r="P215" s="149"/>
      <c r="Q215" s="149"/>
      <c r="R215" s="150"/>
      <c r="S215" s="151"/>
      <c r="T215" s="8"/>
      <c r="U215" s="16"/>
      <c r="V215" s="8"/>
      <c r="X215" s="152"/>
      <c r="Y215" s="152"/>
      <c r="Z215" s="12"/>
      <c r="AA215" s="12"/>
      <c r="AB215" s="12"/>
    </row>
    <row r="216" spans="2:28" x14ac:dyDescent="0.25">
      <c r="C216" s="8"/>
      <c r="D216" s="3"/>
      <c r="F216" s="3"/>
      <c r="G216" s="3"/>
      <c r="H216" s="3"/>
      <c r="I216" s="3"/>
      <c r="J216" s="3"/>
      <c r="K216" s="3"/>
      <c r="L216" s="3"/>
      <c r="M216" s="3"/>
      <c r="N216" s="3"/>
      <c r="O216" s="3"/>
      <c r="P216" s="138"/>
      <c r="Q216" s="3"/>
      <c r="R216" s="3"/>
      <c r="S216" s="3"/>
      <c r="T216" s="8"/>
      <c r="U216" s="16"/>
      <c r="V216" s="8"/>
      <c r="X216" s="138"/>
      <c r="Y216" s="8"/>
      <c r="Z216" s="12"/>
      <c r="AA216" s="12"/>
      <c r="AB216" s="12"/>
    </row>
    <row r="217" spans="2:28" x14ac:dyDescent="0.25">
      <c r="C217" s="8"/>
      <c r="D217" s="3"/>
      <c r="F217" s="3"/>
      <c r="G217" s="3"/>
      <c r="H217" s="3"/>
      <c r="I217" s="3"/>
      <c r="J217" s="3"/>
      <c r="K217" s="3"/>
      <c r="L217" s="3"/>
      <c r="M217" s="3"/>
      <c r="N217" s="3"/>
      <c r="O217" s="3"/>
      <c r="P217" s="12"/>
      <c r="Q217" s="3"/>
      <c r="R217" s="3"/>
      <c r="S217" s="3"/>
      <c r="T217" s="12"/>
      <c r="U217" s="16"/>
      <c r="V217" s="8"/>
      <c r="X217" s="167">
        <v>4567810274.9300003</v>
      </c>
      <c r="Y217" s="138"/>
      <c r="Z217" s="12"/>
      <c r="AA217" s="12"/>
      <c r="AB217" s="12"/>
    </row>
    <row r="218" spans="2:28" x14ac:dyDescent="0.25">
      <c r="C218" s="8"/>
      <c r="D218" s="3"/>
      <c r="F218" s="3"/>
      <c r="G218" s="3"/>
      <c r="H218" s="3"/>
      <c r="I218" s="3"/>
      <c r="J218" s="3"/>
      <c r="K218" s="3"/>
      <c r="L218" s="3"/>
      <c r="M218" s="3"/>
      <c r="N218" s="3"/>
      <c r="O218" s="3"/>
      <c r="P218" s="138"/>
      <c r="Q218" s="3"/>
      <c r="R218" s="3"/>
      <c r="S218" s="3"/>
      <c r="T218" s="12"/>
      <c r="U218" s="8"/>
      <c r="V218" s="8"/>
      <c r="X218" s="12"/>
      <c r="Y218" s="8"/>
      <c r="Z218" s="12"/>
      <c r="AA218" s="12"/>
      <c r="AB218" s="12"/>
    </row>
    <row r="219" spans="2:28" x14ac:dyDescent="0.25">
      <c r="C219" s="8"/>
      <c r="D219" s="3"/>
      <c r="F219" s="3" t="s">
        <v>248</v>
      </c>
      <c r="G219" s="3"/>
      <c r="H219" s="3"/>
      <c r="I219" s="3"/>
      <c r="J219" s="3"/>
      <c r="K219" s="3"/>
      <c r="L219" s="3"/>
      <c r="M219" s="3"/>
      <c r="N219" s="3"/>
      <c r="O219" s="3"/>
      <c r="Q219" s="3"/>
      <c r="R219" s="3"/>
      <c r="S219" s="3"/>
      <c r="T219" s="12"/>
      <c r="U219" s="8"/>
      <c r="V219" s="8"/>
      <c r="X219" s="11"/>
      <c r="Y219" s="11"/>
      <c r="Z219" s="12"/>
      <c r="AA219" s="12"/>
      <c r="AB219" s="12"/>
    </row>
    <row r="220" spans="2:28" x14ac:dyDescent="0.25">
      <c r="C220" s="8"/>
      <c r="D220" s="3"/>
      <c r="F220" s="3"/>
      <c r="G220" s="3"/>
      <c r="H220" s="3"/>
      <c r="I220" s="3"/>
      <c r="J220" s="3"/>
      <c r="K220" s="3"/>
      <c r="L220" s="3"/>
      <c r="M220" s="3"/>
      <c r="N220" s="3"/>
      <c r="O220" s="3"/>
      <c r="Q220" s="8"/>
      <c r="R220" s="8"/>
      <c r="S220" s="8"/>
      <c r="T220" s="8"/>
      <c r="U220" s="8"/>
      <c r="V220" s="8"/>
      <c r="X220" s="8"/>
      <c r="Y220" s="8"/>
      <c r="Z220" s="12"/>
      <c r="AA220" s="12"/>
      <c r="AB220" s="12"/>
    </row>
    <row r="221" spans="2:28" x14ac:dyDescent="0.25">
      <c r="C221" s="8"/>
      <c r="D221" s="3"/>
      <c r="F221" s="3"/>
      <c r="G221" s="3"/>
      <c r="H221" s="3"/>
      <c r="I221" s="3"/>
      <c r="J221" s="3"/>
      <c r="K221" s="3"/>
      <c r="L221" s="3"/>
      <c r="M221" s="3"/>
      <c r="N221" s="3"/>
      <c r="O221" s="3"/>
      <c r="Q221" s="3"/>
      <c r="R221" s="8"/>
      <c r="S221" s="8"/>
      <c r="T221" s="8"/>
      <c r="U221" s="8"/>
      <c r="V221" s="8"/>
      <c r="X221" s="8"/>
      <c r="Y221" s="8"/>
      <c r="Z221" s="12"/>
      <c r="AA221" s="12"/>
      <c r="AB221" s="12"/>
    </row>
    <row r="222" spans="2:28" x14ac:dyDescent="0.25">
      <c r="C222" s="8"/>
      <c r="D222" s="3"/>
      <c r="F222" s="3"/>
      <c r="G222" s="3"/>
      <c r="H222" s="3"/>
      <c r="I222" s="3"/>
      <c r="J222" s="3"/>
      <c r="K222" s="3"/>
      <c r="L222" s="3"/>
      <c r="M222" s="3"/>
      <c r="N222" s="3"/>
      <c r="O222" s="3"/>
      <c r="Q222" s="3"/>
      <c r="R222" s="8"/>
      <c r="S222" s="8"/>
      <c r="T222" s="8"/>
      <c r="U222" s="8"/>
      <c r="V222" s="8"/>
      <c r="X222" s="8"/>
      <c r="Y222" s="16"/>
      <c r="Z222" s="12"/>
      <c r="AA222" s="12"/>
      <c r="AB222" s="12"/>
    </row>
    <row r="223" spans="2:28" x14ac:dyDescent="0.25">
      <c r="C223" s="8"/>
      <c r="D223" s="3"/>
      <c r="F223" s="3"/>
      <c r="G223" s="3"/>
      <c r="H223" s="3"/>
      <c r="I223" s="3"/>
      <c r="J223" s="3"/>
      <c r="K223" s="3"/>
      <c r="L223" s="3"/>
      <c r="M223" s="3"/>
      <c r="N223" s="3"/>
      <c r="O223" s="3"/>
      <c r="Q223" s="3"/>
      <c r="R223" s="12"/>
      <c r="S223" s="12"/>
      <c r="T223" s="12"/>
      <c r="U223" s="8"/>
      <c r="V223" s="8"/>
      <c r="X223" s="8"/>
      <c r="Y223" s="16"/>
      <c r="Z223" s="12"/>
      <c r="AA223" s="12"/>
      <c r="AB223" s="12"/>
    </row>
    <row r="224" spans="2:28" x14ac:dyDescent="0.25">
      <c r="E224" s="35"/>
      <c r="F224" s="35"/>
      <c r="G224" s="35"/>
      <c r="H224" s="35"/>
      <c r="I224" s="35"/>
      <c r="J224" s="35"/>
      <c r="K224" s="35"/>
      <c r="L224" s="35"/>
      <c r="M224" s="35"/>
      <c r="N224" s="35"/>
      <c r="O224" s="35"/>
      <c r="P224" s="16"/>
      <c r="Q224" s="12"/>
      <c r="R224" s="12"/>
      <c r="S224" s="12"/>
      <c r="T224" s="12"/>
      <c r="U224" s="16"/>
      <c r="V224" s="16"/>
      <c r="W224" s="16"/>
      <c r="X224" s="25"/>
      <c r="Y224" s="16"/>
      <c r="Z224" s="12"/>
      <c r="AA224" s="12"/>
      <c r="AB224" s="12"/>
    </row>
    <row r="225" spans="5:28" x14ac:dyDescent="0.25">
      <c r="E225" s="35"/>
      <c r="F225" s="35"/>
      <c r="G225" s="35"/>
      <c r="H225" s="35"/>
      <c r="I225" s="35"/>
      <c r="J225" s="35"/>
      <c r="K225" s="35"/>
      <c r="L225" s="35"/>
      <c r="M225" s="35"/>
      <c r="N225" s="35"/>
      <c r="O225" s="35"/>
      <c r="P225" s="16"/>
      <c r="Q225" s="12"/>
      <c r="R225" s="12"/>
      <c r="S225" s="12"/>
      <c r="T225" s="12"/>
      <c r="U225" s="16"/>
      <c r="V225" s="16"/>
      <c r="W225" s="16"/>
      <c r="X225" s="25"/>
      <c r="Y225" s="16"/>
      <c r="Z225" s="12"/>
      <c r="AA225" s="12"/>
      <c r="AB225" s="12"/>
    </row>
    <row r="226" spans="5:28" x14ac:dyDescent="0.25">
      <c r="E226" s="3"/>
      <c r="F226" s="3"/>
      <c r="G226" s="3"/>
      <c r="H226" s="3"/>
      <c r="I226" s="3"/>
      <c r="J226" s="3"/>
      <c r="K226" s="3"/>
      <c r="L226" s="3"/>
      <c r="M226" s="3"/>
      <c r="N226" s="3"/>
      <c r="O226" s="3"/>
      <c r="P226" s="16"/>
      <c r="Q226" s="8"/>
      <c r="R226" s="8"/>
      <c r="S226" s="8"/>
      <c r="T226" s="8"/>
      <c r="U226" s="16"/>
      <c r="V226" s="16"/>
      <c r="W226" s="16"/>
      <c r="Z226" s="12"/>
      <c r="AA226" s="12"/>
      <c r="AB226" s="12"/>
    </row>
    <row r="227" spans="5:28" x14ac:dyDescent="0.25">
      <c r="E227" s="3"/>
      <c r="F227" s="3"/>
      <c r="G227" s="3"/>
      <c r="H227" s="3"/>
      <c r="I227" s="3"/>
      <c r="J227" s="3"/>
      <c r="K227" s="3"/>
      <c r="L227" s="3"/>
      <c r="M227" s="3"/>
      <c r="N227" s="3"/>
      <c r="O227" s="3"/>
      <c r="P227" s="16"/>
      <c r="Q227" s="8"/>
      <c r="R227" s="8"/>
      <c r="S227" s="8"/>
      <c r="T227" s="8"/>
      <c r="U227" s="16"/>
      <c r="V227" s="16"/>
      <c r="W227" s="16"/>
      <c r="Z227" s="12"/>
      <c r="AA227" s="12"/>
      <c r="AB227" s="12"/>
    </row>
    <row r="228" spans="5:28" x14ac:dyDescent="0.25">
      <c r="R228" s="12"/>
      <c r="Z228" s="12"/>
      <c r="AA228" s="12"/>
      <c r="AB228" s="12"/>
    </row>
    <row r="229" spans="5:28" x14ac:dyDescent="0.25">
      <c r="R229" s="11"/>
    </row>
  </sheetData>
  <customSheetViews>
    <customSheetView guid="{71303130-C0D1-498C-AC25-E8A134185A16}" scale="80">
      <pane xSplit="1" ySplit="12" topLeftCell="H139" activePane="bottomRight" state="frozen"/>
      <selection pane="bottomRight" activeCell="Z11" sqref="Z11"/>
      <pageMargins left="0.118110236220472" right="0.118110236220472" top="0.15748031496063" bottom="0.15748031496063" header="0.31496062992126" footer="0.31496062992126"/>
      <pageSetup paperSize="8" scale="42" fitToHeight="0" orientation="landscape" r:id="rId1"/>
    </customSheetView>
    <customSheetView guid="{F4C96D22-891C-4B3C-B57B-7878195B2E7E}" scale="80" hiddenColumns="1">
      <pane xSplit="1" ySplit="12" topLeftCell="F208" activePane="bottomRight" state="frozen"/>
      <selection pane="bottomRight" activeCell="R214" sqref="R214"/>
      <pageMargins left="0.11811023622047245" right="0.11811023622047245" top="0.15748031496062992" bottom="0.15748031496062992" header="0.31496062992125984" footer="0.31496062992125984"/>
      <pageSetup paperSize="8" scale="50" fitToHeight="0" orientation="landscape" r:id="rId2"/>
    </customSheetView>
    <customSheetView guid="{ECCC7D97-A0C3-4C50-BA03-A8D24BCD22BE}" scale="85" hiddenColumns="1">
      <pane xSplit="2" ySplit="11.346153846153847" topLeftCell="C159" activePane="bottomRight" state="frozen"/>
      <selection pane="bottomRight" activeCell="B164" sqref="B164"/>
      <pageMargins left="0.11811023622047245" right="0.11811023622047245" top="0.15748031496062992" bottom="0.15748031496062992" header="0.31496062992125984" footer="0.31496062992125984"/>
      <pageSetup paperSize="8" scale="50" fitToHeight="0" orientation="landscape" r:id="rId3"/>
    </customSheetView>
    <customSheetView guid="{E4462EA5-1112-4F42-BE37-A867D6FC853C}" scale="90" hiddenColumns="1">
      <pane xSplit="2" ySplit="12" topLeftCell="E159" activePane="bottomRight" state="frozen"/>
      <selection pane="bottomRight" activeCell="J160" sqref="J160"/>
      <pageMargins left="0.11811023622047245" right="0.11811023622047245" top="0.15748031496062992" bottom="0.15748031496062992" header="0.31496062992125984" footer="0.31496062992125984"/>
      <pageSetup paperSize="8" scale="50" fitToHeight="0" orientation="landscape" r:id="rId4"/>
    </customSheetView>
    <customSheetView guid="{413D6799-9F75-47FF-8A9E-5CB9283B7BBE}" scale="115" hiddenColumns="1">
      <pane xSplit="2" ySplit="12" topLeftCell="C146" activePane="bottomRight" state="frozen"/>
      <selection pane="bottomRight" activeCell="AA146" sqref="AA146"/>
      <pageMargins left="0.11811023622047245" right="0.11811023622047245" top="0.15748031496062992" bottom="0.15748031496062992" header="0.31496062992125984" footer="0.31496062992125984"/>
      <pageSetup paperSize="8" scale="50" fitToHeight="0" orientation="landscape" r:id="rId5"/>
    </customSheetView>
    <customSheetView guid="{DB90939E-72BD-4CED-BFB6-BD74FF913DB3}" scale="85" hiddenColumns="1">
      <pane xSplit="2" ySplit="12" topLeftCell="E87" activePane="bottomRight" state="frozen"/>
      <selection pane="bottomRight" activeCell="L88" sqref="L88"/>
      <pageMargins left="0.11811023622047245" right="0.11811023622047245" top="0.15748031496062992" bottom="0.15748031496062992" header="0.31496062992125984" footer="0.31496062992125984"/>
      <pageSetup paperSize="8" scale="50" fitToHeight="0" orientation="landscape" r:id="rId6"/>
    </customSheetView>
    <customSheetView guid="{9E851A6A-17B1-4E6F-A007-493445D427B8}" scale="115" hiddenColumns="1">
      <pane xSplit="2" ySplit="12" topLeftCell="C50" activePane="bottomRight" state="frozen"/>
      <selection pane="bottomRight" activeCell="J55" sqref="J55"/>
      <pageMargins left="0.11811023622047245" right="0.11811023622047245" top="0.15748031496062992" bottom="0.15748031496062992" header="0.31496062992125984" footer="0.31496062992125984"/>
      <pageSetup paperSize="8" scale="50" fitToHeight="0" orientation="landscape" r:id="rId7"/>
    </customSheetView>
    <customSheetView guid="{83337B45-5054-4200-BF9E-4E1DC1896214}" scale="115" hiddenColumns="1">
      <pane xSplit="2" ySplit="12" topLeftCell="C49" activePane="bottomRight" state="frozen"/>
      <selection pane="bottomRight" activeCell="J52" sqref="J52"/>
      <pageMargins left="0.11811023622047245" right="0.11811023622047245" top="0.15748031496062992" bottom="0.15748031496062992" header="0.31496062992125984" footer="0.31496062992125984"/>
      <pageSetup paperSize="8" scale="50" fitToHeight="0" orientation="landscape" r:id="rId8"/>
    </customSheetView>
    <customSheetView guid="{437FD6EF-32B2-4DE0-BA89-93A7E3EF04C5}" scale="115" hiddenColumns="1" topLeftCell="I56">
      <selection activeCell="K37" sqref="K37"/>
      <pageMargins left="0.11811023622047245" right="0.11811023622047245" top="0.15748031496062992" bottom="0.15748031496062992" header="0.31496062992125984" footer="0.31496062992125984"/>
      <pageSetup paperSize="8" scale="50" fitToHeight="0" orientation="landscape" r:id="rId9"/>
    </customSheetView>
    <customSheetView guid="{3EBF2DB4-84D7-478D-9896-C4DA08B65D0C}" scale="86" showAutoFilter="1" hiddenColumns="1">
      <pane xSplit="2" ySplit="12" topLeftCell="C127" activePane="bottomRight" state="frozen"/>
      <selection pane="bottomRight" activeCell="E5" sqref="E5:Z5"/>
      <pageMargins left="0.11811023622047245" right="0.11811023622047245" top="0.15748031496062992" bottom="0.15748031496062992" header="0.31496062992125984" footer="0.31496062992125984"/>
      <pageSetup paperSize="8" scale="50" fitToHeight="0" orientation="landscape" r:id="rId10"/>
      <autoFilter ref="B7:AD176"/>
    </customSheetView>
    <customSheetView guid="{2234C728-15E1-4BAF-98DE-620726961552}" scale="90" hiddenColumns="1">
      <pane xSplit="2" ySplit="12" topLeftCell="C37" activePane="bottomRight" state="frozen"/>
      <selection pane="bottomRight" activeCell="K42" sqref="K42"/>
      <pageMargins left="0.11811023622047245" right="0.11811023622047245" top="0.15748031496062992" bottom="0.15748031496062992" header="0.31496062992125984" footer="0.31496062992125984"/>
      <pageSetup paperSize="8" scale="50" fitToHeight="0" orientation="landscape" r:id="rId11"/>
    </customSheetView>
    <customSheetView guid="{E10820C0-32CD-441A-8635-65479FE7CBA3}" scale="90" hiddenColumns="1">
      <pane xSplit="2" ySplit="12" topLeftCell="C46" activePane="bottomRight" state="frozen"/>
      <selection pane="bottomRight" activeCell="K47" sqref="K47"/>
      <pageMargins left="0.11811023622047245" right="0.11811023622047245" top="0.15748031496062992" bottom="0.15748031496062992" header="0.31496062992125984" footer="0.31496062992125984"/>
      <pageSetup paperSize="8" scale="50" fitToHeight="0" orientation="landscape" r:id="rId12"/>
    </customSheetView>
    <customSheetView guid="{E1C13DC2-98C2-4597-8D1A-C9F2C3CA60EC}" scale="90" hiddenColumns="1">
      <pane xSplit="2" ySplit="12" topLeftCell="M57" activePane="bottomRight" state="frozen"/>
      <selection pane="bottomRight" activeCell="X58" sqref="X58"/>
      <pageMargins left="0.11811023622047245" right="0.11811023622047245" top="0.15748031496062992" bottom="0.15748031496062992" header="0.31496062992125984" footer="0.31496062992125984"/>
      <pageSetup paperSize="8" scale="50" fitToHeight="0" orientation="landscape" r:id="rId13"/>
    </customSheetView>
    <customSheetView guid="{79FA8BE5-7D13-4EF3-B35A-76ACF1C0DF3C}" scale="87" hiddenColumns="1">
      <pane xSplit="2" ySplit="12" topLeftCell="D55" activePane="bottomRight" state="frozen"/>
      <selection pane="bottomRight" activeCell="M61" sqref="M61"/>
      <pageMargins left="0.11811023622047245" right="0.11811023622047245" top="0.15748031496062992" bottom="0.15748031496062992" header="0.31496062992125984" footer="0.31496062992125984"/>
      <pageSetup paperSize="8" scale="50" fitToHeight="0" orientation="landscape" r:id="rId14"/>
    </customSheetView>
    <customSheetView guid="{64D2264B-4E86-4FBB-93B3-BEE727888DFE}" scale="69" hiddenColumns="1">
      <pane xSplit="2" ySplit="12" topLeftCell="C121" activePane="bottomRight" state="frozen"/>
      <selection pane="bottomRight" activeCell="AA125" sqref="AA125"/>
      <pageMargins left="0.11811023622047245" right="0.11811023622047245" top="0.15748031496062992" bottom="0.15748031496062992" header="0.31496062992125984" footer="0.31496062992125984"/>
      <pageSetup paperSize="8" scale="50" fitToHeight="0" orientation="landscape" r:id="rId15"/>
    </customSheetView>
    <customSheetView guid="{216972B4-771A-4607-A8B4-AC73D5CD6C1A}" scale="86" hiddenColumns="1">
      <pane xSplit="2" ySplit="12" topLeftCell="C82" activePane="bottomRight" state="frozen"/>
      <selection pane="bottomRight" activeCell="L85" sqref="L85"/>
      <pageMargins left="0.11811023622047245" right="0.11811023622047245" top="0.15748031496062992" bottom="0.15748031496062992" header="0.31496062992125984" footer="0.31496062992125984"/>
      <pageSetup paperSize="8" scale="50" fitToHeight="0" orientation="landscape" r:id="rId16"/>
    </customSheetView>
    <customSheetView guid="{B8EFA5E8-2E8C-450C-9395-D582737418AA}" hiddenColumns="1">
      <pane xSplit="2" ySplit="12" topLeftCell="Q97" activePane="bottomRight" state="frozen"/>
      <selection pane="bottomRight" activeCell="AA101" sqref="AA101"/>
      <pageMargins left="0.11811023622047245" right="0.11811023622047245" top="0.15748031496062992" bottom="0.15748031496062992" header="0.31496062992125984" footer="0.31496062992125984"/>
      <pageSetup paperSize="8" scale="50" fitToHeight="0" orientation="landscape" r:id="rId17"/>
    </customSheetView>
    <customSheetView guid="{61C44EA8-4687-4D4E-A1ED-359DF81A71FB}" scale="86" showAutoFilter="1" hiddenColumns="1">
      <pane xSplit="2" ySplit="12" topLeftCell="D145" activePane="bottomRight" state="frozen"/>
      <selection pane="bottomRight" activeCell="K147" sqref="K147"/>
      <pageMargins left="0.11811023622047245" right="0.11811023622047245" top="0.15748031496062992" bottom="0.15748031496062992" header="0.31496062992125984" footer="0.31496062992125984"/>
      <pageSetup paperSize="8" scale="50" fitToHeight="0" orientation="landscape" r:id="rId18"/>
      <autoFilter ref="B7:AD176"/>
    </customSheetView>
    <customSheetView guid="{0F598BC0-9523-4AD3-94A3-BDEC8367FE11}" scale="77" hiddenColumns="1">
      <pane xSplit="2" ySplit="12" topLeftCell="E148" activePane="bottomRight" state="frozen"/>
      <selection pane="bottomRight" activeCell="O152" sqref="O152"/>
      <pageMargins left="0.11811023622047245" right="0.11811023622047245" top="0.15748031496062992" bottom="0.15748031496062992" header="0.31496062992125984" footer="0.31496062992125984"/>
      <pageSetup paperSize="8" scale="50" fitToHeight="0" orientation="landscape" r:id="rId19"/>
    </customSheetView>
    <customSheetView guid="{0E2002C0-88DC-479A-B983-CA340E3274B8}">
      <pane xSplit="3" ySplit="12" topLeftCell="S184" activePane="bottomRight" state="frozen"/>
      <selection pane="bottomRight" activeCell="AB184" sqref="AB184:AC184"/>
      <pageMargins left="0.11811023622047245" right="0.11811023622047245" top="0.15748031496062992" bottom="0.15748031496062992" header="0.31496062992125984" footer="0.31496062992125984"/>
      <pageSetup paperSize="8" scale="50" fitToHeight="0" orientation="landscape" r:id="rId20"/>
    </customSheetView>
    <customSheetView guid="{A23DAD4C-1DE1-4EEE-B895-448842FF572B}" scale="80" showPageBreaks="1" hiddenColumns="1">
      <pane xSplit="1" ySplit="12" topLeftCell="B20" activePane="bottomRight" state="frozen"/>
      <selection pane="bottomRight" activeCell="R20" sqref="R20"/>
      <pageMargins left="0.11811023622047245" right="0.11811023622047245" top="0.15748031496062992" bottom="0.15748031496062992" header="0.31496062992125984" footer="0.31496062992125984"/>
      <pageSetup paperSize="8" scale="50" fitToHeight="0" orientation="landscape" r:id="rId21"/>
    </customSheetView>
    <customSheetView guid="{8B6B6742-0A94-44F5-8F9D-AFCA3963BC34}" scale="80" showPageBreaks="1">
      <pane xSplit="1" ySplit="12" topLeftCell="H139" activePane="bottomRight" state="frozen"/>
      <selection pane="bottomRight" activeCell="Z11" sqref="Z11"/>
      <pageMargins left="0.118110236220472" right="0.118110236220472" top="0.15748031496063" bottom="0.15748031496063" header="0.31496062992126" footer="0.31496062992126"/>
      <pageSetup paperSize="8" scale="42" fitToHeight="0" orientation="landscape" r:id="rId22"/>
    </customSheetView>
  </customSheetViews>
  <mergeCells count="39">
    <mergeCell ref="G9:G11"/>
    <mergeCell ref="X9:Y9"/>
    <mergeCell ref="X10:X11"/>
    <mergeCell ref="Y10:Y11"/>
    <mergeCell ref="K9:K11"/>
    <mergeCell ref="L9:L11"/>
    <mergeCell ref="M9:M11"/>
    <mergeCell ref="N9:N11"/>
    <mergeCell ref="O9:O11"/>
    <mergeCell ref="W9:W11"/>
    <mergeCell ref="V9:V11"/>
    <mergeCell ref="Q10:R10"/>
    <mergeCell ref="S10:S11"/>
    <mergeCell ref="T10:T11"/>
    <mergeCell ref="B9:B11"/>
    <mergeCell ref="C9:C11"/>
    <mergeCell ref="C50:C54"/>
    <mergeCell ref="C13:C14"/>
    <mergeCell ref="C17:C18"/>
    <mergeCell ref="C22:C24"/>
    <mergeCell ref="C29:C37"/>
    <mergeCell ref="C46:C47"/>
    <mergeCell ref="C41:C42"/>
    <mergeCell ref="C207:C208"/>
    <mergeCell ref="C195:C196"/>
    <mergeCell ref="C187:C188"/>
    <mergeCell ref="U9:U11"/>
    <mergeCell ref="Q9:S9"/>
    <mergeCell ref="C58:C71"/>
    <mergeCell ref="C77:C96"/>
    <mergeCell ref="C175:C177"/>
    <mergeCell ref="C147:C150"/>
    <mergeCell ref="H9:H11"/>
    <mergeCell ref="I9:I11"/>
    <mergeCell ref="J9:J11"/>
    <mergeCell ref="F9:F11"/>
    <mergeCell ref="P9:P11"/>
    <mergeCell ref="D9:D11"/>
    <mergeCell ref="E9:E11"/>
  </mergeCells>
  <pageMargins left="0.118110236220472" right="0.118110236220472" top="0.15748031496063" bottom="0.15748031496063" header="0.31496062992126" footer="0.31496062992126"/>
  <pageSetup paperSize="8" scale="42" fitToHeight="0" orientation="landscape" r:id="rId23"/>
  <legacy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1</vt:i4>
      </vt:variant>
    </vt:vector>
  </HeadingPairs>
  <TitlesOfParts>
    <vt:vector size="3" baseType="lpstr">
      <vt:lpstr>Contracte semnate</vt:lpstr>
      <vt:lpstr>Chart2</vt:lpstr>
      <vt:lpstr>'Contracte semnate'!SPBookmark_Regiune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Malina Frateanu</cp:lastModifiedBy>
  <cp:lastPrinted>2018-04-10T08:39:58Z</cp:lastPrinted>
  <dcterms:created xsi:type="dcterms:W3CDTF">2016-07-18T10:59:34Z</dcterms:created>
  <dcterms:modified xsi:type="dcterms:W3CDTF">2018-04-10T10:11:37Z</dcterms:modified>
</cp:coreProperties>
</file>