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rela.Cosovan\Desktop\Mirela Cosovan\POIM\POIM\COMUNICARE SI PUBLICITATE\Doc. trans. spre publicare\RAP. LUNARE\2018\februarie\"/>
    </mc:Choice>
  </mc:AlternateContent>
  <bookViews>
    <workbookView xWindow="-15" yWindow="-15" windowWidth="12600" windowHeight="12405" activeTab="1"/>
  </bookViews>
  <sheets>
    <sheet name="Chart2" sheetId="1" r:id="rId1"/>
    <sheet name="Contracte semnate" sheetId="2" r:id="rId2"/>
  </sheets>
  <externalReferences>
    <externalReference r:id="rId3"/>
    <externalReference r:id="rId4"/>
  </externalReferences>
  <definedNames>
    <definedName name="_xlnm._FilterDatabase" localSheetId="1" hidden="1">'Contracte semnate'!$B$7:$AB$203</definedName>
    <definedName name="SPBookmark_Regiune" localSheetId="1">'Contracte semnate'!$F$181</definedName>
    <definedName name="Z_000BFA1A_266F_4D10_A09E_5A7B0D134F58_.wvu.FilterData" localSheetId="1" hidden="1">'Contracte semnate'!$B$7:$Y$203</definedName>
    <definedName name="Z_0E2002C0_88DC_479A_B983_CA340E3274B8_.wvu.FilterData" localSheetId="1" hidden="1">'Contracte semnate'!$B$9:$Y$203</definedName>
    <definedName name="Z_0F598BC0_9523_4AD3_94A3_BDEC8367FE11_.wvu.Cols" localSheetId="1" hidden="1">'Contracte semnate'!$E:$E,'Contracte semnate'!$P:$P</definedName>
    <definedName name="Z_0F598BC0_9523_4AD3_94A3_BDEC8367FE11_.wvu.FilterData" localSheetId="1" hidden="1">'Contracte semnate'!$B$7:$Y$203</definedName>
    <definedName name="Z_216972B4_771A_4607_A8B4_AC73D5CD6C1A_.wvu.Cols" localSheetId="1" hidden="1">'Contracte semnate'!$E:$E,'Contracte semnate'!$P:$P</definedName>
    <definedName name="Z_2234C728_15E1_4BAF_98DE_620726961552_.wvu.Cols" localSheetId="1" hidden="1">'Contracte semnate'!$E:$E,'Contracte semnate'!$P:$P</definedName>
    <definedName name="Z_35953204_B2E4_4670_8547_4A661864E61F_.wvu.FilterData" localSheetId="1" hidden="1">'Contracte semnate'!$B$7:$Y$203</definedName>
    <definedName name="Z_3EBF2DB4_84D7_478D_9896_C4DA08B65D0C_.wvu.Cols" localSheetId="1" hidden="1">'Contracte semnate'!$E:$E,'Contracte semnate'!$P:$P</definedName>
    <definedName name="Z_3EBF2DB4_84D7_478D_9896_C4DA08B65D0C_.wvu.FilterData" localSheetId="1" hidden="1">'Contracte semnate'!$B$7:$Y$203</definedName>
    <definedName name="Z_413D6799_9F75_47FF_8A9E_5CB9283B7BBE_.wvu.Cols" localSheetId="1" hidden="1">'Contracte semnate'!$E:$E,'Contracte semnate'!$P:$P</definedName>
    <definedName name="Z_413D6799_9F75_47FF_8A9E_5CB9283B7BBE_.wvu.FilterData" localSheetId="1" hidden="1">'Contracte semnate'!$B$7:$Y$203</definedName>
    <definedName name="Z_437FD6EF_32B2_4DE0_BA89_93A7E3EF04C5_.wvu.Cols" localSheetId="1" hidden="1">'Contracte semnate'!$E:$E,'Contracte semnate'!$P:$P</definedName>
    <definedName name="Z_44703FDB_B351_4F62_ABCF_EAA35D25F82B_.wvu.FilterData" localSheetId="1" hidden="1">'Contracte semnate'!$B$7:$Y$203</definedName>
    <definedName name="Z_61C44EA8_4687_4D4E_A1ED_359DF81A71FB_.wvu.Cols" localSheetId="1" hidden="1">'Contracte semnate'!$E:$E,'Contracte semnate'!$P:$P</definedName>
    <definedName name="Z_61C44EA8_4687_4D4E_A1ED_359DF81A71FB_.wvu.FilterData" localSheetId="1" hidden="1">'Contracte semnate'!$B$7:$Y$203</definedName>
    <definedName name="Z_64D2264B_4E86_4FBB_93B3_BEE727888DFE_.wvu.Cols" localSheetId="1" hidden="1">'Contracte semnate'!$E:$E,'Contracte semnate'!$P:$P</definedName>
    <definedName name="Z_6CC2252D_4676_4063_B0C5_167B37D80642_.wvu.FilterData" localSheetId="1" hidden="1">'Contracte semnate'!$B$7:$Y$203</definedName>
    <definedName name="Z_79FA8BE5_7D13_4EF3_B35A_76ACF1C0DF3C_.wvu.Cols" localSheetId="1" hidden="1">'Contracte semnate'!$E:$E,'Contracte semnate'!$P:$P</definedName>
    <definedName name="Z_83337B45_5054_4200_BF9E_4E1DC1896214_.wvu.Cols" localSheetId="1" hidden="1">'Contracte semnate'!$E:$E,'Contracte semnate'!$P:$P</definedName>
    <definedName name="Z_83337B45_5054_4200_BF9E_4E1DC1896214_.wvu.FilterData" localSheetId="1" hidden="1">'Contracte semnate'!$B$7:$Y$203</definedName>
    <definedName name="Z_8453577A_926D_4217_8932_6FE8F46A5D63_.wvu.FilterData" localSheetId="1" hidden="1">'Contracte semnate'!$B$7:$Y$203</definedName>
    <definedName name="Z_8C9F1640_F09D_482C_9468_7B83F0B08D65_.wvu.FilterData" localSheetId="1" hidden="1">'Contracte semnate'!$B$7:$Y$203</definedName>
    <definedName name="Z_90832C92_F64A_47A3_B902_442B1A066F81_.wvu.FilterData" localSheetId="1" hidden="1">'Contracte semnate'!$B$7:$Y$203</definedName>
    <definedName name="Z_9E851A6A_17B1_4E6F_A007_493445D427B8_.wvu.Cols" localSheetId="1" hidden="1">'Contracte semnate'!$E:$E,'Contracte semnate'!$P:$P</definedName>
    <definedName name="Z_9E851A6A_17B1_4E6F_A007_493445D427B8_.wvu.FilterData" localSheetId="1" hidden="1">'Contracte semnate'!$B$7:$Y$203</definedName>
    <definedName name="Z_AF37FEE2_E348_46F4_9761_C3A42457E3A5_.wvu.FilterData" localSheetId="1" hidden="1">'Contracte semnate'!$B$7:$AB$203</definedName>
    <definedName name="Z_B8EFA5E8_2E8C_450C_9395_D582737418AA_.wvu.Cols" localSheetId="1" hidden="1">'Contracte semnate'!$E:$E,'Contracte semnate'!$P:$P</definedName>
    <definedName name="Z_C4F2F848_6ED7_4758_A2CE_FBAC69284179_.wvu.FilterData" localSheetId="1" hidden="1">'Contracte semnate'!$B$7:$Y$203</definedName>
    <definedName name="Z_CA5BAC36_7E1D_42E0_9796_DFA0CE58E1BF_.wvu.FilterData" localSheetId="1" hidden="1">'Contracte semnate'!$B$7:$Y$203</definedName>
    <definedName name="Z_DB90939E_72BD_4CED_BFB6_BD74FF913DB3_.wvu.Cols" localSheetId="1" hidden="1">'Contracte semnate'!$E:$E,'Contracte semnate'!$P:$P</definedName>
    <definedName name="Z_DB90939E_72BD_4CED_BFB6_BD74FF913DB3_.wvu.FilterData" localSheetId="1" hidden="1">'Contracte semnate'!$B$7:$Y$203</definedName>
    <definedName name="Z_E10820C0_32CD_441A_8635_65479FE7CBA3_.wvu.Cols" localSheetId="1" hidden="1">'Contracte semnate'!$E:$E,'Contracte semnate'!$P:$P</definedName>
    <definedName name="Z_E1C13DC2_98C2_4597_8D1A_C9F2C3CA60EC_.wvu.Cols" localSheetId="1" hidden="1">'Contracte semnate'!$E:$E,'Contracte semnate'!$P:$P</definedName>
    <definedName name="Z_E4462EA5_1112_4F42_BE37_A867D6FC853C_.wvu.Cols" localSheetId="1" hidden="1">'Contracte semnate'!$E:$E,'Contracte semnate'!$P:$P</definedName>
    <definedName name="Z_E4462EA5_1112_4F42_BE37_A867D6FC853C_.wvu.FilterData" localSheetId="1" hidden="1">'Contracte semnate'!$B$7:$Y$203</definedName>
    <definedName name="Z_ECCC7D97_A0C3_4C50_BA03_A8D24BCD22BE_.wvu.Cols" localSheetId="1" hidden="1">'Contracte semnate'!$E:$E,'Contracte semnate'!$P:$P</definedName>
    <definedName name="Z_ECCC7D97_A0C3_4C50_BA03_A8D24BCD22BE_.wvu.FilterData" localSheetId="1" hidden="1">'Contracte semnate'!$B$7:$Y$203</definedName>
    <definedName name="Z_F36299A5_78E0_4C52_B3A4_19855E6D3EFF_.wvu.FilterData" localSheetId="1" hidden="1">'Contracte semnate'!$B$7:$Y$203</definedName>
    <definedName name="Z_F4C96D22_891C_4B3C_B57B_7878195B2E7E_.wvu.FilterData" localSheetId="1" hidden="1">'Contracte semnate'!$B$7:$AB$203</definedName>
  </definedNames>
  <calcPr calcId="152511"/>
  <customWorkbookViews>
    <customWorkbookView name="Mirela Cosovan - Personal View" guid="{AF37FEE2-E348-46F4-9761-C3A42457E3A5}" mergeInterval="0" personalView="1" maximized="1" xWindow="-8" yWindow="-8" windowWidth="1936" windowHeight="1056" activeSheetId="2"/>
    <customWorkbookView name="Daniela Ionela Cirlig - Personal View" guid="{F4C96D22-891C-4B3C-B57B-7878195B2E7E}" mergeInterval="0" personalView="1" maximized="1" windowWidth="1676" windowHeight="825" activeSheetId="2"/>
    <customWorkbookView name="Mariana Nanu - Personal View" guid="{0E2002C0-88DC-479A-B983-CA340E3274B8}" mergeInterval="0" personalView="1" maximized="1" xWindow="-8" yWindow="-8" windowWidth="1936" windowHeight="1056" activeSheetId="2"/>
    <customWorkbookView name="Luminita Vaida - Personal View" guid="{0F598BC0-9523-4AD3-94A3-BDEC8367FE11}" mergeInterval="0" personalView="1" maximized="1" xWindow="-9" yWindow="-9" windowWidth="1938" windowHeight="1050" activeSheetId="2"/>
    <customWorkbookView name="Alexandra.Conachi - Vedere personală" guid="{61C44EA8-4687-4D4E-A1ED-359DF81A71FB}" mergeInterval="0" personalView="1" maximized="1" xWindow="-8" yWindow="-8" windowWidth="1382" windowHeight="744" activeSheetId="2"/>
    <customWorkbookView name="Alice Iordache - Personal View" guid="{B8EFA5E8-2E8C-450C-9395-D582737418AA}" mergeInterval="0" personalView="1" maximized="1" xWindow="-8" yWindow="-8" windowWidth="1936" windowHeight="1056" activeSheetId="2"/>
    <customWorkbookView name="Gabriela Dugoiasu - Personal View" guid="{216972B4-771A-4607-A8B4-AC73D5CD6C1A}" mergeInterval="0" personalView="1" maximized="1" xWindow="-8" yWindow="-8" windowWidth="1936" windowHeight="1056" activeSheetId="2"/>
    <customWorkbookView name="Corina Cosma - Personal View" guid="{64D2264B-4E86-4FBB-93B3-BEE727888DFE}" mergeInterval="0" personalView="1" maximized="1" xWindow="-8" yWindow="-8" windowWidth="1382" windowHeight="744" activeSheetId="2"/>
    <customWorkbookView name="Cosmina Popescu - Personal View" guid="{79FA8BE5-7D13-4EF3-B35A-76ACF1C0DF3C}" mergeInterval="0" personalView="1" maximized="1" xWindow="1358" yWindow="-8" windowWidth="1936" windowHeight="1056" activeSheetId="2"/>
    <customWorkbookView name="Ionut Burlacel - Personal View" guid="{E1C13DC2-98C2-4597-8D1A-C9F2C3CA60EC}" mergeInterval="0" personalView="1" maximized="1" xWindow="-8" yWindow="-8" windowWidth="1616" windowHeight="876" activeSheetId="2"/>
    <customWorkbookView name="Camelia Burdia - Personal View" guid="{E10820C0-32CD-441A-8635-65479FE7CBA3}" mergeInterval="0" personalView="1" maximized="1" xWindow="-8" yWindow="-8" windowWidth="1552" windowHeight="848" activeSheetId="2"/>
    <customWorkbookView name="Ioana.Gheorghiu - Vedere personală" guid="{2234C728-15E1-4BAF-98DE-620726961552}" mergeInterval="0" personalView="1" maximized="1" xWindow="1" yWindow="1" windowWidth="1817" windowHeight="759" activeSheetId="2"/>
    <customWorkbookView name="Figan Dobrin - Personal View" guid="{3EBF2DB4-84D7-478D-9896-C4DA08B65D0C}" mergeInterval="0" personalView="1" maximized="1" xWindow="-9" yWindow="-9" windowWidth="1938" windowHeight="1000" activeSheetId="2"/>
    <customWorkbookView name="CALIN.SOVEJA - Vedere personală" guid="{437FD6EF-32B2-4DE0-BA89-93A7E3EF04C5}" mergeInterval="0" personalView="1" xWindow="95" windowWidth="1160" windowHeight="726" activeSheetId="2"/>
    <customWorkbookView name="Mihai Belea - Personal View" guid="{83337B45-5054-4200-BF9E-4E1DC1896214}" mergeInterval="0" personalView="1" maximized="1" xWindow="-8" yWindow="-8" windowWidth="1936" windowHeight="1056" activeSheetId="2"/>
    <customWorkbookView name="Sabina Reinholtz - Personal View" guid="{9E851A6A-17B1-4E6F-A007-493445D427B8}" mergeInterval="0" personalView="1" maximized="1" xWindow="-8" yWindow="-8" windowWidth="1936" windowHeight="1056" activeSheetId="2"/>
    <customWorkbookView name="Marius Lupea - Personal View" guid="{DB90939E-72BD-4CED-BFB6-BD74FF913DB3}" mergeInterval="0" personalView="1" maximized="1" xWindow="1358" yWindow="-8" windowWidth="1936" windowHeight="1056" activeSheetId="2"/>
    <customWorkbookView name="Corina Iliescu - Personal View" guid="{413D6799-9F75-47FF-8A9E-5CB9283B7BBE}" mergeInterval="0" personalView="1" maximized="1" xWindow="-8" yWindow="-8" windowWidth="1382" windowHeight="744" activeSheetId="2"/>
    <customWorkbookView name="Cosmin Feodorov - Personal View" guid="{E4462EA5-1112-4F42-BE37-A867D6FC853C}" mergeInterval="0" personalView="1" maximized="1" xWindow="-8" yWindow="-8" windowWidth="1936" windowHeight="1066" activeSheetId="2"/>
    <customWorkbookView name="Florin Chiritescu - Personal View" guid="{ECCC7D97-A0C3-4C50-BA03-A8D24BCD22BE}" mergeInterval="0" personalView="1" xWindow="2667" yWindow="11" windowWidth="441" windowHeight="526" activeSheetId="2"/>
  </customWorkbookViews>
</workbook>
</file>

<file path=xl/calcChain.xml><?xml version="1.0" encoding="utf-8"?>
<calcChain xmlns="http://schemas.openxmlformats.org/spreadsheetml/2006/main">
  <c r="P13" i="2" l="1"/>
  <c r="Y202" i="2" l="1"/>
  <c r="R142" i="2" l="1"/>
  <c r="R49" i="2" l="1"/>
  <c r="S49" i="2"/>
  <c r="T49" i="2"/>
  <c r="U49" i="2"/>
  <c r="V48" i="2"/>
  <c r="P48" i="2"/>
  <c r="Q49" i="2"/>
  <c r="R193" i="2" l="1"/>
  <c r="S193" i="2"/>
  <c r="T193" i="2"/>
  <c r="U193" i="2"/>
  <c r="Q193" i="2"/>
  <c r="V177" i="2" l="1"/>
  <c r="P177" i="2"/>
  <c r="R178" i="2"/>
  <c r="S178" i="2"/>
  <c r="T178" i="2"/>
  <c r="U178" i="2"/>
  <c r="Q178" i="2"/>
  <c r="R197" i="2"/>
  <c r="R198" i="2" s="1"/>
  <c r="S197" i="2"/>
  <c r="S198" i="2" s="1"/>
  <c r="T197" i="2"/>
  <c r="T198" i="2" s="1"/>
  <c r="U197" i="2"/>
  <c r="U198" i="2" s="1"/>
  <c r="Q197" i="2"/>
  <c r="Q198" i="2" s="1"/>
  <c r="V196" i="2"/>
  <c r="P71" i="2"/>
  <c r="P196" i="2"/>
  <c r="C196" i="2"/>
  <c r="B185" i="2"/>
  <c r="B187" i="2" s="1"/>
  <c r="S142" i="2"/>
  <c r="T142" i="2"/>
  <c r="U142" i="2"/>
  <c r="P140" i="2"/>
  <c r="P141" i="2"/>
  <c r="V141" i="2"/>
  <c r="Q142" i="2"/>
  <c r="R186" i="2"/>
  <c r="S186" i="2"/>
  <c r="T186" i="2"/>
  <c r="U186" i="2"/>
  <c r="Q186" i="2"/>
  <c r="V185" i="2"/>
  <c r="P185" i="2"/>
  <c r="V140" i="2"/>
  <c r="V192" i="2"/>
  <c r="V193" i="2" s="1"/>
  <c r="P192" i="2"/>
  <c r="P193" i="2" s="1"/>
  <c r="X202" i="2" l="1"/>
  <c r="Y188" i="2"/>
  <c r="X188" i="2"/>
  <c r="Y168" i="2"/>
  <c r="X168" i="2"/>
  <c r="Y130" i="2"/>
  <c r="X130" i="2"/>
  <c r="Y123" i="2"/>
  <c r="X123" i="2"/>
  <c r="Y98" i="2"/>
  <c r="X98" i="2"/>
  <c r="Y47" i="2"/>
  <c r="X47" i="2"/>
  <c r="Y40" i="2"/>
  <c r="X40" i="2"/>
  <c r="P195" i="2" l="1"/>
  <c r="V195" i="2"/>
  <c r="P194" i="2"/>
  <c r="V194" i="2"/>
  <c r="P34" i="2"/>
  <c r="V197" i="2" l="1"/>
  <c r="V198" i="2" s="1"/>
  <c r="P197" i="2"/>
  <c r="P198" i="2" s="1"/>
  <c r="C195" i="2"/>
  <c r="P184" i="2" l="1"/>
  <c r="Y186" i="2"/>
  <c r="X186" i="2"/>
  <c r="V184" i="2"/>
  <c r="V186" i="2" s="1"/>
  <c r="P186" i="2" l="1"/>
  <c r="P74" i="2"/>
  <c r="V74" i="2"/>
  <c r="Y75" i="2"/>
  <c r="X75" i="2"/>
  <c r="Y197" i="2"/>
  <c r="X197" i="2"/>
  <c r="C194" i="2" l="1"/>
  <c r="Y142" i="2" l="1"/>
  <c r="X142" i="2"/>
  <c r="V139" i="2"/>
  <c r="P139" i="2"/>
  <c r="Y26" i="2"/>
  <c r="X26" i="2"/>
  <c r="R26" i="2"/>
  <c r="S26" i="2"/>
  <c r="T26" i="2"/>
  <c r="U26" i="2"/>
  <c r="Q26" i="2"/>
  <c r="V25" i="2"/>
  <c r="P25" i="2"/>
  <c r="R16" i="2"/>
  <c r="S16" i="2"/>
  <c r="T16" i="2"/>
  <c r="U16" i="2"/>
  <c r="X16" i="2"/>
  <c r="Y16" i="2"/>
  <c r="Q16" i="2"/>
  <c r="P15" i="2"/>
  <c r="V15" i="2"/>
  <c r="C15" i="2"/>
  <c r="R21" i="2" l="1"/>
  <c r="S21" i="2"/>
  <c r="T21" i="2"/>
  <c r="U21" i="2"/>
  <c r="X21" i="2"/>
  <c r="X27" i="2" s="1"/>
  <c r="Y21" i="2"/>
  <c r="Q21" i="2"/>
  <c r="Q27" i="2" s="1"/>
  <c r="P175" i="2" l="1"/>
  <c r="S39" i="2" l="1"/>
  <c r="P20" i="2" l="1"/>
  <c r="P73" i="2" l="1"/>
  <c r="V73" i="2"/>
  <c r="X178" i="2"/>
  <c r="Y178" i="2"/>
  <c r="V176" i="2"/>
  <c r="P176" i="2"/>
  <c r="R39" i="2"/>
  <c r="T39" i="2"/>
  <c r="U39" i="2"/>
  <c r="X39" i="2"/>
  <c r="Y39" i="2"/>
  <c r="Q39" i="2"/>
  <c r="V20" i="2"/>
  <c r="P38" i="2"/>
  <c r="V38" i="2"/>
  <c r="V138" i="2"/>
  <c r="P138" i="2"/>
  <c r="B41" i="2"/>
  <c r="B42" i="2" s="1"/>
  <c r="P19" i="2"/>
  <c r="V19" i="2"/>
  <c r="V137" i="2" l="1"/>
  <c r="P137" i="2"/>
  <c r="V72" i="2"/>
  <c r="P72" i="2"/>
  <c r="V106" i="2" l="1"/>
  <c r="V13" i="2" l="1"/>
  <c r="V136" i="2" l="1"/>
  <c r="P136" i="2"/>
  <c r="V135" i="2"/>
  <c r="P135" i="2"/>
  <c r="V71" i="2" l="1"/>
  <c r="V134" i="2"/>
  <c r="P134" i="2"/>
  <c r="V133" i="2"/>
  <c r="P133" i="2"/>
  <c r="T181" i="2"/>
  <c r="V175" i="2"/>
  <c r="V174" i="2"/>
  <c r="P174" i="2"/>
  <c r="P173" i="2"/>
  <c r="V173" i="2"/>
  <c r="V172" i="2" l="1"/>
  <c r="P172" i="2"/>
  <c r="V51" i="2"/>
  <c r="V52" i="2"/>
  <c r="V53" i="2"/>
  <c r="V54" i="2"/>
  <c r="V47" i="2"/>
  <c r="V46" i="2"/>
  <c r="Q61" i="2"/>
  <c r="Q62" i="2"/>
  <c r="R61" i="2"/>
  <c r="R62" i="2"/>
  <c r="S61" i="2"/>
  <c r="S62" i="2"/>
  <c r="R201" i="2"/>
  <c r="R202" i="2" s="1"/>
  <c r="S201" i="2"/>
  <c r="S202" i="2" s="1"/>
  <c r="T201" i="2"/>
  <c r="T202" i="2" s="1"/>
  <c r="U201" i="2"/>
  <c r="U202" i="2" s="1"/>
  <c r="Q201" i="2"/>
  <c r="Q202" i="2" s="1"/>
  <c r="V200" i="2"/>
  <c r="P200"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P171"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P132" i="2"/>
  <c r="B180" i="2"/>
  <c r="B188" i="2" s="1"/>
  <c r="B192" i="2" s="1"/>
  <c r="B194" i="2" s="1"/>
  <c r="B195" i="2" s="1"/>
  <c r="B196" i="2" s="1"/>
  <c r="B199" i="2" s="1"/>
  <c r="B200" i="2" s="1"/>
  <c r="S45" i="2"/>
  <c r="X55" i="2"/>
  <c r="Y55" i="2"/>
  <c r="Y49" i="2"/>
  <c r="R181" i="2"/>
  <c r="R182" i="2" s="1"/>
  <c r="S181" i="2"/>
  <c r="S182" i="2" s="1"/>
  <c r="U181" i="2"/>
  <c r="U182" i="2" s="1"/>
  <c r="V179" i="2"/>
  <c r="V180" i="2"/>
  <c r="X181" i="2"/>
  <c r="Y181" i="2"/>
  <c r="Q181" i="2"/>
  <c r="Q182" i="2" s="1"/>
  <c r="P180" i="2"/>
  <c r="P131" i="2"/>
  <c r="B44" i="2"/>
  <c r="B46" i="2" s="1"/>
  <c r="B47" i="2" s="1"/>
  <c r="R43" i="2"/>
  <c r="S43" i="2"/>
  <c r="T43" i="2"/>
  <c r="U43" i="2"/>
  <c r="X43" i="2"/>
  <c r="Y43" i="2"/>
  <c r="P42" i="2"/>
  <c r="V42" i="2"/>
  <c r="Q43" i="2"/>
  <c r="R70" i="2"/>
  <c r="P70" i="2" s="1"/>
  <c r="V41" i="2"/>
  <c r="P41" i="2"/>
  <c r="AA177" i="2"/>
  <c r="AA141" i="2"/>
  <c r="AB16" i="2"/>
  <c r="V37" i="2"/>
  <c r="P37" i="2"/>
  <c r="P130" i="2"/>
  <c r="X49" i="2"/>
  <c r="P46" i="2"/>
  <c r="P47" i="2"/>
  <c r="Y189" i="2"/>
  <c r="Y190" i="2" s="1"/>
  <c r="X189" i="2"/>
  <c r="X190" i="2" s="1"/>
  <c r="Y45" i="2"/>
  <c r="X45" i="2"/>
  <c r="V29" i="2"/>
  <c r="V30" i="2"/>
  <c r="V31" i="2"/>
  <c r="V32" i="2"/>
  <c r="V33" i="2"/>
  <c r="V34" i="2"/>
  <c r="V35" i="2"/>
  <c r="V36" i="2"/>
  <c r="P129" i="2"/>
  <c r="P170" i="2"/>
  <c r="P169" i="2"/>
  <c r="V67" i="2"/>
  <c r="V68" i="2"/>
  <c r="V69" i="2"/>
  <c r="V50" i="2"/>
  <c r="P128" i="2"/>
  <c r="P109" i="2"/>
  <c r="P14" i="2"/>
  <c r="P17" i="2"/>
  <c r="P18" i="2"/>
  <c r="P22" i="2"/>
  <c r="P23" i="2"/>
  <c r="P24" i="2"/>
  <c r="P29" i="2"/>
  <c r="P30" i="2"/>
  <c r="P31" i="2"/>
  <c r="P32" i="2"/>
  <c r="P33" i="2"/>
  <c r="P35" i="2"/>
  <c r="P36" i="2"/>
  <c r="P40" i="2"/>
  <c r="P44" i="2"/>
  <c r="Q45" i="2"/>
  <c r="R45" i="2"/>
  <c r="P50" i="2"/>
  <c r="P51" i="2"/>
  <c r="P52" i="2"/>
  <c r="P53" i="2"/>
  <c r="P54" i="2"/>
  <c r="Q55" i="2"/>
  <c r="R55" i="2"/>
  <c r="S55" i="2"/>
  <c r="P58" i="2"/>
  <c r="P59" i="2"/>
  <c r="P60" i="2"/>
  <c r="P63" i="2"/>
  <c r="P64" i="2"/>
  <c r="P65" i="2"/>
  <c r="P66" i="2"/>
  <c r="P67" i="2"/>
  <c r="P68" i="2"/>
  <c r="P69"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10" i="2"/>
  <c r="P111" i="2"/>
  <c r="P112" i="2"/>
  <c r="P113" i="2"/>
  <c r="P114" i="2"/>
  <c r="P115" i="2"/>
  <c r="P116" i="2"/>
  <c r="P117" i="2"/>
  <c r="P118" i="2"/>
  <c r="P119" i="2"/>
  <c r="P120" i="2"/>
  <c r="P121" i="2"/>
  <c r="P122" i="2"/>
  <c r="P123" i="2"/>
  <c r="P124" i="2"/>
  <c r="P125" i="2"/>
  <c r="P126" i="2"/>
  <c r="P127" i="2"/>
  <c r="P145" i="2"/>
  <c r="P146" i="2"/>
  <c r="P147" i="2"/>
  <c r="P148" i="2"/>
  <c r="P149" i="2"/>
  <c r="P150" i="2"/>
  <c r="P151" i="2"/>
  <c r="P152" i="2"/>
  <c r="P153" i="2"/>
  <c r="P154" i="2"/>
  <c r="P155" i="2"/>
  <c r="P156" i="2"/>
  <c r="P157" i="2"/>
  <c r="P158" i="2"/>
  <c r="P159" i="2"/>
  <c r="P160" i="2"/>
  <c r="P161" i="2"/>
  <c r="P162" i="2"/>
  <c r="P163" i="2"/>
  <c r="P164" i="2"/>
  <c r="P165" i="2"/>
  <c r="P166" i="2"/>
  <c r="P167" i="2"/>
  <c r="P168" i="2"/>
  <c r="P179" i="2"/>
  <c r="P187" i="2"/>
  <c r="P188" i="2"/>
  <c r="Q189" i="2"/>
  <c r="Q190" i="2" s="1"/>
  <c r="R189" i="2"/>
  <c r="R190" i="2" s="1"/>
  <c r="S189" i="2"/>
  <c r="S190" i="2" s="1"/>
  <c r="P199" i="2"/>
  <c r="V40" i="2"/>
  <c r="T55" i="2"/>
  <c r="U55" i="2"/>
  <c r="V23" i="2"/>
  <c r="V24" i="2"/>
  <c r="V22" i="2"/>
  <c r="V18" i="2"/>
  <c r="V17" i="2"/>
  <c r="V14" i="2"/>
  <c r="V16" i="2" s="1"/>
  <c r="B14" i="2"/>
  <c r="B18" i="2" s="1"/>
  <c r="T45" i="2"/>
  <c r="U45" i="2"/>
  <c r="T182" i="2"/>
  <c r="V66" i="2"/>
  <c r="V199" i="2"/>
  <c r="V187" i="2"/>
  <c r="V188" i="2"/>
  <c r="V59" i="2"/>
  <c r="V60" i="2"/>
  <c r="V63" i="2"/>
  <c r="V65" i="2"/>
  <c r="V58" i="2"/>
  <c r="U64" i="2"/>
  <c r="V64" i="2" s="1"/>
  <c r="U189" i="2"/>
  <c r="U190" i="2" s="1"/>
  <c r="T189" i="2"/>
  <c r="T190" i="2" s="1"/>
  <c r="U61" i="2"/>
  <c r="U62" i="2"/>
  <c r="T61" i="2"/>
  <c r="T62" i="2"/>
  <c r="V44" i="2"/>
  <c r="V45" i="2" s="1"/>
  <c r="D62" i="2"/>
  <c r="D61" i="2"/>
  <c r="P142" i="2"/>
  <c r="P178" i="2"/>
  <c r="S205" i="2"/>
  <c r="V49" i="2" l="1"/>
  <c r="P49" i="2"/>
  <c r="B51" i="2"/>
  <c r="B52" i="2" s="1"/>
  <c r="B53" i="2" s="1"/>
  <c r="B54" i="2" s="1"/>
  <c r="B58" i="2" s="1"/>
  <c r="B59" i="2" s="1"/>
  <c r="B60" i="2" s="1"/>
  <c r="B61" i="2" s="1"/>
  <c r="B62" i="2" s="1"/>
  <c r="B63" i="2" s="1"/>
  <c r="B64" i="2" s="1"/>
  <c r="B65" i="2" s="1"/>
  <c r="B66" i="2" s="1"/>
  <c r="B67" i="2" s="1"/>
  <c r="B68" i="2" s="1"/>
  <c r="B69" i="2" s="1"/>
  <c r="B70" i="2" s="1"/>
  <c r="B71" i="2" s="1"/>
  <c r="B72" i="2" s="1"/>
  <c r="B73" i="2" s="1"/>
  <c r="B74" i="2" s="1"/>
  <c r="B48" i="2"/>
  <c r="V178" i="2"/>
  <c r="V142" i="2"/>
  <c r="R75" i="2"/>
  <c r="R143" i="2" s="1"/>
  <c r="S75" i="2"/>
  <c r="S143" i="2" s="1"/>
  <c r="U75" i="2"/>
  <c r="U143" i="2" s="1"/>
  <c r="B23" i="2"/>
  <c r="B24" i="2" s="1"/>
  <c r="B25" i="2" s="1"/>
  <c r="B19" i="2"/>
  <c r="B20" i="2" s="1"/>
  <c r="Q56" i="2"/>
  <c r="T75" i="2"/>
  <c r="T143" i="2" s="1"/>
  <c r="Q75" i="2"/>
  <c r="Q143" i="2" s="1"/>
  <c r="B30" i="2"/>
  <c r="B31" i="2" s="1"/>
  <c r="B32" i="2" s="1"/>
  <c r="B33" i="2" s="1"/>
  <c r="B34" i="2" s="1"/>
  <c r="B35" i="2" s="1"/>
  <c r="B36" i="2" s="1"/>
  <c r="B37" i="2" s="1"/>
  <c r="B38" i="2" s="1"/>
  <c r="V26" i="2"/>
  <c r="V21" i="2"/>
  <c r="V70" i="2"/>
  <c r="V39" i="2"/>
  <c r="R56" i="2"/>
  <c r="P201" i="2"/>
  <c r="P202" i="2" s="1"/>
  <c r="S27" i="2"/>
  <c r="V201" i="2"/>
  <c r="V202" i="2" s="1"/>
  <c r="V189" i="2"/>
  <c r="V190" i="2" s="1"/>
  <c r="P16" i="2"/>
  <c r="U27" i="2"/>
  <c r="S56" i="2"/>
  <c r="U56" i="2"/>
  <c r="P43" i="2"/>
  <c r="R27" i="2"/>
  <c r="P39" i="2"/>
  <c r="X56" i="2"/>
  <c r="Y56" i="2"/>
  <c r="B77" i="2"/>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T27" i="2"/>
  <c r="Y27" i="2"/>
  <c r="T56" i="2"/>
  <c r="P55" i="2"/>
  <c r="P45" i="2"/>
  <c r="P26" i="2"/>
  <c r="P189" i="2"/>
  <c r="P190" i="2" s="1"/>
  <c r="X143" i="2"/>
  <c r="X182" i="2"/>
  <c r="Y182" i="2"/>
  <c r="Y143" i="2"/>
  <c r="V55" i="2"/>
  <c r="P62" i="2"/>
  <c r="V61" i="2"/>
  <c r="P61" i="2"/>
  <c r="V43" i="2"/>
  <c r="V181" i="2"/>
  <c r="P182" i="2"/>
  <c r="P181" i="2"/>
  <c r="V62" i="2"/>
  <c r="Y203" i="2" l="1"/>
  <c r="X203" i="2"/>
  <c r="Q203" i="2"/>
  <c r="R203" i="2"/>
  <c r="T203" i="2"/>
  <c r="U203" i="2"/>
  <c r="S203" i="2"/>
  <c r="V75" i="2"/>
  <c r="V143" i="2" s="1"/>
  <c r="P56" i="2"/>
  <c r="V182" i="2"/>
  <c r="V27" i="2"/>
  <c r="V56" i="2"/>
  <c r="P75" i="2"/>
  <c r="P143" i="2"/>
  <c r="P203" i="2" l="1"/>
  <c r="V203" i="2"/>
  <c r="B146" i="2"/>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P21" i="2"/>
  <c r="Q205" i="2" l="1"/>
  <c r="P27" i="2"/>
</calcChain>
</file>

<file path=xl/comments1.xml><?xml version="1.0" encoding="utf-8"?>
<comments xmlns="http://schemas.openxmlformats.org/spreadsheetml/2006/main">
  <authors>
    <author>Daniela Ionela Cirlig</author>
  </authors>
  <commentList>
    <comment ref="E98" authorId="0" shapeId="0">
      <text>
        <r>
          <rPr>
            <b/>
            <sz val="9"/>
            <color indexed="81"/>
            <rFont val="Tahoma"/>
            <family val="2"/>
            <charset val="238"/>
          </rPr>
          <t>Daniela Ionela Cirlig:</t>
        </r>
        <r>
          <rPr>
            <sz val="9"/>
            <color indexed="81"/>
            <rFont val="Tahoma"/>
            <family val="2"/>
            <charset val="238"/>
          </rPr>
          <t xml:space="preserve">
curs euro in 16 febr = 4,5226</t>
        </r>
      </text>
    </comment>
  </commentList>
</comments>
</file>

<file path=xl/sharedStrings.xml><?xml version="1.0" encoding="utf-8"?>
<sst xmlns="http://schemas.openxmlformats.org/spreadsheetml/2006/main" count="1531" uniqueCount="735">
  <si>
    <t>TOTAL</t>
  </si>
  <si>
    <t>„Răspunsul eficient salvează vieţi II”</t>
  </si>
  <si>
    <t>IGSU</t>
  </si>
  <si>
    <t>AP 5</t>
  </si>
  <si>
    <t>Axa prioritară 3. Dezvoltarea infrastructurii de mediu în condiții de management eficient al resurselor, Obiectivul Specific 3.1. Reducerea numărului depozitelor neconforme şi creşterea gradului de pregătire pentru reciclare a deşeurilor în România</t>
  </si>
  <si>
    <t>"Sistem de management integrat al deșeurilor în județul Tulcea - faza II"</t>
  </si>
  <si>
    <t>Unitatea - Administrativ - Teritorială Județul Tulcea</t>
  </si>
  <si>
    <t>Axa prioritară 3. Dezvoltarea infrastructurii de mediu în condiții de management eficient al resurselor, Obiectivul Specific 3.2. Creșterea nivelului de colectare și epurare a apelor uzate urbane, precum și a gradului de asigurare a alimentării cu apă potabilă a populației</t>
  </si>
  <si>
    <t>Sprijin pentru pregătirea Aplicației de Finanțare și a Documentațiilor de Atribuire pentru Proiectul Regional de Dezvoltare a Infrastructurii de Apă și Apă Uzată din Județul Galați, în perioada 2014-2020</t>
  </si>
  <si>
    <t>Societatea Apă Canal SA Galați</t>
  </si>
  <si>
    <t>Fazarea proiectului Reabilitarea si modernizarea sistemelor de alimentare cu apa si canalizare in judetul Mehedinti</t>
  </si>
  <si>
    <t>S.C. SECOM S.A.</t>
  </si>
  <si>
    <t xml:space="preserve">fazarea proiectului Extindereas si reabilitarea infrastructurii de apa si apa uzata in judetul Hunedoara </t>
  </si>
  <si>
    <t>Fazarea proiectului Sistem de management integrat al deseurilor solide în județul Călărași</t>
  </si>
  <si>
    <t>Total OS 3.1</t>
  </si>
  <si>
    <t xml:space="preserve">Total OS 3.2 </t>
  </si>
  <si>
    <t>AP 3</t>
  </si>
  <si>
    <t>Fazarea proiectului Reabilitarea sistemului de alimentare cu apă, a sistemului de canalizare și a stațiilor de epurare în aglomerările Vaslui, Bârlad, Huși și Negrești – județul Vaslui</t>
  </si>
  <si>
    <t>Fazarea proiectului Reabilitarea si modernizarea sistemelor de apa si canalizare in judetul Prahova</t>
  </si>
  <si>
    <t>Fazarea proiectului extinderea şi modernizarea sistemelor de alimentare cu apă şi canalizare-epurarea apelor uzate în judeţul Botoşani</t>
  </si>
  <si>
    <t>Total AP 5</t>
  </si>
  <si>
    <t xml:space="preserve">Fazarea proiectului Extinderea și reabilitarea infrastructurii de apă și apă uzată  în județul Argeș </t>
  </si>
  <si>
    <t>Finalizarea Stației de Epurare Glina, reabilitarea principalelor colectoare de canalizare și a canalului colector Dâmbovița (Caseta) în Municipiul Bucuresti-Etapa II</t>
  </si>
  <si>
    <t>Fazarea proiectului Extinderea și reabilitarea infrastructurii de apă și apă uzată în judeţul Satu Mare</t>
  </si>
  <si>
    <t>Fazarea proiectului Sistem de management integrat al deseurilor în județul Bihor</t>
  </si>
  <si>
    <t>MULTI RISC – MODUL I</t>
  </si>
  <si>
    <t>Fazarea proiectului Extinderea si reabilitarea infrastructurii de apă și apă uzată în județul Bacău</t>
  </si>
  <si>
    <t>Fazarea proiectului Extinderea și modernizarea sistemului de alimentare cu apă și canalizare în județul Timiș</t>
  </si>
  <si>
    <t>Fazarea proiectului Extinderea și reabilitarea infrastructurii de apă și apă uzată în judeţul Maramureş</t>
  </si>
  <si>
    <t>Fazarea proiectului Extinderea și reabilitarea infrastructurii de apă și apă uzată pentru regiunea Constanța-Ilfov</t>
  </si>
  <si>
    <t>Sprijin pentru pregătirea aplicației de finanțare și a documentațiilor de atribuire pentru proiectul regional de dezvoltare a infrastructurii de apă și apă uzată din județul Buzău în perioada 2014-2020</t>
  </si>
  <si>
    <t>S.C. Compania de apă S.A.</t>
  </si>
  <si>
    <t>Fazarea proiectului Extinderea şi reabilitarea sistemelor de alimentare cu apă și apă uzată în județul Gorj</t>
  </si>
  <si>
    <t>S.C. APAREGIO GORJ S.A.</t>
  </si>
  <si>
    <t>Fazarea proiectului Extinderea şi reabilitarea infrastructurii de apă și apă uzată în județul Dâmbovița</t>
  </si>
  <si>
    <t>Compania de Apă Târgoviște-Dâmbovița S.A.</t>
  </si>
  <si>
    <t>Sprijin pentru pregătirea aplicației de finanțare și a documentațiilor de atribuire pentru proiectul regional de dezvoltare a infrastructurii de apă și apă uzată din județul Harghita în perioada 2014-2020</t>
  </si>
  <si>
    <t>S.C. Harviz S.A.</t>
  </si>
  <si>
    <t>Fazarea proiectului Extinderea și Modernizarea Infrastructurii de Apă si Apă uzată în jud Arad</t>
  </si>
  <si>
    <t>Sprijin pentru pregătirea aplicației de finanțare și a documentațiilor de atribuire pentru proiectul regional de dezvoltare a infrastructurii de apă și apă uzată pentru aria de operare a Operatorului Regional în județele Călărași și Ialomița</t>
  </si>
  <si>
    <t>S.C. ECOAQUA S.A.</t>
  </si>
  <si>
    <t>Fazarea proiectului Extinderea și reabilitarea infrastructurii de apă și apă uzată în judeţul Vâlcea</t>
  </si>
  <si>
    <t>Apavil S.A.</t>
  </si>
  <si>
    <t>Sprijin pentru pregătirea aplicației de finanțare și a documentațiilor de atribuire pentru proiectul regional de dezvoltare a infrastructurii de apă și apă uzată din județul Brăila, în perioada 2014-2020</t>
  </si>
  <si>
    <t>COMPANIA DE UTILITĂȚI PUBLICE DUNĂREA BRĂILA S.A.</t>
  </si>
  <si>
    <t>Fazarea proiectului Reabilitarea și extinderea sistemelor de alimentare cu apă și canalizare în județul Teleorman</t>
  </si>
  <si>
    <t>S.C. APA SERV S.A.</t>
  </si>
  <si>
    <t>Sprijin pentru pregătirea aplicației de finanțare și a documentațiilor de atribuire pentru proiectul regional de dezvoltare a infrastructurii de apă și apă uzată din județul Argeș</t>
  </si>
  <si>
    <t>SC Apă Canal 2000 SA</t>
  </si>
  <si>
    <t>Fazarea proiectului Extinderea și reabilitarea infrastructurii de apă și apă uzată în judeţul Mureș</t>
  </si>
  <si>
    <t>Axa Prioritară 2. Dezvoltarea unui sistem de transport multimodal, de calitate, durabil şi eficient, Obiectivul Specific 2.3 (OS) Creşterea gradului de utilizare sustenabilă a aeroporturilor</t>
  </si>
  <si>
    <t>Fazarea proiectului reabilitarea infrastructurii de mișcare a Aeroportului Craiova</t>
  </si>
  <si>
    <t>AP 2</t>
  </si>
  <si>
    <t>Total OS 2.3</t>
  </si>
  <si>
    <t>Total AP 3</t>
  </si>
  <si>
    <t>Sprijin pentru pregatirea aplicatiei de finantare si a documentatiilor de atribuire pentru proiectul regional de dezvoltare a infrastructurii de apa si apa uzata din judetele Ilfov, Giurgiu si ialomita in perioada 2014-2020</t>
  </si>
  <si>
    <t>EURO APAVOL SA</t>
  </si>
  <si>
    <t>Srijin pentru pregatirea aplicatiei de finantare si a documentatiilor de atribuire pentru proiectul regional de dezvoltare a infrastructurii de apa si apa uzata din judetul Hunedoara in perioada 2014-2020</t>
  </si>
  <si>
    <t>APA PROD SA</t>
  </si>
  <si>
    <t>Fazarea proiectului Extinderea și modernizarea infrastructurii de apă și apă uzată în județul Bistrița-Năsăud</t>
  </si>
  <si>
    <t>Sprijin pentru pregătirea aplicaţiei de finanţare şi a documentaţiilor de atribuire pentru Proiectul regional de dezvoltare a infrastructurii de apă şi apă uzată din judeţul ALBA, în perioada 2014 – 2020</t>
  </si>
  <si>
    <t>Fazarea Proiectului "Reabilitarea și extinderea sistemelor de alimentare cu apă și de canalizare în județul Tulcea</t>
  </si>
  <si>
    <t xml:space="preserve">Fazarea proiectului Reabilitarea și extinderea sistemelor de apă și canalizare în județul Brașov </t>
  </si>
  <si>
    <t>Fazarea proiectului reabilitarea și modernizarea sistemului de alimentare cu apă și canalizare în județul Ilfov</t>
  </si>
  <si>
    <t>Sprijin pentru pregătirea aplicației de finanțare și a documentațiilor de atribuire pentru proiectul regional de dezvoltare a infrastructurii de apă și apă uzată din județul Tulcea  în perioada 2014 - 2020</t>
  </si>
  <si>
    <t>Reabilitarea sistemului de termoficare urbana la nivelul municipiului Oradea pentru perioada 2009-2028, în scopul conformarii la legislatia de mediu si cresterii eficientei energetice – Etapa II</t>
  </si>
  <si>
    <t>Total O.S. 7.1</t>
  </si>
  <si>
    <t>Fazarea Proiectului Extinderea si Reabilitarea Infrastructurii de Apa si Apa uzata din Judetul Suceava</t>
  </si>
  <si>
    <t>Fazarea proiectului Extinderea și Reabilitarea sistemelor de apă și apă uzată în  județul Olt</t>
  </si>
  <si>
    <t xml:space="preserve">Total OS 5.2 </t>
  </si>
  <si>
    <t>Total AP 2</t>
  </si>
  <si>
    <t>Total AP 7</t>
  </si>
  <si>
    <t>AP 4</t>
  </si>
  <si>
    <t>Total AP 4</t>
  </si>
  <si>
    <t>Total OS 4.1</t>
  </si>
  <si>
    <t>Planificarea managementului conservării biodiversității pentru situl Natura 2000 ROSCI0187 Pajiștile lui Suciu</t>
  </si>
  <si>
    <t>Planificarea managementului conservării biodiversității in 5 situri Natura 2000 ROSCI0131 Oltenita-Mostistea, ROSPA0021 Ciocanesti, ROSPA0055 Lacul Galatui, ROSPA 0105 Valea Mostistea si ROSPA0136 Oltenita-Ulmeni</t>
  </si>
  <si>
    <t>Elaborarea planului de management pentru ROSPA0078 Mlaștina Satchinez, ROSCI0115 Mlaștina Satchinez și 2.740 Rezervația Mlaștinile Satchinez</t>
  </si>
  <si>
    <t>Elaborarea Planurilor de Management pentru ROSCI0287 Comloșu Mare, ROSCI0338 Pădurea Paniova și ROSCI0345 Pajiștea Cenad</t>
  </si>
  <si>
    <t>Management eficient si participativ pentru situl Natura 2000 ROSCI0432 Prunisor</t>
  </si>
  <si>
    <t>SC Apa Prod SA</t>
  </si>
  <si>
    <t>AQUAVAS SA</t>
  </si>
  <si>
    <t>S.C. HIDROPRAHOVA S.A.</t>
  </si>
  <si>
    <t>SC Nova Apaserv SA</t>
  </si>
  <si>
    <t>Unitatea-Administrativ-Teritorială Județul Bihor</t>
  </si>
  <si>
    <t>SC Apa Canal 2000 SA</t>
  </si>
  <si>
    <t>Municipiul Bucuresti</t>
  </si>
  <si>
    <t>SC Apaserv Satu Mare SA</t>
  </si>
  <si>
    <t>Inspectoratul General pentru Situatii de Urgenta (U.M. 0276)</t>
  </si>
  <si>
    <t>S.C. Compania Regională de Apă Bacău S.A.</t>
  </si>
  <si>
    <t>Aquatim SA</t>
  </si>
  <si>
    <t>SC Vital SA</t>
  </si>
  <si>
    <t>S.C. RAJA S.A. Constanța</t>
  </si>
  <si>
    <t>Consiliul Județean Alba</t>
  </si>
  <si>
    <t>COMPANIA AQUASERV SA</t>
  </si>
  <si>
    <t>Regia Autonoma Aeroportul Craiova</t>
  </si>
  <si>
    <t>SC Aquabis SA</t>
  </si>
  <si>
    <t>SC APA-CTTA SA</t>
  </si>
  <si>
    <t>S.C. AQUASERV S.A.</t>
  </si>
  <si>
    <t>Municipiul Oradea</t>
  </si>
  <si>
    <t>COMPANIA APĂ BRAȘOV S.A.</t>
  </si>
  <si>
    <t>S.C. RAJA S.A.</t>
  </si>
  <si>
    <t>AQUASERV S.A. </t>
  </si>
  <si>
    <t>S.C. APĂ CANAL ILFOV S.A.</t>
  </si>
  <si>
    <t>SC ACET SA</t>
  </si>
  <si>
    <t>Unitatea-Administrativ-Teritorială Județul Maramureș</t>
  </si>
  <si>
    <t>Unitatea-Administrativ-Teritoriala Județul Caraș-Severin</t>
  </si>
  <si>
    <t>ASOCIATIA ECHILIBRU</t>
  </si>
  <si>
    <t>Asociatia Ecologica de Turism Montan Absolut</t>
  </si>
  <si>
    <t>RAJA SA</t>
  </si>
  <si>
    <t>Asociația Echilibru</t>
  </si>
  <si>
    <t>ASOCIAȚIA PENTRU PROMOVAREA VALORILOR NATURALE ȘI CULTURALE ALE BANATULUI ȘI CRIȘANEI "EXCELSIOR"</t>
  </si>
  <si>
    <t>AQUATIM S.A.</t>
  </si>
  <si>
    <t>APM Mehedinți</t>
  </si>
  <si>
    <t>Managementul durabil al siturilor Natura 2000 ROSCI0088 Gura Vedei-Saica-Slobozia fara suprafaþa care se suprapune cu ROSPA0108 Vedea – Dunare) si ROSPA0090 Ostrovu Lung-Gostinu</t>
  </si>
  <si>
    <t>Elaborarea planului de management pentru situl de importanta comunitara Natura 2000 ROSCI0228 Sindrilita</t>
  </si>
  <si>
    <t>Elaborarea planului de management pentru ROSPA0109 Acumularile Belcesti, ROSCI0222 Saraturile Jijia Inferioara Prut, ROSPA0042 Jijiei si Miletinului și 2.553 Balta Telva Visina</t>
  </si>
  <si>
    <t>Management adecvat în vederea conservarii biodiversitaþii din ariile naturale protejate ROSCI0005 Balta Alba-Amara-Jirlau-Lacul Sarat Câineni, ROSPA0004 Balta Alba- Amara-Jirlau, 2.271 Balta Alba, 2.272 Balta Amara, 2.260 Lacul Jirlau-Visani</t>
  </si>
  <si>
    <t>Conservarea biodiversitaþii în situl Natura 2000 ROSPA0124 Lacurile de pe Valea Ilfovului</t>
  </si>
  <si>
    <t>GOSPODĂRIRE COMUNALĂ SA SFÂNTU GHEORGHE</t>
  </si>
  <si>
    <t>Asociatia Coridorul Verde</t>
  </si>
  <si>
    <t>APA SERV VALEA JIULUI SA</t>
  </si>
  <si>
    <t>SC APAVIL SA</t>
  </si>
  <si>
    <t>Asociatia Operatorilor din Agricultura Ecologica BIO Romania</t>
  </si>
  <si>
    <t>OCOLUL SILVIC NARUJA</t>
  </si>
  <si>
    <t>SC AQUABIS SA</t>
  </si>
  <si>
    <t>SC APAVITAL SA</t>
  </si>
  <si>
    <t>APAREGIO GORJ SA</t>
  </si>
  <si>
    <t>Asociația pentru Mediu și Educație</t>
  </si>
  <si>
    <t>ASOCIATIA MAXIMILIAN</t>
  </si>
  <si>
    <t>S.C. Apa Canal S.A.</t>
  </si>
  <si>
    <t>UAT Judetul IASI</t>
  </si>
  <si>
    <t>Elaborarea Planurilor de management pentru ariile protejate ROSCI0310 Lacurile Fălticeni, ROSCI0389 Sărăturile de la Gura Ialomiței - Mihai Bravu, ROSP0051 Iezerul Călărași, ROSPA0061 Lacul Techirghiol, ROSPA0101 Stepa Saraiu Horea, ROSPA0111 Berteștii de</t>
  </si>
  <si>
    <t>SOCIETATEA ORNITOLOGICĂ ROMÂNĂ</t>
  </si>
  <si>
    <t>Hidroprahova</t>
  </si>
  <si>
    <t>Elaborarea planului de management pentru situl de importanþa comunitara
ROSCI0018 Caldarile Zabalei împreuna cu aria naturala protejata 2810. Caldarile Zabalei-Zârna Mica-Raoaza</t>
  </si>
  <si>
    <t>Ocolul Silvic NaARUJA</t>
  </si>
  <si>
    <t>UAT Judetul MEHEDINTI</t>
  </si>
  <si>
    <t>Elaborarea planului de management al Ariei protejate ROSCI0381 Râul Târgului –Argesel – Râusor</t>
  </si>
  <si>
    <t>Fundația Conservation Carpathia</t>
  </si>
  <si>
    <t xml:space="preserve">Elaborarea planului de management pentru situl de importanþa comunitara
ROSCI0405 Dealurile Strehaia-Bâtlanele </t>
  </si>
  <si>
    <t>Asociația Regională pentru Dezvoltarea Antreprenorială Oltenia (ARDA Oltenia)</t>
  </si>
  <si>
    <t>Cresterea gradului de protecþie si conservare a biodiversitaþii prin implementarea Planului de management al Sitului NATURA 2000 ROSPA0106 Valea Oltului Inferior</t>
  </si>
  <si>
    <t>Agenția pentru Protecția Mediului Olt</t>
  </si>
  <si>
    <t>Managementul conservativ al siturilor de importanþa comunitara ROSCI0382 Râul Târnava Mare între Copsa si Mihalþ, ROSCI0431 Pajistile dintre Seica Mare si Veseud si ROSCI0312 Castanii comestibili de la Buia</t>
  </si>
  <si>
    <t>Agenția pentru Protecția Mediului Sibiu</t>
  </si>
  <si>
    <t>UAT Judetul CONSTANTA</t>
  </si>
  <si>
    <t>Total OS 4.3</t>
  </si>
  <si>
    <t>Axa Prioritară 2. Dezvoltarea unui sistem de transport multimodal, de calitate, durabil şi eficient, Obiectivul Specific 2.1 (OS) Cresterea mobilității pe rețeaua rutieră TENT
globală</t>
  </si>
  <si>
    <t>CNAIR</t>
  </si>
  <si>
    <t>Total OS 2.1</t>
  </si>
  <si>
    <t>AP 1</t>
  </si>
  <si>
    <t>Axa Prioritară 1:  Imbunatatirea mobilitatii prin dezvoltarea retelei TEN-T si a Metroului. Obiectivul specific. 1.1 Cresterea mobilității pe rețeaua rutieră TENT
centrală</t>
  </si>
  <si>
    <t>Total AP 1</t>
  </si>
  <si>
    <t>Axa Prioritară 1:  Imbunatatirea mobilitatii prin dezvoltarea retelei TEN-T si a Metroului. Obiectivul specific. 1.2</t>
  </si>
  <si>
    <t>Total OS 1.1</t>
  </si>
  <si>
    <t>Total OS 1.2</t>
  </si>
  <si>
    <t>CFR</t>
  </si>
  <si>
    <t>UAT Judetul CLUJ</t>
  </si>
  <si>
    <t>Total OS 1.4</t>
  </si>
  <si>
    <t>Axa Prioritară 1:  Imbunatatirea mobilitatii prin dezvoltarea retelei TEN-T si a Metroului. Obiectivul specific. 1.4</t>
  </si>
  <si>
    <t>METROREX</t>
  </si>
  <si>
    <t>Elaborarea planului de management pentru siturile Natura 2000 – ROSPA0139 Piemontul Munţilor Metaliferi – Vinţu (incluzând rezervaţia naturală 2.519 Măgura Uroiului) şi ROSCI0419 Mureşul Mijlociu–Cugir</t>
  </si>
  <si>
    <t>SC EPMC CONSULTING SRL</t>
  </si>
  <si>
    <t>UAT Judetul VASLUI</t>
  </si>
  <si>
    <t>Fazarea proiectului Extinderea si modernizarea infrastructurii de apa si apa uzata in judetul Bihor</t>
  </si>
  <si>
    <t>Plan de management pentru situl ROSCI0283 Cheile Doftanei</t>
  </si>
  <si>
    <t>Asociatia pentru Dezvoltare si Mediu - ADEMED</t>
  </si>
  <si>
    <t>Râul Putna – crearea sistemului de management integrat pentru situl de interes comunitar Râul Putna și ariile naturale protejate învecinate: Râpa Roșie-Dealu Morii, Rezervația Algheanu și Pârâul Bozu</t>
  </si>
  <si>
    <t>ASOCIATIA PENTRU CONSERVAREA DIVERSITATII BIOLOGICE</t>
  </si>
  <si>
    <t>Sprijin pentru pregatirea aplicatiei de finantare si a documentatiilor de atribuire pentru proiectul regional de dezvoltare a infrastructurii de apa si apa uzata din judetul GIURGIU în perioada 2014-2020</t>
  </si>
  <si>
    <t>Apa Service S.A.</t>
  </si>
  <si>
    <t>Lucrări de reabilitare pentru poduri, podețe și tuneluri de cale ferată - SRCF Iaşi-Faza II</t>
  </si>
  <si>
    <t xml:space="preserve">Lucrări de reabilitare pentru poduri, podețe și tuneluri de cale ferată -  Sucursala Regională de Căi Ferate Brașov (FAZA II) 
</t>
  </si>
  <si>
    <t>Lucrări de reabilitare pentru poduri, podețe și tuneluri de cale ferată - Sucursala Regională de Căi Ferate Timișoara - Faza II</t>
  </si>
  <si>
    <t>Sprijin pentru pregatirea aplicaþiei de finanþare si a documentatiilor de atribuire pentru proiectul regional de dezvoltare a infrastructurii de apa si apa uzata din judetele Cluj si Salaj, în perioada 2014-2020</t>
  </si>
  <si>
    <t>Compania de Apa SOMES S.A.</t>
  </si>
  <si>
    <t>As,. Vanatorilor si Pescarilor Sportivi "Tarnava Mare"</t>
  </si>
  <si>
    <t>Total OS 2.7</t>
  </si>
  <si>
    <t xml:space="preserve">Axa Prioritară 2. Dezvoltarea unui sistem de transport multimodal, de calitate, durabil şi eficient, Obiectivul Specific 2.7 </t>
  </si>
  <si>
    <t>Management durabil pentru conservarea biodiversității prin realizarea planului de management al ariilor naturale protejate ROSCI0316 Lunca Râului Doamnei și ROSCI0268 Valea Vîlsanului</t>
  </si>
  <si>
    <t>ASOCIAȚIA PENTRU O ROMÂNIE DESCHISĂ (APRD)</t>
  </si>
  <si>
    <t>Sprijin pentru pregătirea aplicației de finanțare și a documentațiilor de atribuire pentru proiectul regional de dezvoltare a infrastructurii de apă și apă uzată din județele Sibiu - Brașov, în perioada 2014-2020</t>
  </si>
  <si>
    <t>SC. APA CANAL S.A. SIBIU</t>
  </si>
  <si>
    <t>Sprijin pentru pregătirea aplicației de finanțare și a documentațiilor de atribuire pentru proiectul regional de dezvoltare a infrastructurii de apă și apă uzată din din regiunea Turda – Câmpia Turzii, în perioada 2014-2020</t>
  </si>
  <si>
    <t>Management eficient în siturile Natura 2000: ROSCI0276 Albeşti, ROSCI0417 Manoleasa, ROSCI0317 Cordăreni–Vorniceni şi ROSCI0234 şi rezervaţia Stânca Ştefăneşti, judeţul Botoşani</t>
  </si>
  <si>
    <t>Fundația CORONA</t>
  </si>
  <si>
    <t>Total OS 2.2</t>
  </si>
  <si>
    <t xml:space="preserve">Axa Prioritară 2. Dezvoltarea unui sistem de transport multimodal, de calitate, durabil şi eficient, Obiectivul Specific 2.2 (OS)  Dezvoltarea infrastructurii rutiere </t>
  </si>
  <si>
    <t>Reabilitare DN 76, Deva - Oradea - Faza II</t>
  </si>
  <si>
    <t>Construcția Variantei de Ocolire Caracal - FAZA II</t>
  </si>
  <si>
    <t>Construcția variantei de ocolire Târgu-Jiu – Faza II</t>
  </si>
  <si>
    <t>Implementarea planului de management pentru aria naturala protejata ROSCI 0263 Valea Ierii</t>
  </si>
  <si>
    <t>SC EPMC Consulting SRL</t>
  </si>
  <si>
    <t>Reabilitarea și extinderea sistemelor de apă și apă uzată în județul Alba, 2014 -2020</t>
  </si>
  <si>
    <t>APA-CTTA S.A.</t>
  </si>
  <si>
    <r>
      <t>Fazarea Proiectului  Sistem integrat de management al deșeurilor în județul</t>
    </r>
    <r>
      <rPr>
        <b/>
        <sz val="10"/>
        <rFont val="Calibri"/>
        <family val="2"/>
        <charset val="238"/>
        <scheme val="minor"/>
      </rPr>
      <t xml:space="preserve"> Maramures</t>
    </r>
  </si>
  <si>
    <r>
      <t>Fazarea Proiectului  Sistem integrat de management al deșeurilor în județul</t>
    </r>
    <r>
      <rPr>
        <b/>
        <sz val="10"/>
        <rFont val="Calibri"/>
        <family val="2"/>
        <charset val="238"/>
        <scheme val="minor"/>
      </rPr>
      <t xml:space="preserve"> Caras-Severin</t>
    </r>
  </si>
  <si>
    <r>
      <t>Fazarea Proiectului  Sistem integrat de management integrat al deșeurilor în județul</t>
    </r>
    <r>
      <rPr>
        <b/>
        <sz val="10"/>
        <rFont val="Calibri"/>
        <family val="2"/>
        <charset val="238"/>
        <scheme val="minor"/>
      </rPr>
      <t xml:space="preserve"> Iasi</t>
    </r>
  </si>
  <si>
    <r>
      <t>Fazarea Proiectului  Sistem integrat de management al deșeurilor în județul</t>
    </r>
    <r>
      <rPr>
        <b/>
        <sz val="10"/>
        <rFont val="Calibri"/>
        <family val="2"/>
        <charset val="238"/>
        <scheme val="minor"/>
      </rPr>
      <t xml:space="preserve"> Mehedinti</t>
    </r>
  </si>
  <si>
    <r>
      <t>Fazarea Proiectului  Sistem integrat de management al deșeurilor în județul</t>
    </r>
    <r>
      <rPr>
        <b/>
        <sz val="10"/>
        <rFont val="Calibri"/>
        <family val="2"/>
        <charset val="238"/>
        <scheme val="minor"/>
      </rPr>
      <t xml:space="preserve"> Constanta</t>
    </r>
  </si>
  <si>
    <r>
      <t>Fazarea Proiectului  Sistem integrat de management al deșeurilor în județul</t>
    </r>
    <r>
      <rPr>
        <b/>
        <sz val="10"/>
        <rFont val="Calibri"/>
        <family val="2"/>
        <charset val="238"/>
        <scheme val="minor"/>
      </rPr>
      <t xml:space="preserve"> Cluj</t>
    </r>
  </si>
  <si>
    <r>
      <t>Fazarea Proiectului  Sistem integrat de management al deșeurilor în județul</t>
    </r>
    <r>
      <rPr>
        <b/>
        <sz val="10"/>
        <rFont val="Calibri"/>
        <family val="2"/>
        <charset val="238"/>
        <scheme val="minor"/>
      </rPr>
      <t xml:space="preserve"> Vaslui</t>
    </r>
  </si>
  <si>
    <r>
      <t xml:space="preserve">Sprijin pentru pregătirea aplicației de finanțare și a documentațiilor de atribuire pentru proiectul regional de dezvoltare a infrastructurii de apă și apă uzată aria de operare a SC RAJA SA , </t>
    </r>
    <r>
      <rPr>
        <b/>
        <sz val="10"/>
        <rFont val="Calibri"/>
        <family val="2"/>
        <charset val="238"/>
        <scheme val="minor"/>
      </rPr>
      <t>CONSTANȚA în perioada 2014 - 2020</t>
    </r>
  </si>
  <si>
    <r>
      <t>Fazarea Proiectului Reabilitarea și modernizarea sistemului de alimentare cu apă și canalizare în regiunea</t>
    </r>
    <r>
      <rPr>
        <b/>
        <sz val="10"/>
        <rFont val="Calibri"/>
        <family val="2"/>
        <charset val="238"/>
        <scheme val="minor"/>
      </rPr>
      <t xml:space="preserve"> Constanța-Ialomița</t>
    </r>
  </si>
  <si>
    <r>
      <t>Fazarea proiectului "Extinderea si modernizarea sistemelor de apa si apa uzata în judetul</t>
    </r>
    <r>
      <rPr>
        <b/>
        <sz val="10"/>
        <rFont val="Calibri"/>
        <family val="2"/>
        <charset val="238"/>
        <scheme val="minor"/>
      </rPr>
      <t xml:space="preserve"> Covasna"</t>
    </r>
  </si>
  <si>
    <r>
      <t xml:space="preserve">Planificarea managementului conservării biodiversității in 2 situri Natura 2000 ROSPA0024 Confluenta Olt-Dunare si  ROSCI0044 Corabia Turnu-Magurele, incluzand aria naturala protejata de interes national B 10 </t>
    </r>
    <r>
      <rPr>
        <b/>
        <sz val="10"/>
        <rFont val="Calibri"/>
        <family val="2"/>
        <charset val="238"/>
        <scheme val="minor"/>
      </rPr>
      <t>Ostrovul Mare</t>
    </r>
  </si>
  <si>
    <r>
      <t xml:space="preserve">Realizarea managementului adecvat în scopul conservării biodiversității în aria naturală protejată ROSCI0357 </t>
    </r>
    <r>
      <rPr>
        <b/>
        <sz val="10"/>
        <rFont val="Calibri"/>
        <family val="2"/>
        <charset val="238"/>
        <scheme val="minor"/>
      </rPr>
      <t>Porumbeni</t>
    </r>
  </si>
  <si>
    <t xml:space="preserve"> 
106454</t>
  </si>
  <si>
    <t>Compania de Apa  ORADEA SA</t>
  </si>
  <si>
    <t>Compania de Apa  ARIEȘ S.A.</t>
  </si>
  <si>
    <t>Compania de Apa   TÂRGOVIȘTE-DÂMBOVIȚA S.A.</t>
  </si>
  <si>
    <t>Compania de Apa   BRASOV SA</t>
  </si>
  <si>
    <t>Compania de Apa  OLT S.A</t>
  </si>
  <si>
    <t>Compania de Apa   ARAD S.A.</t>
  </si>
  <si>
    <t>Unitatea-Administrativ-Teritorială Județul Călărași</t>
  </si>
  <si>
    <t>Municipiul Turda</t>
  </si>
  <si>
    <t>Elaborarea Planului de management pentru ariile naturale protejate ROSPA0040 Dunărea Veche-Brațul Măcin, RO SCI0012 Brațul Măcin și rezervația națională Lacul Traian</t>
  </si>
  <si>
    <t>Asociația Medio Pro</t>
  </si>
  <si>
    <t>Extinderea si modernizarea sistemului de apa si canalizare in judetul Vrancea, etapa a II-a, POIM</t>
  </si>
  <si>
    <t>COMPANIA DE UTILITATI PUBLICE SA VRANCEA</t>
  </si>
  <si>
    <t>LEI</t>
  </si>
  <si>
    <t>Sistem de detectare a cutiilor de osii supraîncălzite şi a frânelor strânse Faza II</t>
  </si>
  <si>
    <t xml:space="preserve">Axa Prioritară 2. Dezvoltarea unui sistem de transport multimodal, de calitate, durabil şi eficient, Obiectivul Specific 2.5 (OS) Imbunătățirea  siguranței rutiere </t>
  </si>
  <si>
    <t>Modernizarea instalatiilor de centralizare electromecanica pe sectia de circulatie Ilia - Lugoj – Faza II</t>
  </si>
  <si>
    <t xml:space="preserve">CFR </t>
  </si>
  <si>
    <t>Sprijin pentru pregatirea aplicatiei de finantare si a documentatiilor de atribuire pentru proiectul regional de dezvoltare a infrastructurii de apa si apa uzata din judetele Olt, în perioada 2014-2020</t>
  </si>
  <si>
    <t>Modernizare DN5 București-Adunații Copăceni – Faza II”</t>
  </si>
  <si>
    <t>Construcția Variantei de Ocolire a orașului Săcuieni (FAZA II)</t>
  </si>
  <si>
    <t>Fazarea proiectului Sistem de Management Integrat al Deșeurilor în județul Vrancea</t>
  </si>
  <si>
    <t>Varianta de ocolire Carei (faza II)</t>
  </si>
  <si>
    <t>Sprijin pentru pregatirea aplicatiei de finantare si a documentatiilor de atribuire pentru proiectul regional de dezvoltare a infrastructurii de apa si apa uzata din judetele Bacau, în perioada 2014-2020</t>
  </si>
  <si>
    <t>Fazarea proiectului Reabilitarea Sitului poluat istoric Iaz Batal 30 ha – Tîrgu-Mureș</t>
  </si>
  <si>
    <t>Tîrgu-Mureș, regiunea 7 Centru</t>
  </si>
  <si>
    <t>Fazarea proiectului "Extinderea si modernizarea sistemelor de apa si apa uzata în judetul Caras Severin</t>
  </si>
  <si>
    <t>Elaborarea a 3 planuri de management pentru situri Natura 2000 din judetul Alba</t>
  </si>
  <si>
    <t>Reabilitarea sistemului de termoficare în Municipiul Iași în vederea conformării cu standardele de mediu privind emisiile în atmosferă și pentru creșterea eficienței energetice în alimentarea cu căldură urbană. Etapa a II-a</t>
  </si>
  <si>
    <t>MUNICIPIUL IASI,  Regiunea 1 Nord-Est, Iasi</t>
  </si>
  <si>
    <t>Planificarea managementului conservării biodiversității în situl Natura 2000 ROSPA00060 Lacurile Taşaul–Corbu</t>
  </si>
  <si>
    <t xml:space="preserve"> Elaborarea Planului de management al sitului Natura 2000 Oituz-Ojdula</t>
  </si>
  <si>
    <t>Implementarea de măsuri active de conservare pe teritoriul Sitului Natura 2000 ROSCI0129 Nordul Gorjului de Vest care vizează reconstrucţia ecologică a habitatelor 4070* Tufărişuri cu Pinus mugo şi Rhododendron myrtifolium, 9260 Vegetaţie forestieră cu Ca</t>
  </si>
  <si>
    <t>Elaborarea planului de management pentru ROSCI0373 Râul Mureş între Brănişca şi Ilia şi a planului de management pentru ROSPA0132 Munţii Metaliferi şi ariile naturale protejate conexe</t>
  </si>
  <si>
    <t>Sprijin pentru pregătirea aplicației de finanțare și a documentațiilor de atribuire pentru proiectul regional de dezvoltare a infrastructurii de apă și apă uzată din județul Vaslui, în perioada 2014-2020</t>
  </si>
  <si>
    <t>AQUAVAS SA, Regiunea 1 Nord-Est, vaslui</t>
  </si>
  <si>
    <t>Sprijin pentru pregatirea aplicatiei de finantare si a documentatiilor de atribuire pentru proiectul regional de dezvoltare a infrastructurii de apă și apă uzată din județul Sibiu, regiunea Nord și Nord-Est în perioada 2014-2020</t>
  </si>
  <si>
    <t>Fazarea proiectului Sistem de management integrat al deșeurilor în județul Prahova</t>
  </si>
  <si>
    <t>Sprijin pentru pregătirea aplicației de finanțare și a documentațiilor de atribuire pentru proiectul regional de dezvoltare a infrastructurii de apă și apă uzată din județul Mureș în perioada 2014-2020</t>
  </si>
  <si>
    <t>Sprijin pentru pregătirea aplicației de finanțare și a documentațiilor de atribuire pentru proiectul regional de dezvoltare a infrastructurii de apă și apă uzată din județul Teleorman, în perioada 2014-2020</t>
  </si>
  <si>
    <t>public</t>
  </si>
  <si>
    <t>ONG</t>
  </si>
  <si>
    <t>privat</t>
  </si>
  <si>
    <t>in implementare</t>
  </si>
  <si>
    <t>31.12.2017</t>
  </si>
  <si>
    <t>15.11.2018</t>
  </si>
  <si>
    <t>01.05.2016</t>
  </si>
  <si>
    <t>31.12.2019</t>
  </si>
  <si>
    <t>01.10.2016</t>
  </si>
  <si>
    <t>31.10.2021</t>
  </si>
  <si>
    <t>29.02.2020</t>
  </si>
  <si>
    <t>31.08.2018</t>
  </si>
  <si>
    <t>Obiectivul general al Proiectului consta în elaborarea documentațiilor tehnico-economice necesare pentru continuarea strategiei locale pentru dezvoltarea sectorului de apa si apa uzata, in vederea atingerii tintelor asumate de Romania prin Tratatul de Aderare la Uniunea Europeana, inclusiv asigurarea suportului necesar pe parcursul implementării lucrarilor de investitii.Rezultatele proiectului:1. Aplicatia de finantare și documente suport (Studiu de Fezabilitate, Analiza Institutionala, documentatii aferente procedurii de Evaluare a Impactului asupra Mediului, inclusiv documentatiile necesare pentru obtinerea, dupa caz, a avizului Natura 2000 – în cazul parcurgerii procedurii de Evaluare Adecvata - ori a declaratiilor Natura 2000, Analiza Economica si Financiara, inclusiv Analiza Cost Beneficiu, etc) - elaborate și aprobate si doua seminarii (workshop-uri) de prezentare a Aplicatiei de Finanțare realizate;                                      2. Documentatii de atribuire pentru contractele din cadrul proiectului, cu respectarea Cererii de Finantare si a Studiului de Fezabilitate aprobate - elaborate si aprobate.</t>
  </si>
  <si>
    <t>Obiective specifice:Pregătirea aplicației de finanțare inclusiv a documentelor suport (Studiu de Fezabilitate, Analiza Cost Beneficiu etc);Asigurarea sprijinului necesar pe parcursul evaluării fezabilitătii proiectului propus (tehnică, economică, financiară, mediu, etc.)Realizarea documentațiilor de atribuire pentru contractele de lucrări și achiziții echipamente rezultate din planul de achiziții care trebuie sa fie parte a studiului de fezabilitate;Organizarea a cel putin două seminarii (workshopuri) de prezentare a Studiului de Fezabilitate și a Documentatiilor de atribuire.</t>
  </si>
  <si>
    <t>30.06.2018</t>
  </si>
  <si>
    <t>Proiectul continua masurile de conformare a infrastructurilor de apa-apa uzata realizate prin POS Mediu 2007-2013 si contribuie la imbunatatirea accesului la infrastructura de apa - apa uzata in zonele urbane si rurale pana in 2018 si dezvoltarea unor structuri regionale eficiente pentru managementul serviciilor de apa/apa uzata la nivel regional, in concordanta cu 1. Elaborarea Analizei Cost – Beneficiu, conform ghidului agreat cu CE.
2. Realizare Plan de coordonare cu alte reþele/construcþii din amplasamentul lucrarilor, inclusiv revizii.
3. Elaborarea Raportului de Evaluare a Impactului asupra Mediului.
4. Acordarea de sprijin Autoritatii Contractante in procesul de evaluare a proiectului, pana la aprobarea finala.
5. Elaborarea Documentatiilor de Atribuire pentru contractele de lucrari, furnizare si servicii, inclusiv verificarea documentatiilor aferente
contractelor de executie lucrari (FIDIC Rosu,) de catre verificatori atestati si acordare de suport Autoritatii Contractante, pe perioada de desfasurare a licitatiilor, constand din:
- Elaborare 8 documentatii de atribuire contracte executie lucrari (FIDIC Rosu);
- Elaborare 3 documentatii de atribuire contracte proiectare+executie lucrari (FIDIC Galben);
- Elaborare 1 documentatie de atribuire contract de furnizare (echipamente);
- Elaborare 3 documentatii de atribuire contracte de servicii (Asistenta Tehnica pentru Managementul Proiectului si Publicitate, Supervizarea executiei, Auditul Proiectului);
- Verificarea DTAC si PT (pentru contractele de executie lucrari) de catre verificatori de specialitate atestati - 8 seturi DTAC si PT.
6. Elaborarea altor documentatii necesare obtinerii autorizatiilor de construire pentru lucrari.
7. Organizarea de seminarii de prezentare a Studiului de Fezabilitate si a Documentatiilor de Atribuire
documentul de pozitie al Romaniei, Tratatul de Aderare, cap. 22. Contributia concreta a proiectului consta in elaborarea documentatiilor necesare accesarii fondurilor europene in perioada 2014-2020, pentru dezvoltarea serviciilor de apa-canalizare la nivel regional si asigurarea unui management al proiectului eficient</t>
  </si>
  <si>
    <t>28.02.2018</t>
  </si>
  <si>
    <t>28.02.2021</t>
  </si>
  <si>
    <t xml:space="preserve">Obiectivul general al proiectului consta in continuarea strategiei pentru dezvoltarea sectorului de apa si apa uzata, in vederea atingerii tintelor asumate de Romania prin Tratatul de Aderare la Uniunea Europeana prin pregatirea Aplicatiei de Finantare pentru accesarea fondurilor europene pentru infrastructura de mediu in perioada de programare 2014-2020 si a documentatiilor tehnico-economice necesare.Rezultatele aşteptate ale proiectului:
1. Aplicația de Finanțare elaborată și aprobată, inclusiv documentele suport
2. Documentații de atribuire elaborate și aprobate si sprijin acordat
</t>
  </si>
  <si>
    <t>31.12.2020</t>
  </si>
  <si>
    <t>30.09.2018</t>
  </si>
  <si>
    <t>Obiectivul general al proiectului constă in creșterea eficientei energetice prin dezvoltarea sistemului centralizat de transport si distribuție a energiei termice in municipiul Oradea, inclusiv reducerea pierderilor de la nivelul rețelelor. 
Scopul acestuia este dea contribui la creșterea competitivității si eficientei întregului sistem centralizat de încălzire urbană.
Obiectivele specifice ale proiectului se refea la: 
- Reducerea pierderilor de energie termică în rețeaua de transport, asigurându-se astfel creșterea eficienței energetice în întregul sistem; 
- Îmbunătățirea parametrilor tehnici de transport a energiei termice și reducerea costurilor globale de mentenanță și reparații; 
- Îmbunătățirea siguranței și calității căldurii și apei calde furnizate consumatorilor casnici și non-casnici; 
- Reducerea emisiilor de CO2 și alți poluanți (NOx, SO2, Pulberi) care urmare a reducerii cantității de combustibil folosit (reducerea cantității de combustibil reprezintă un efect al reducerii de pierderi de ET, astfel că acest obiectiv se plasează în plan secundar față de celelalte mai sus menționate).
Indicatori fizici:
- creșterea lungimii rețelelor termice primare (de transport) reabilitate cu 40,568 km de conducta, reprezentând o creștere cu 66,2% a rețelelor termice primare reabilitate în anul 2018 față de anul 2015. Cantitatea de emisii de gaze cu efect de seră evitate a fi emise în atmosferă anual, ca urmare a implementării proiectului, este de 22,558 t CO2/an (2018 față de 2015).</t>
  </si>
  <si>
    <t>11.04.2017</t>
  </si>
  <si>
    <t>31.12.2018</t>
  </si>
  <si>
    <t xml:space="preserve">Investiția propusă prin prezentul proiect constă în:
- Reabilitarea a 13,015 km traseu (26.030 km conducte) de rețea termică primară;
- Reabilitarea a 12.537 km traseu (50.148 km conducte) rețele termice secundare aferente a 8 puncte termice.                                           Realizarea reabilitărilor/modernizării conductelor de transport și distribuție determină reducerea pierderilor înregistrate în rețeaua de transport și distribuție cu 109,503 TJ, reprezentând față de anul 2015, o reducere de 3,85% care se va obține până în anul 2019, după finalizarea lucrărilor de reabilitare.
</t>
  </si>
  <si>
    <t>Dumbrava</t>
  </si>
  <si>
    <t>Alba Iulia, Hunedoara</t>
  </si>
  <si>
    <t>Obiective generale: - finalizarea reabilitarii/ modernizarii (cu prioritate) a coridorului pan-european de transport IV si, in consecinta, cresterea
capacitatii portante si de transport pe acest coridor; continuarea reabilitarii/ modernizarii a coridorului pan-european de transport IX; fluidizarea traficului prin realizarea variantelor ocolitoare a aglomerarilor urbane; inceperea constructiei de autostrazi pe ramura nordica a coridorului pan-european de transport IV (Nadlac – Bucuresti –
Constanta)
Obiective specifice: Constructia a 71,88 km de autostrada (2x2) intre orasele Dumbrava - Deva, 5 poduri noi, 53 poduri si pasaje, 6 viaducte, 6 ecoducte si tunele, 4 noduri rutiere, 2 centr de intretinere, 2 zone de parcare</t>
  </si>
  <si>
    <t>Obiectiv specific: Reabilitarea a 74,431 km de linie dublă electrificată de cale feratp între localitățile Coșlariu și Simeria, incluzănd toate structurile conexe și auxiliare pentru asigurarea unei viteze maxime  pentru trenurile de călători de 160 km/h și a unei viteze maxime a trenurilor de marfă de 120 km/h, inclusiv ERTMS.</t>
  </si>
  <si>
    <t>Reabilitarea a 127,097Km drum DN 6  pe portiunea km 90+190-222+182 in conformitate cu standardele romanesti si europene pentru traficul prevazut, asigurand un grad sporit de siguranta a traficului</t>
  </si>
  <si>
    <t>reabilitarea 1,647 km de drum din care lungimea efectivă a podului este de 1,104 km , extindere la 4 benzi a drumului de acces la punctul vamal si reamenajare 4 parcari in suprafata de 62,49 mp in scopul cresterii vitezei de deplasare de la 15-22km/h la 30-40 km/h.</t>
  </si>
  <si>
    <t>Giurgiu</t>
  </si>
  <si>
    <t>Municipiul Giurgiu</t>
  </si>
  <si>
    <t>Construirea a 10,46 km varianta de ocolire la standard de drum national si a unui pasaj superior cu 3 deschideri peste c.f.r. pentru imbunatatirea desfasurarii traficului, confortului, sigurantei circulatiei rutiere si pentru eliminarea punctelor negre din trafic.</t>
  </si>
  <si>
    <t>Satu Mare</t>
  </si>
  <si>
    <t>Municipiul Carei</t>
  </si>
  <si>
    <t>Constructia a 19,956 km de drum, 4 poduri, 8 pasaje și 3 intersecții la nivel</t>
  </si>
  <si>
    <t>Gorj</t>
  </si>
  <si>
    <t>Municipiul Târgu Jiu</t>
  </si>
  <si>
    <t xml:space="preserve">CNAIR </t>
  </si>
  <si>
    <t>imbunatatirea gradului de siguranta a manevrelor de decolare-aterizare a aeronavelor, reabilitarea pistei de decolare-aterizare, precum si prin instalarea unui sistem de balizaj modern,cresterea capacitatii de operare a Aeroportului Craiova, prin extinderea platformei de imbarcare/debarcare si a caii de rulare, imbunatatirea scurgerii apelor pluviale de pe suprafetele de miscare, prin reabilitarea sistemului de canalizare pluviala</t>
  </si>
  <si>
    <t>Dolj</t>
  </si>
  <si>
    <t>Municipiul Craiova</t>
  </si>
  <si>
    <t>Îmbunatațirea siguranței traficului feroviar în rețeaua de cale ferata româna prin echiparea echilibrata cu detectoarele de cutii de osii supraîncalzite si a frânelor strânse (DCOS), în vederea asigurarii supravegherii automate a traficului.</t>
  </si>
  <si>
    <t>Obiectivul principal al proiectului consta in proiectarea,supervizarea si constructia a 71.88 de km de autostrada (2x2) între sectorul Timisoara – Lugoj/ Lugoj – Deva lot 1 si Deva – Orastie</t>
  </si>
  <si>
    <t>01.01.2014 (contract semnat in 20.07.2017)</t>
  </si>
  <si>
    <t>14.03.2014 (contract semnat in 21.07.2017)</t>
  </si>
  <si>
    <t>Obiectivul  principal al proiectului il reprezinta  facilitarea
legaturii intre Straulesti si centrul orasului si de asemenea extinderea retelei existente de metrou, prin intermediul unei linii de transport cu metroul ce va avea o lungime construita de 1,89 Km si un numar de 2 statii</t>
  </si>
  <si>
    <t>01.06.2016 (CF semnat in 25.07.2017)</t>
  </si>
  <si>
    <t>Obiectivul principal al proiectului „Constructia variantei de ocolire a municipiului Brasov” consta in constructia a 13,63 km de drum nou la
profil 2x2, precum si largirea a 4.924 km de la profil 2x2 la profil 4x4.</t>
  </si>
  <si>
    <t>01.01.2014 (contract semnat in 21.07.2017)</t>
  </si>
  <si>
    <t>01.01.2016 (contract semnat in 23.08.2017)</t>
  </si>
  <si>
    <t xml:space="preserve">Obiectivul specific al proiectului il reprezinta reabilitarea a 171.579 km din drumul ce leaga Deva de Oradea, reducerea cu 24,51 min a timpului de parcurgere a acestei distante si reducerea cu 12% a numarului de accidente inregistrate pe DN76, intre Deva si Oradea   </t>
  </si>
  <si>
    <t xml:space="preserve">Obiectivul proiectului consta in îmbunatatirea sigurantei traficului feroviar prin modernizarea instalatiilor de centralizare electromecanica (CEM) din cadrul a 7 statii de cai ferate, folosind
echipamente de generatie recenta, care sa raspunda mai bine cerintelor de siguranta in exploatare, de reducere a
personalului de întretinere si a altor cheltuieli de întretinere
</t>
  </si>
  <si>
    <t>Modernizarea stațiilor de cale ferata Sfântu Gheorghe si Târgu Mures -Faza II</t>
  </si>
  <si>
    <t>Obiectivul Proiectului consta in modernizarea, în conformitate cu
standardele UE, a cladirilor in cele 2 statii de cale ferata existente, precum si a utilitatilor aferente,  prin:
• asigurarea în cadrul cladirii staþiei de cale ferata (cladirea ce deserveste pasagerii) a tuturor facilitatilor necesare;
• accesul în conditii de siguranta la peroane (inclusiv accesibilitatea pentru persoane cu mobilitate redusa);
• accesul în conditii de siguranþa la vagoanele de calatori (prin refacerea, extinderea si înaltarea peroanelor si a copertinelor);
• asigurarea serviciilor de calitate pentru calatori (eliberare de bilete, informare, peroane);
• corelarea transportului urban cu transportul feroviar;
• prevederea unor masuri de protectie a mediului si a unor masuri de reducerea a efectelor negative asupra mediului.</t>
  </si>
  <si>
    <t>16.05.2014 (contract semnat in 09.08.2017)</t>
  </si>
  <si>
    <t>Obiectivul principal al proiectului consta in reabilitarea a 5 poduri, 13 podete si 1 tunel, in vederea îndeplinirea cerintelor de calitate pentru transportul feroviar si anume economii de timp în parcurgerea distantelor pe reteaua feroviara redusa, în conditii standard de siguranta stabilite prin regulamentele europene pentru transportul feroviar</t>
  </si>
  <si>
    <t>18.05.2014 (contract semnat 09.08.2017)</t>
  </si>
  <si>
    <t>18.05.2014 (contract semnat 21.07.2017)</t>
  </si>
  <si>
    <t>Obiectivul general al proiectului il reprezinta reabilitarea a 5 poduri în judetul Ilfov si 2 poduri în judetul Prahova</t>
  </si>
  <si>
    <t>Obiectivele proiectului au fost stabilite pe baza obiectivelor POIM 2014-2020 si ale Strategiei 2020 (Obiectiv tematic 06 - Conservarea si
protecþia mediului si promovarea utilizarii eficiente a resurselor), respectiv:
- reducerea cantitaþii de deseuri depozitate;
- promovarea utilizarii deseurilor pentru producþia de materii prime alternative, prin cresterea cantitaþii de deseuri reciclate/valorificate;
- crearea unor condiþii de viaþa decente prin stabilirea unor structuri eficiente de management al deseurilor si asigurarea unui mediu de
viaþa curat.
Proiectul propus spre finanþare din POIM 2014-2020 reprezinta Faza 2 a proiectului “Sistem Integrat de Management al Deseurilor în
judeþul Caras-Severin”, care îsi propune continuarea investiþiilor în sectorul de gestionare a deseurilor solide, începute în Faza 1, prin POS
Mediu 2007-2013, prin completarea/extinderea infrastructurii existente de gestionare a deseurilor, prin realizarea unor investiþii care sa
conduca la dezvoltarea unui sistem de management integrat al deseurilor, astfel încât sa fie atinse standardele de conformitate cu
cerinþele UE referitoare la protecþia mediului, precum si þintele asumate de România prin Tratatul de Aderare la Uniunea Europeana,
respectiv:
- reducerea cantitaþii anuale de deseuri biodegradabile depozitate cu 65% faþa de cantitatea totala depozitata în anul 1995;
- reducerea considerabila a depozitarii deseurilor de ambalaje (88% recuperare, 70% reciclare);
- închiderea depozitelor de deseuri neconforme.</t>
  </si>
  <si>
    <t>Elaborarea documentaþiilor necesare pentru accesarea fondurilor europene în perioada 2014-2020. Proiectul va avea o contribuþie
esenþiala la consolidarea portofoliului de proiecte majore de investiþii care urmeaza a fi finanþate prin intermediul POIM 2014-2020,
contribuind în mod direct la îndeplinirea obiectivelor acestuia din urma</t>
  </si>
  <si>
    <t>Obiectivul general al proiectului de sprijin este elaborare 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</si>
  <si>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Scopul proiectului consta in continuarea lucrarilor aferente etapei I a POS Mediu 2007-2013 cu scopul indeplinirii obiectivelor asumate prin Contractul de Finantare nr. 121152 din 06.04.2011. Indicatorii fizici ai proiectului vizeaza reabilitarea, modernizarea si extinderea surselor de apa bruta, rezervoarelor de apa potabila, retelelor de apa si apa uzata, constructia si extinderea statiilor de tratare apa uzata. Proiectul se adreseaza unor localitati din judeþele Sibiu si Brasov (situate in centrul Romaniei).</t>
  </si>
  <si>
    <t>Obiectivul general al proiectului este: Conservarea biodiversitaþii, constientizarea si informarea publicului privind importanþa valorilor
naturale din ariile protejate de interes comunitar ROSPA0040 Dunarea Veche-Braþul Macin si ROSCI0012 Braþul Macin si rezervaþia
naþionala Lacul Traian.</t>
  </si>
  <si>
    <t>Obiectivul general al proiectului: Asigurarea managementului corespunzator al ariei naturale protejate ROSCI0357 Porumbeni, care sa conduca la mentinerea starii favorabile de conservare a habitatului si speciilor de importanta comunitara si la utilizarea durabila a resurselor din sit ca baza de dezvoltare a comunitatilor locale.</t>
  </si>
  <si>
    <t>Elaborarea planului de management pentru siturile Natura 2000 – ROSPA0139 Piemontul Munþilor Metaliferi – Vinþu (incluzând rezervaþia naturala 2.519 Magura Uroiului) si ROSCI0419 Muresul Mijlociu – Cugir</t>
  </si>
  <si>
    <t>Obiectivul general al proiectului: Protejarea si conservarea biodiversitatii in ariile naturale protejateROSCI0005 Balta Alba-Amara-Jirlau-Lacul Sarat Caineni, ROSPA0004 Balta Alba-Amara-Jirlau, 2.271 Balta Alba, 2.272 Balta Amara, 2.260 Lacul Jirlau-Visani, prin elaborarea unui Plan de Management adecvat siturilor Natura 2000 (metode de gestionare eficienta a presiunilor si amenintarilor asupra habitatelor naturale si a speciilor existente in sit).Proiectul contribuie direct la realizarea obiectivului specific 4.1. al Axei Prioritare 4 a POIM 2014-2020, si anume „Cresterea gradului de protectie si conservare a biodiversitatii prin masuri de management adecvate si refacerea ecosistemelor degradate. Proiectul acopera doua situri Natura 2000 pentru actiunile de tip A, respectiv ROSCI0005 Balta Alba – Amara – Jirlau – Lacul Sarat Caineni si ROSPA0004 Balta Alba – Amara – Jirlau, incluzand si trei arii naturale protejate de interes national suprapuse siturilor Natura 2000, respectiv: 2.271. Balta Alba, 2.272., Balta Amara, 2.260. Lacul Jirlau – Visani.</t>
  </si>
  <si>
    <t>Scopul proiectului este de a îmbunataþii starea de conservare a speciilor si habitatelor de importanþa conservativa din ariile naturale
protejate ROSCI0115 Mlastina Satchinez, ROSPA0078 Mlastina Satchinez si 2.740 Rezervatia Mlastinile Satchinez, precum si de a
participa la dezvoltarea durabila a regiunii si de a implica în activitatea de conservare comunitatile locale, prin elaborarea si aprobarea
planului de management integrat al acestora si prin actiuni de informare, constientizare si consultare a comunitatilor locale.</t>
  </si>
  <si>
    <t>Obiectivul general este continuarea procesului de regionalizare, a strategiei locale pentru dezvoltarea sectorului de apa si apa uzata si indeplinirea obligatiilor Tratatului de Aderare a Romaniei la Uniunea Europeana, precum si a legislatiei specifice nationale si europene in sectorul de apa/apa uzata. Prin proiect vor fi elaborate documentatiile tehnico-economice necesare in vederea obtinerii finantarii Proiectului regional de dezvoltare a infrastructurii de apa si apa uzata din judetul Giurgiu, în perioada 2014-2020, continuand astfel procesul de dezvoltare a infrastructurii de apa si apa uzata in aria de operare a OR si asigurand accesul populatiei si din mediul rural la servicii de alimentare cu apa si de canalizare, conforme cu normele europene privind calitatea acestor servicii, precum si cresterea
nivelului de colectare si epurare a apelor uzate.</t>
  </si>
  <si>
    <t xml:space="preserve">• Cresterea standardelor de viata si de mediu din judetul Mehedinți, vizand, in principal, respectarea aquis-ului comunitar de mediu ;
• Dezvoltarea unui sistem durabil de management al deseurilor in judetul Mehedinți  prin imbunatatirea managementului deseurilor si reducerea numarului de zone poluate din judet.
</t>
  </si>
  <si>
    <t>Contribuþia proiectului la realizarea obiectivului specific al Programului:
Prin elaborarea a 3 planuri de management, diseminarea informatiilor cu privire la rezultatele si activitatile implementate, prin cresterea
capacitatii institutionale a entitatilor implicate în proiect, prin educatie ecologica, informarea si constientizarea comunitaþilor locale si prin
realizarea strategiei de vizitare pentru una dintre ariile protejate, consideram ca proiectul contribuie într-un mod considerabil la realizarea
obiectivului opecific POIM, AP4.1, „Cresterea gradului de protectie si conservare a biodiversitatii prin masuri de management adecvate si
refacerea ecosistemelor degradate”.</t>
  </si>
  <si>
    <t>Obiectivul general al masurii de investitii îl reprezinta îmbunatatirea infrastructurii în sectorul de apa spre beneficiul mediului si al
oamenilor, în vederea îndeplinirii obligatiilor de conformare la Tratatul de Aderare si obiectivele POIM si Axa Prioritara 3.2, sub care
trebuie sa se depuna proiectele referitoare la apa.
Scopul proiectului este continuarea si finalizarea lucrarilor privind reabilitarea sistemului de alimentare cu apa si a sistemelor de colectare
a apei uzate în localitatile anterior mentionate, lucrari care au fost incepute in cadrul POS Mediu 20007 – 2013.</t>
  </si>
  <si>
    <t>Obiectivul general al proiectului consta în continuarea lucrarilor aferente etapei I finanþata prin POS Mediu 2007-2013 in vederea îndeplinirii obiectivelor asumate prin Contractul de finantare nr. 121804 / 05.07.2011, respectiv îmbunatatirea calitatii si accesului populatiei la infrastructura de apa si apa
uzata, în conformitate cu practicile si politica Uniunii Europene si în contextul investitional impus prin Axa prioritara I "Extinderea si modernizarea sistemelor de apa si apa uzata".
Indicatorii fizici ai proiectului vizeaza masuri de investitii pentru extinderea si reabilitarea retelelor de apa si canalizare, si a statiilor de tratare ape uzate din judetul Suceava.</t>
  </si>
  <si>
    <t>Obiectivul general al proiectului consta în: Asigurarea starii de conservare favorabila a speciilor si habitatelor din 5 situri Natura 2000: ROSCI0131 Oltenita-Mostistea-Chiciu (incluzând rezervatia naturala IV.20. Ostrovul Haralambie), ROSPA0021 Ciocanesti – Dunare (incluzând rezervatia naturala IV.21 Ostrovul Ciocanesti), ROSPA0055 Lacul Galatui, ROSPA0105 Valea Mostistea si ROSPA0136 Oltenita – Ulmeni, în cadrul unui proces consultativ deschis, transparent si participativ vizând elaborarea planului de management si informarea/constientizarea factorilor interesati cu privire la beneficiile conservarii siturilor Natura 2000.</t>
  </si>
  <si>
    <t>Scopul proiectului consta in continuarea lucrarilor aferente etapei I a POS Mediu 2007-2013 cu scopul indeplinirii obiectivelor asumate prin Contractul de Finantare nr. 122294./23.08.2011.Proiectul consta în investitii în extiderea si reabilitarea sistemelor de apa potabila, precum si a sistemului de colectare a apelor uzate. Acesta va fi pus în aplicare pentru aglomerarile din judetul Botosani: Botosani, Catamarasti, Dorohoi - Broscauþi, Flamânzi - Frumusica, Vorona - Tudora si Stefanesti – Saveni de catre Compania regionala de operare “SC NOVA APASERV SA”.Conditia esentiala pentru indeplinirea angajamentelor asumate pe durata negocierilor capitolului „Mediu" din cadrul Tratatului de Aderare a Romaniei la Uniunea Europeana o constituie realizarea unei cresteri economice inovative, regenerative si protectoare, atat pentru mediu, cat si pentru individ, insotita de dezvoltarea schimburilor comerciale, cooperarii economice si utilizarii de tehnologii curate.</t>
  </si>
  <si>
    <t>Obiectivul general al măsurii de investiţii îl reprezintă îmbunătățirea infrastructurii în sectorul de apa spre beneficiul mediului si al oamenilor, în vederea îndeplinirii obligaţiilor de conformare la Tratatul de Aderare.</t>
  </si>
  <si>
    <t>31.02.2018</t>
  </si>
  <si>
    <t>Obiectivul general al investitiei il constituie imbunatatirea infrastructurii in sectorul de apa in beneficiul populatiei si al mediului din judetul Gorj in scopul indeplinirii obligatiilor din Tratatul de Aderare si al obiectivelor POS MEDIU.</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</si>
  <si>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Astfel se va asigura accesul populatiei si din mediul rural la serviciile de alimentare cu apa si de canalizare, conforme cu normele europene privind calitatea acestor servicii, precum si cresterea nivelului de colectare si epurare a apelor uzate.</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</si>
  <si>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</si>
  <si>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Obiectivul general consta in elaborarea unei aplicatii de finantare, inclusiv documente suport, si a documentatiilor de atribuire pentru contractele aferente, care sa permita continuarea strategiei locale pentru dezvoltarea sectorului de apa si apa uzata din Regiunea Sibiu – Brasov, in vederea atingerii tintelor asumate de Romania prin Tratatul de Aderare la Uniunea Europeana. Prin intermediul acestui proiect se contribuie la realizarea obiectivului principal al POIM prin asigurarea unei calitati ridicate ale aplicatiei
de finantare si a proiectului in sine, care va duce la dezvoltarea unei infrastructuri de mediu la standardele europene in vederea unei cresteri economice sustenabile, in conditii de siguranta si utilizare eficienta a resurselor naturale.</t>
  </si>
  <si>
    <t>Obiectivul general al proiectului de sprijin consta în dezvoltarea documentatiilor tehnico-economice necesare pentru continuarea implementarii strategiei locale pentru dezvoltarea sectorului de apa si apa uzata, în perioada 2014-2020, în vederea atingerii tintelor asumate de Romania prin Tratatul de Aderare la Uniunea Europeana, inclusiv asigurarea suportului de specialitate necesar pe parcursul procesului de aprobare a Aplicatiei de Finantare.</t>
  </si>
  <si>
    <t>Obiectivul general al proiectului vizează continuarea lucrărilor începute in perioada de programare 2007-2016 in vederea completării infrastructurii si echipamentelor existente cu investiții care vor conduce la realizarea unui sistem de management integrat al deșeurilor (SMID ) in județul Alba, prin care se vor atinge standardele minime de conformitate cu cerințele legislației UE in sectorul de mediu, precum si îndeplinirea angajamentelor pe care Romania si le-a asumat prin Tratatul de aderare.</t>
  </si>
  <si>
    <t>Obiectivul general al Proiectului este acela de a contribui la realizarea angajamentelor ce deriva din directivele europene privind calitatea
apei destinate consumului uman si epurarea apelor uzate, la nivelul judeþului Caras-Severin. Scopul proiectului vizeaza reabilitarea,
modernizarea si extinderea surselor de apa bruta, rezervoarelor de apa potabila, reþelelor de apa si apa uzata, construcþia si extinderea
In ceea ce priveste sistemele de alimentare cu apa:
- reabilitare aduc?iuni transfer apa bruta: 10,5 km
- construire aduc?iuni apa bruta: 0,30 km (din 0,30 km)
- reabilitare pu?uri: 4,61
- reabilitare sta?ii de tratare apa potabila: 2,42
- pu?uri noi: 1,40
- noua sta?ie de clorinare: 3,14
- reabilitare rezervoare: 19,56
- reabilitare conducte transfer apa: 6,54 km
- conducte noi de transfer apa: 14,59 km
- reabilitare re?ele distribu?ie apa potabila: 63 km
- extindere re?ele distribu?ie apa potabila: 46,85 km
În ceea ce priveste sistemele de canalizare:
- reabilitare statii de epurare: 1,42
- statii noi de epurare: 3,16
- extindere retea de canalizare: 163,05 km
- reabilitare retea de canalizare: 30,57 km
- statii de pompare ape uzate :47 buc
staþiilor de tratare apa uzata.</t>
  </si>
  <si>
    <t>Scopul proiectului este de a completa infrastructura existenta si echipamentele cu investitii care vor asigura un management integrat al deseurilor in judet, prin care se asigura standardele minime necesare pentru conformarea cu legislatia UE in ceea ce priveste sectorul mediu, ca si atingerea angajamentelor pe care Romania si le-a asumat prin Tratatul de Aderare.
Obiectivele generale ale proiectului sunt urmatoarele:
­ Capacitate reciclare/valorificare: în cadrul proiectului se prevede operaþionalizarea unei staþii de sortare din localitatea Ovidiu de capacitate totala de 23000 tone/an astfel incat sa fie asigurata colectarea selectiva a deseurilor in aria de proiect; si tratare mecanobiologica a deseurilor biodegradabile in cadrul statiilor de tratare mecano-biologice de la Tortoman si Ovidiu de capacitate totala de 155000 tone/an; (Ovidiu – 120000 tone/an si Tortoman – 35000 tone/an). Prin capacitaþile dezvoltate se asigura reciclarea a. 35,752 tone de deseuri din ambalaje, din care, cel putin: Reciclare si recuperarea deseurilor din ambalaje - Tinta: Recuperare totala: 60%, Reciclare totala: 55% cu: 60% sticla, 60% hartie/ carton, 50% metal, 22,5% plastic, 15% lemn
­ Cresterea capacitatii de recuperare a deseurilor, ca urmare a tratarii mecano-biologice a deseurilor biodegradabile in cadrul statiilor de tratare mecano-biologice de la Tortoman si Ovidiu; in acest sens, prin tratarea mecano-biologica din cele 2 facilitati se va obtine o cantitate totala de 77.452 tone/an de material biostabilizat asemanator compostuluii (CLO – compost-like output) care, in cazul judetului Constanta, va putea fi reutilizat pentru stratul de acoperire al depozitelor de deseuri conforme. Astfel, se asigura reducerea cantitaþii de deseuri biodegradabile cu 35% faþa de anul 1995.
­ Cresterea gradului de constientizare a cetaþenilor cu privire la beneficiile care decurg din punerea în aplicare a proiectului, precum si schimbarea în obiceiurile lor necesare în ceea ce priveste colectarea deseurilor si de gestionare acestora.</t>
  </si>
  <si>
    <t>Scopul proiectului "Fazarea proiectului Reabilitarea si modernizarea sistemelor de apa si canalizare in judetul Prahova" consta in continuarea lucrarilor aferente Fazei 1 a POS Mediu 2007-2013 cu scopul indeplinirii obiectivelor asumate prin Contractul de Finantare nr.121443/20.05.2011. Indicatorii fizici ai proiectului vizeaza extinderea si reabilitarea infrastructurii de apa potabila si canalizare in vederea atingerii tintelor asumate prin Tratatul de aderare. Proiectul se adreseaza unor localitati din jud. Prahova (situat in partea central sudica a Romaniei, in Regiunea Sud Muntenia).
În cadrul proiectului „Fazarea proiectului Reabilitarea si modernizarea sistemelor de apa si canalizare in judetul Prahova” sunt propusi spre realizare urmatorii indicatori fizici:
Pentru sistemele de alimentare cu apa (Breaza, Sinaia):
- Surse de apa noi: 1 buc.
- Statii de tratare a apei noi si reabilitate: 9 buc
- Retele de transport noi si reabilitate: 0,50 km
- Retele de distributie noi: 0,02 km
- Statii de pompare noi: 2 buc
În cele 7 Aglomerari (Breaza, Sinaia, Campina, Mizil, Valenii de Munte, Plopeni si Urlati)
- Retea de canalizare extinsa: 79,24 km
- Retea de canalizare reabilitata: 1,79 km
- conducta noua de presiune: 16,27 km
- Statii de pompare apa uzata noi: 109 buc
- Statii de epurare noi: 7 buc
În Aglomerarea Sinaia (componenta neeligibila – CL4):
- Retea de canalizare extinsa: 12,60 km
- Retea de canalizare reabilitata: 2,32 km
- conducta noua de presiune apa uzata: 3,21 km
- Statii de pompare apa uzata noi si reabiltiate: 14 buc</t>
  </si>
  <si>
    <t>Obiectivul general al Proiectului consta în dezvoltarea unor sisteme durabile de alimentare cu apa si apa uzata,în ceea ce priveste disponibilitatea,fiabilitatea si calitatea serviciului,prin promovarea investiþiilor în sectorul de mediu,în vederea conformarii cu prevederile acquis-ului european si a angajamentelor asumate prin sectorul de mediu,în contextul Axei Prioritare 3 POIM
Obiectivele specifice asociate obiectivului general al Proiectului sunt:
• Cresterea gradului de epurare a apei uzate si imbunataþirea calitaþii efluentului conform Directivei 91/271/EEC privind tratarea apelor urbane reziduale, cu consecinþa imbunataþirii calitaþii râului Dâmbovita.
• Asigurarea unui management performant al namolului rezultat din epurarea apelor uzate, în vederea conformarii cu Directiva 86/278/ a Comisiei Europene.
• Imbunatatirea sistemelor de managementul apelor uzate si reducerea costurilor de operare ca urmare a reducerii infiltratiilor in reteaua de canalizare</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</si>
  <si>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
Obiectivele specific ale proiectului:
- Pregătirea Aplicației de finanțare inclusive a documentelor support (Studiu de fezabilitate, Analiză Cost Beneficiu, Evaluarea Impactului asupra Mediului, Analiză Instituțională)
- Realizarea documentațiilor de atribuire pentru contractele de lucrări și Dispecerate SCADA pentru apă și canal, inclusive acordarea de sprijin în procesul de licitare-contractare.</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</si>
  <si>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Obiectivele specifice ale acestui Proiect sunt:
­ Asigurarea serviciilor de alimentare cu apa si canalizare adecvate, la tarife accesibile pentru populatie
­ Asigurarea calitatii apei potabile in toate aglomerarile urbane
­ Imbunatatirea calitatii apei raurilor in care sunt deversate apele uzate provenite din aglomerarile umane
­ Imbunatatirea gestionarii namolului provenit din statiile de epurare a apelor uzate
­ Crearea unor structuri eficiente de management a serviciilor de apa-apa uzata in cadrul Operatorului regional de apa, Compania de Utilitati Publice Dunarea Braila SA.</t>
  </si>
  <si>
    <t>Obiectivul general al Asistentei Tehnice consta in dezvoltarea documentaþiilor tehnico-economice necesare pentru continuarea strategiei locale pentru dezvoltarea sectorului de apa si apa uzata in perioada 2014-2020, in vederea atingerii tintelor asumate de Romania prin Tratatul de Aderare la Uniunea Europeana, inclusiv asigurarea suportului de specialitate necesar pe parcursul procesului de aprobare a Aplicatiei de Finantare si de implementare a proiectului de investitii conform Contractului de Finantare. 
1. Pregatirea Aplicatiei de Finantare, inclusiv a documentelor suport:
• Studiul de Fezabilitate in conformitate cu HG 28/2008 cu modificarile si completarile ulterioare (inclusiv verificarea si introducerea in Studiul de Fezabilitate a informatiilor cuprinse in studiile de fezabilitate existente la OR pentru lucrari ce se vor realiza in perioada de programare 2014-2020 si care vor face parte din aplicatia de finantare pregatita de Consultantul Asistenta Tehnica, precum si actualizarea Studiului de Fezabilitate cu eventualele modificari sau lucrari noi care se pot incadra in conditiile de eligibilitate pentru finantare din POIM 2014-2020;
• Devizul General;
• Studii de teren, alte studii si expertize de specialitate solicitate/necesare la faza de studiu de fezabilitate;
• Analiza Cost Beneficiu;
• Documentatii aferente procedurii de Evaluare a Impactului asupra Mediului (inclusiv documentatiile necesare pentru obtinerea, dupa caz, a avizului Natura 2000 ori a Declaratiilor Natura 2000);
• Analiza Institutionala;
• Documentatii tehnice pentru obtinerea certificatelor de urbanism, avizelor, acordurilor, permiselor si autorizatiilor necesare La faza de SF, intocmite conform cerintelor emitentilor.
2. Asigurarea sprijinului necesar (prin experti, documente suport, prezentari si sustinere) pe parcursul evaluarii fezabilitatii (tehnica, economica, financiara, de mediu, evaluarea riscurilor determinate de schimbarile climatice, a masurilor privind adaptarea la schimbarile climatice si diminuarea efectelor acestora si rezilienta in fata dezastrelor, etc) proiectului de investitii propus pentru finantare, pana la momentul aprobarii.
3. Realizarea documentatiilor de atribuire pentru contractele de furnizare (CAT va identifica necesitatea introducerii unor contracte de furnizare strict necesare pentru atingerea scopului proiectului, din lista orientativa a echipamentelor, utilajelor si dotarilor propuse a se achizitiona in cadrul proiectului), lucrari si servicii rezultate din planul de achizitii, cu respectarea prevederilor legale, inclusiv sprijin acordat Beneficiarului pe parcursul procesului de atribuire a contractelor prin desemnarea ca experti cooptati pe langa comisiile de evaluare a expertilor de specialitate in diferite domenii (tehnic, financiar, juridic, mediu, calitate, SSM, etc);
4. Elaborarea urmatoarelor documentatii pentru contractele de tip FIDIC Rosu:
­ proiecte tehnice verificate de verificatori atestati, detalii de executie si conformarea cu prevederile art.22 si 22^1 din Legea 10/1995 cu modificarile si completarile ulterioare, inclusiv revizuirea proiectelor tehnice si a detaliilor de executie (si reverificarea de catre verificatori atestati) conform cerintelor si conditionalitatilor impuse de organismele de avizare si autorizare;
­ documentatii necesare pentru obtinerea tuturor avizelor, acordurilor, permiselor si autorizatiilor necesare intocmite conform cerintelor emitentilor (inclusiv a documentatiilor tehnice pentru situatiile in care se impune reautorizarea unor lucrari) si pentru Autorizatia de Construire, in conformitate cu Legea 50/1991, astfel incat obtinerea acestora sa nu conduca la intarzieri in implementare.
5. Organizarea a 3 (trei) workshop-uri pentru prezentarea Studiului de Fezabilitate.</t>
  </si>
  <si>
    <t xml:space="preserve">Toate investitiile prevazute în cadrul acestui proiect au ca obiectiv completarea infrastructurii deja existente în judetul Iasi, care împreuna sa asigure un sistem de management integrat al deseurilor, astfel ca vor fi asigurate standardele minime în vederea conformarii cu cerintele UE în domeniul protectiei mediului si cu tintele pe care România si le-a asumat prin Tratatul de aderare. </t>
  </si>
  <si>
    <t xml:space="preserve">Obiectivul general al proiectului este de a continua dezvoltarea infrastructurii de gestionare a deseurilor în vederea eliminarii problemelor de mediu si cele operationale asociate generarii si managementului deseurilor în jud. Cluj, în vederea conformarii cu prevederile acquisului european si a angajamentelor asumate prin sectorul de mediu. </t>
  </si>
  <si>
    <t xml:space="preserve">Obiectivul general al proiectului este cresterea nivelului de colectare si epurare a apelor uzate urbane, precum si a gradului de asigurare a alimentarii cu apa potabila a populatiei in localitatile din aglomerarile  Vaslui, Barlad, Husi si Negresti. </t>
  </si>
  <si>
    <t>30/06/2020</t>
  </si>
  <si>
    <t>Obiectivul general al proiectului consta în conservarea biodiversitii, conștientizarea si educarea publicului privind importanța conservării diversității biologice în ariile naturale protejate ROSCI0316 Lunca Râului Doamnei și ROSCI0268 Valea Vâlsanului.</t>
  </si>
  <si>
    <t>Obiectivul general al Proiectului are ca scop imbunatatirea calitatii apei si accesul la infrastructura de apa si canalizare prin furnizarea
unor servicii de alimentare cu apa si canalizare in conformitate cu practicile si politicile UE in domeniu, in majoritatea zonelor urbane prin:
asigurarea serviciilor corespunzatoare de alimentare cu apa si colectare/epurare a apelor uzate la tarife accesibile; asigurarea calitatii
corespunzatoare a apei potabile; imbunatatirea calitatii cursurilor de apa; imbunatatirea managementului namolurilor provenite de la
tratarea apei si de epurare a apei uzate.</t>
  </si>
  <si>
    <t>28 /02/2019</t>
  </si>
  <si>
    <t>31.02.2019</t>
  </si>
  <si>
    <t>Scopul proiectului este continuarea si finalizarea lucrarilor privind extinderea si reabilitarea infrastructurii de apa si apa uzata in aglomerarile Targoviste, Moreni, Gaesti, Pucioasa, Fieni si Titu, lucrari care au fost incepute in cadrul POS Mediu 2007-2013.</t>
  </si>
  <si>
    <t>Finalizat</t>
  </si>
  <si>
    <t>Obiectivul general consta în elaborarea documentatiilor necesare pentru accesarea fondurilor europene in perioada 2014-2020 în vederea finantarii proiectului regional de dezvoltare a infrastructurii de apa si apa uzata din judetele Ilfov, Giurgiu si Ialomita, in perioada 2014-2020, asigurandu-se astfel continuarea procesului de dezvoltare a infrastructurii de apa si apa uzata in aria de operare a operatorului regional, asigurand astfel accesul populatiei si din mediul rural la servicii de alimentare cu apa si de canalizare, conforme cu normele europene privind calitatea acestor servicii, precum si cresterea nivelului de colectare si epurare a apelor uzate.</t>
  </si>
  <si>
    <t>Proiectul (faza 2) are ca obiectiv strategic cresterea nivelului de colectare si epurare a apelor uzate urbane, precum si a gradului de
asigurare a alimentarii cu apa potabila a populaþiei.</t>
  </si>
  <si>
    <t>Proiectul presupune investiţii în extinderea şi reabilitarea sistemelor de apă potabilă, precum şi a sistemului de colectare a apelor uzate, in localitatile Târgu Mureș, Reghin, Sighișoara, Cristuru Secuiesc, Târnăveni, Luduș, Iernut, Voiniceanu-Sărmanu - judetul Mureș</t>
  </si>
  <si>
    <t>17/03/2017</t>
  </si>
  <si>
    <t>31/07/2019</t>
  </si>
  <si>
    <t>Obiectivul general: Proiectul vizeaza continuarea si finalizarea lucrarilor privind captarea, tratarea, distributia apei in localitatile Carei, Negresti-Oas, Tasnad si Livada si colectarea si epurarea apelor uzate in localitatile Satu Mare, Paulesti, Ambud, Carei, Negresti-Oas, Tasnad, Livada, Ardud si Capleni, lucrari care au fost incepute in cadrul POS Mediu 2007-2013 si care au ca scop imbunatatirea infrastructurii de apa si apa uzata din judetul Satu Mare, atat pentru beneficiul locuitorilor, cat si a imbunatatirii conditiilor de mediu.</t>
  </si>
  <si>
    <t>Obiectivul general al Proiectului de Asistenta tehnica este de a asigura elaborarea documentatiilor necesare in vederea obtinerii finantarii
proiectului de investitii europene destinate perioadei de finantare 2014 - 2020.</t>
  </si>
  <si>
    <t xml:space="preserve">Obiectivul general al Proiectului este acela de a contribui la îndeplinirea obiectivelor Axei Prioritare 1 din POS Mediu (2007–2013) prin derularea unor investiții specifice în domeniul apei potabile si apei uzate în județul Covasna. </t>
  </si>
  <si>
    <t>18/05/2017</t>
  </si>
  <si>
    <t>31/12/2018</t>
  </si>
  <si>
    <t>Obiectiv general:
- Imbunatatirea serviciilor de apa–canalizare din judetul Alba;
- Cresterea accesului populatiei la serviciile de apa si canalizare;
- Indeplinirea standardelor UE privind epurarea corespunzatoare a apelor uzate urbane,</t>
  </si>
  <si>
    <t>31/08/2017</t>
  </si>
  <si>
    <t>31/12/2023</t>
  </si>
  <si>
    <t>31/12/2022</t>
  </si>
  <si>
    <t>Obiectivul general al proiectului este reprezentat de îmbunataþirea infrastructurii din sectorul de apa în beneficiul mediului si al oamenilor.
De asemenea prin investiþiile propuse se asigura conformarea sistemelor de alimentare cu apa/aglomerarilor incluse in proiect cu cerintele
Directivelor Europene D98/83/CE pentru alimentarea cu apa si D91/271/EEC pentru descarcarile de apa uzata.</t>
  </si>
  <si>
    <t>29.06.2017</t>
  </si>
  <si>
    <t>30.04.2018</t>
  </si>
  <si>
    <t>Constanta</t>
  </si>
  <si>
    <t>06.12.2016</t>
  </si>
  <si>
    <t>Prahova</t>
  </si>
  <si>
    <t>21.12.2016</t>
  </si>
  <si>
    <t>31.10.2020</t>
  </si>
  <si>
    <t>03.02.2017</t>
  </si>
  <si>
    <t>30.09.2021</t>
  </si>
  <si>
    <t>13.02.2017</t>
  </si>
  <si>
    <t>Scopul proiectului consta in continuarea lucrarilor aferente etapei I a POS Mediu 2007-2013 cu scopul indeplinirii obiectivelor asumate prin Contractul de Finantare nr. 4692/28.08.2008 care a vizat reabilitarea și extinderea infrastructurii de apă/apă uzată și tratarea apei uzate în cele 5 aglomerări: Alexandria, Turnu Măgurele, Roșiorii de Vede, Zimnicea și Videle.
Conform Cererii de Finanțare, prin proiect au fost aprobate următoarele investiții pentru cele 5 aglomerări:
- Reabilitare si extindere fronturi de captare– 8 buc;
-Extindere si reabilitare conducte de aducțiune –47 km;
-Extindere rețele de distribuție a apei – 20 km;
- Reabilitare rețele de distribuție a apei – 7km;
-Stații de tratare noi si reabilitate – 5 buc ;
- Extindere si reabilitarea stații pompare si stații hidrofor – 15 buc;
- Rezervoare noi si reabilitate - 6 buc;
- Sistem SCADA – 3 buc;
- Apometre - 7719 buc;
- Extinderea rețelei de canalizare – 18 km;
- Reabilitarea rețelei de canalizare – 1 km;
- Stații noi de pompare ape uzate – 3 buc;
Stații de epurare – 3 bucăți</t>
  </si>
  <si>
    <t>02.01.2017</t>
  </si>
  <si>
    <t>29.05.2017</t>
  </si>
  <si>
    <t>02.10.2017</t>
  </si>
  <si>
    <t>Obiectivul general al proiectului constă în: Asigurarea stării de conservare favorabilă a speciilor și habitatelor din 2 situri Natura 2000: ROSPA0024 Confluența Olt-Dunăre (incluzând rezervația naturală - B10. Ostrovul Mare) și ROSCI0044 Corabia - Turnu Măgurele, în cadrul unui proces consultativ deschis, transparent și participativ vizând elaborarea planului de management și informarea/ conştientizarea factorilor interesați cu privire la beneficiile conservării siturilor Natura 2000</t>
  </si>
  <si>
    <t>30/07/2019</t>
  </si>
  <si>
    <t>16.12.2016 (data semnare CF)</t>
  </si>
  <si>
    <t xml:space="preserve">Proiectul propus urmareste sa rezolve problemele semnificative de mediu si operaționale legate de generarea si gestionarea deseurilor si de a dezvolta si a sistemului integrat de gestionare a deseurilor în județul care vor îmbunătăți condițiile de viaþa ale cetățenilor sai si sa sprijine România în atingerea obiectivelor de gestionare a deseurilor impuse de aderarea tratat. Sistemul ca atare, va fi în deplina conformitate cu principiile naționale de mediu si legislația UE si si vor aborda toate elementele de gestionare a deseurilor si anume de prevenire a deseurilor si de colectare a deseurilor de eliminare a reziduurilor. Sistemul propus este adaptat la nevoile județului si a fost identificat ca fiind cea mai cost-eficiente si la preturi accesibile pentru cetaþenii din județ, obiectivul principal fiind în linie cu obiectivul specific al OS 3.1. prin reducerea numarului depozitelor neconforme si cresterea gradului de pregatire pentru reciclare a deseurilor în rândul locuitorilor județului Bihor. </t>
  </si>
  <si>
    <t>30.12.2016 (data demnare CF)</t>
  </si>
  <si>
    <t xml:space="preserve">În cadrul proiectului sunt prevăzute lucrări pentru stații de tratare a apei noi, conducte de aducțiune principale, extinderea sistemului de distribuție a apei, stații de pompare noi, extinderea si reabilitarea rețelei de canalizare, stații de epurare noi si reabilitate, cu tratare avansata (pentru o populație echivalenta de 131.000 le, 21.000 le, 20.000 le si 12.000 le) si o alta stație cu tratare secundara, pentru 7.000 le. Beneficiari ai proiectului sunt aprox 134.101 locuitori.Prin finanțarea actuală se vor realiza:
- o stație noua de tratare a apei la Beclean
- o zona de captare reabilitata, cu o mica stație de tratare a apei
- extindere a rețelei de distribuție a apei pe o lungime de aprox 60 km
- reabilitare rețele de distribuție a apei pe o lungime de aprox 32 km
- extindere aducțiuni pe o lungime de aprox 52 km
- reabilitare aducțiuni pe o lungime de aprox 28 km
- 5 stații de pompare a apei potabile
- 9 rezervoare de înmagazinare a apei noi si 5 rezervoare reabilitate
</t>
  </si>
  <si>
    <t>31.03.2017 (data semnare CF)</t>
  </si>
  <si>
    <t>30.03.2017 (data semnare CF)</t>
  </si>
  <si>
    <t>04.04.2017 ( data semnare CF)</t>
  </si>
  <si>
    <t>12.04.2017(data semnare CF)</t>
  </si>
  <si>
    <t>24.05.2017 (data semnare CF)</t>
  </si>
  <si>
    <t>01.01.2016 (CF semnat în data de 25.07.2017)</t>
  </si>
  <si>
    <t>31.12.2022</t>
  </si>
  <si>
    <t>Obiectivul general al proiectului este acela de Modernizare a Instalaþiilor de ventilaþie ale metroului bucurestean pe tronsonul Petrache
Poenaru (fosta Semanatoarea) – Timpuri Noi, instalaþii ce au drept scop asigurarea condiþiilor optime de funcþionare a utilajelor,
echipamentelor si instalaþiilor care deservesc si participa la circulaþia calatorilor, cât si a unui microclimat corespunzator, situat în zona de
confort, pentru pasagerii si personalul de exploatare aflat în diverse spaþii subterane. De asemenea, instalaþiile de ventilaþie servesc si la
evacuarea fumului în situaþii de incendiu.
Indicatorii proiectului ce vor fi atinsi la sfârsitul proiectului, sunt urmatorii:
- Staþii de metrou modernizate din punct de vedere al instalaþiilor de ventilaþie – 6 buc
- Centrale de ventilaþie de interstaþie modernizate din punct de vedere al instalaþiilor de ventilaþie – 5 buc</t>
  </si>
  <si>
    <t>01.01.2016 (CF semnat în data de 09.08.2017)</t>
  </si>
  <si>
    <t>04.03.2021</t>
  </si>
  <si>
    <t>14.05.2015 (CF semnat in 20.07.2017)</t>
  </si>
  <si>
    <t>24.15.2019</t>
  </si>
  <si>
    <t>Obiectivul principal al proiectului este facilitarea conexiunii dintre partea de vest a Bucurestiului și centru orașului prin intermediul unei linii de metrou cu lungimea de 6,871 km, 10 stații și un depou. De asemenea se va realiza o conexiune cu linia de metrou exitenta la statia Eorilor. Noua linie va facilita transportul a peste 64.000 de pasageri pe zi</t>
  </si>
  <si>
    <t xml:space="preserve">
Constructia unui pasaj nou in lungime totala de 33,00 m cu o latime de 15,73 m, bretele de acces si benzi de acceleraredecelerare
in lungime de 2.463 m si rampe in lungime de 450 m. 
Imbunatatirea conditiilor generale de circulatie: ca urmare
construirii pasajului suprateran viteza medie in km/h va creste de la 45 km/h la 65 km/h iar timpul de parcurs se va reduce de la
20,8 min pentru autoturisme la 10,4 minute, cu o economie de timp de 10,4 min.</t>
  </si>
  <si>
    <t>01.01.2014 (CF semnat in 20.07.2017)</t>
  </si>
  <si>
    <t>Reabilitarea a 68,748 km de drum european, 25 poduri si pasaje, precum si constructia a 2 poduri noi. De asemenea, include reabilitarea a 20 de spatii
de parcare si constructia a 2 parcari noi. Aceste lucrari vor duce la cresterea vitezei medii de deplasare de la aprox. 53km/h (in 2013) la aprox. 59km/h (in 2017), timpul de parcurs între localitaþile Rovinari – Bumbesti Jiu - Petrosani fiind redus cu cca 7 minute.</t>
  </si>
  <si>
    <t>Reabilitare a 80,435 km, construirea a 2 poduri noi, 5 poduri reabilitate, 67 podete si 17 intersectii. De asemenea, reabilitarea celor 12 spatii de parcare existente. Imbunatatirea conditiilor generale de circulatie, ca urmare a realizarii rutei de ocolire, conduc la obtinerea unor economii de intre 60% si 62% iar exprimate in minute, castigul de timp se situeaza intre 12,3 minute (pentru autoturisme) si 13,8 minute pentru vehicule grele.</t>
  </si>
  <si>
    <t>20.12.2019</t>
  </si>
  <si>
    <t>Construirea a 10,350 km, a unui pod și a 14 podețe. Reducerea timpilor de parcurs a autovehiculelor cu 4,5 min de la 13.1 min la 8.6 min și îmbunătățirea condițiilor de mediu pentru zona de influență a proiectului, prin reducerea impactului negativ asupra zonelor locuite.</t>
  </si>
  <si>
    <t>Modernizarea a 11,65 km de drum european, precum si reabilitarea a patru poduri si a patru podete de-a lungul traseului actual al DN5. Reducerea timpului de calatorie de tranzit prin comunele Jilava si 1 Decembrie determina o economie de timp de 2,89% pentru autoturisme si 3,11% pentru celelalte vehicule, prin crearea unui sistem care permite mentinerea vitezei maxime legale de 50 km/ora pe o portiune de 6,727 km in Jilava si 1 Decembrie si a vitezei maxime legale de 100 km/ h pe o portiune de 4.920 km (intre localitati).</t>
  </si>
  <si>
    <t>01.01.2014 (contract semnat in 14.09.2017)</t>
  </si>
  <si>
    <t>Constructia a 7,62 km la profil de drum national , construirea unui pod/pasaj de-a lungul variantei ocolitoare a orasului Sacuieni , 14 podete noi si a unui numar de 4 intersectii giratorii (cu drumuri nationale si judetene).
Reducerea timpului de calatorie pe varianta Sacuieni cu 0,076h (4,57 min.) prin cresterea vitezei de deplasare de la 50km/h la 100km/h (o economie de timp de 50%).
Fluidizarea traficului prin scoaterea traficului de transit de pe DN19 si DN19B in afara orasului. Aceasta deviere se impune datorita numarului crescut de vehicule grele ce strabat localitatea folosind DN19 si care produc un nivel ridicat de noxe si zgomot, precum si vibratii ce afecteaza cladirile existente.</t>
  </si>
  <si>
    <t xml:space="preserve">Reabilitarea a 6 structuri de cale ferata: trei tuneluri, un pod si doua podețe.
</t>
  </si>
  <si>
    <t>01.01.2014 (CF semnat in 09.08.2017)</t>
  </si>
  <si>
    <t>09.12.2017</t>
  </si>
  <si>
    <t>01.01.2014 (CF semnat in 21.07.2017)</t>
  </si>
  <si>
    <t>01.01.2014 (CF semnat in 23.08.2017)</t>
  </si>
  <si>
    <t>01.01.2014(CF semnat in 20.09.2017)</t>
  </si>
  <si>
    <t>Asigurarea starii de conservare favorabila a speciilor si habitatelor din situl Natura 2000 ROSCI0187 Pajistile lui Suciu, in cadrul unui proces participativ ce vizeaza elaborarea planului de management si informarea/constientizarea factorilor interesati cu privire la beneficiile conservarii sitului Natura 2000.</t>
  </si>
  <si>
    <t>Obiectivul general al proiectului constă în îmbunatățirea stării de conservare a speciilor și habitatelor de importanță conservativă din ariile naturale protejate ROSCO0287 Comloşu Mare, ROSCI0338 Pădurea Paniova şi ROSCI0345 Pajiştea Cenad precum și participarea la dezvoltarea durabilă a regiunii și implicarera în activitatea de conservare comunitățile locale, prin elaborarea și aprobarea planului de management integrat al acestora și prin acțiuni de informare, conștientizare și consultare a comunităților locale.</t>
  </si>
  <si>
    <t>08.05.2017</t>
  </si>
  <si>
    <t>30.04.2020</t>
  </si>
  <si>
    <t>Obiectivul general al proiectului este asigurarea stării de conservare favorabilă a speciilor și habitatelor din două situri Natura 2000, suprapuse parțial: ROSCI0088 Gura Vedei-Șaica-Slobozia (fără suprafața care se suprapune cu ROSPA0108 Vedea-Dunăre) și ROSPA0090 Ostrovu Lung-Goștinu, în cadrul unui proces consultativ deschis, transparent și participativ vizând elaborarea planului de management și informarea/conștientizarea factorilor interesați cu privire la beneficiile conservării siturilor Natura 2000.</t>
  </si>
  <si>
    <t>23.05.2017</t>
  </si>
  <si>
    <t>Obiectivul general al proiectului este protejarea și refacerea biodiversității prin implementarea măsurilor de conservare din planul de management aprobat în aria naturală protejată ROSPA0106 Valea Oltului Inferior.</t>
  </si>
  <si>
    <t>23.06.2017</t>
  </si>
  <si>
    <t>30.06.2020</t>
  </si>
  <si>
    <t>Obiectiv general al proiectului constă în elaborarea planurilor de management pentru siturile NATURA 2000 ROSCI0382 Râul Târnava Mare între Copşa şi Mihalţ, ROSCI0431 Pajiştile dintre Şeica Mare şi Veşeud, ROSCI0312 Castanii comestibili de la Buia precum şi implementarea măsurilor de management conservativ în ariile vizate de proiect.</t>
  </si>
  <si>
    <t>Obiectivul general al proiectului este menținerea stării favorabile de conservare a speciilor și habitatelor Natura 2000 din situl Natura 2000 ROSCI0283 Cheile Doftanei.</t>
  </si>
  <si>
    <t>01.08.2017</t>
  </si>
  <si>
    <t>30.06.2019</t>
  </si>
  <si>
    <t>Obiectivul general al proiectului este de a contribui la creşterea gradului de protecţie şi conservare a speciilor şi habitatelor de interes conservativ din 4 situri Natura 2000 din judeţul Botoşani: ROSCI0276 Albeşti, ROSCI0317 Cordăreni–Vorniceni, ROSCI0417 Manoleasa, ROSCI0234 şi rezervaţia naturală 2.226 Stânca Ştefăneşti prin realizarea şi aprobarea  planurilor de management.</t>
  </si>
  <si>
    <t>18.08.2017</t>
  </si>
  <si>
    <t>15.04.2020</t>
  </si>
  <si>
    <t>Obiectivul general al proiectului consta in elaborarea documentatilor necesare in vederea obtinerii finantarii proiectului de investitii din fondurile europene destinate perioadei de programare 2014 - 2020, asigurandu-se astfel, continuarea strategiei locale pentru dezvoltarea sectorului de apa si apa uzata si indeplinirea obligatiilor Tratatului de Aderare a Romaniei la Uniunea Europeana, precum si conformarea la legislatia specifica nationala si europeana in sectorul de apa/apa uzata</t>
  </si>
  <si>
    <t>26.10.2017</t>
  </si>
  <si>
    <t>09.03.2018</t>
  </si>
  <si>
    <t>Mentinerea statutului favorabil de conservare a speciilor prioritare in Situl Natura 2000 Blahnita prin masuri adecvate de management, asigurand in acest fel si cadrul necesar pentru o utilizare durabila a resurselor naturale ca baza de dezvoltare pentru cominitatile locale</t>
  </si>
  <si>
    <t>Asigurarea starii de conservare favorabila a speciilor de pasari de importanta comunitara din situl Natura 2000 Lacurile de pe Valea Ilfovului, in cadrul unui proces consultativ deschis, transparent si participativ vizand elaborarea Planului de Management si informarea/ constientizarea factorilor interesati cu privire la beneficiile conservarii sitului Natura 2000.</t>
  </si>
  <si>
    <t>Evaluarea contextului socio-economic, valoarea ecosistemelor si amenintarile asupra sitului Natura 2000 Muntii Fagaras. Evaluarea si prioritizarea oportunitatilor legate de "afacerile verzi", cu dezvoltarea unor propuneri pentru planurile de afaceri pentru intreprinderile verzi si conservarea biodiversitatii din zona vizata. Cresterea gradului de constientizare publica asupra rolului biodiversitatii si a serviciilor ecosistemice in situl Natura 2000 Muntii Fagaras.</t>
  </si>
  <si>
    <t xml:space="preserve">Scopul proiectului este acela de a stabili un set de masuri care sa conduca treptat la un standard de viata ridicat al populatiei din judetul Tulcea, precum si la un mediu mai putin poluat. In acest sens, au fost stabilite ca obiective generale urmatoarele:
- Cresterea standardelor de viata si de mediu din judetul Tulcea, vizand, in principal, respectarea acquis-ului comunitar de mediu si a angajamentelor pe care Romania si le-a asumat prin Tratatul de Aderare;
- Dezvoltarea unui sistem durabil de management al deseurilor in judetul Tulcea, prin imbunatatirea modalitatii de gestiune a deseurilor si reducerea numarului de zone poluate din judet, în conformitate cu practicile si politicile Uniunii Europene.
Sistemul de management integrat al deseurilor va îmbunatați calitatea mediului si condițiile de viaþa ale locuitorilor județului Tulcea.
</t>
  </si>
  <si>
    <t>în implementare</t>
  </si>
  <si>
    <t>Proiectul își propune finalizarea investițiilor începute în Faza 1 (POS Mediu 2007-2013), astfel încât sa fie atinse standardele de conformitate cu cerințele UE referitoare la protecția mediului, precum și țintele asumate de România prin Tratatul de Aderare la Uniunea Europeană.</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</si>
  <si>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protectia si imbunatatirea calitatii mediului si a standardelor de viata in Romania si indeplinirea obligatiilor Tratatului de Aderare a Romaniei la Uniunea Europeana, precum si a legislatiei specifice nationale si europene in sectorul de apa/apa uzata. În acest fel, proiectul va avea o contributie esentiala la consolidarea portofoliului de proiecte majore de investitii care urmeaza a fi finantate prin intermediul POIM 2014-2020, contribuind în mod direct la îndeplinirea obiectivelor acestuia din urma.</t>
  </si>
  <si>
    <t>Obiectivul general al Asistenþei Tehnice consta în elaborarea documentaþiilor tehnico-economice necesare pentru finanþarea din fonduri europene în perioada 2014-2020 a investiþiilor prioritare identificate conform strategiei locale pentru dezvoltarea sectorului de apa si apa uzata în judeþul Prahova, în vederea atingerii tintelor asumate de România prin Tratatul de Aderare la Uniunea Europeana, precum si în asigurarea suportului tehnic de specialitate pe parcursul implementarii proiectului de investiþii si implementarea proiectului conform Contractului de Finanþare. Proiectul constituie o etapa de pregatire a proiectului de investitii (ca si necesar de expertiza privind elaborarea documentelor suport ale aplicatiei de finantare) care va conduce la atingerea tintelor din Tratatul de aderare.</t>
  </si>
  <si>
    <t>Obiectivul general al proiectului consta in dezvoltarea documentațiilor tehnico-economice necesare în vederea finantarii proiectului
regional de dezvoltare a infrastructurii de apa si apa uzata din judetul Olt contribuind astfel la implementarea strategiei locale pentru
dezvoltarea sectorului de apa si apa uzata.</t>
  </si>
  <si>
    <t>Obiectivul general consta in dezvoltarea documentațiilor tehnico-economice necesare pentru continuarea strategiei locale pentru dezvoltarea sectorului de apa si apa uzata, in vederea atingerii tintelor asumate de Romania prin Tratatul de Aderare la Uniunea Europeana.</t>
  </si>
  <si>
    <t>Obiectiv General al proiectului îl constituie: protejarea si conservarea biodiversitaþii în aria naturala protejata ROSCI0228 ?indriliþa, prin elaborarea si implementarea unui cadru de management eficient al sitului (metode de gestionare eficienta a impactului antropic asupra habitatelor naturale si a speciilor existente în sit).</t>
  </si>
  <si>
    <t>Elaborarea Planurilor de management pentru ariile protejate ROSCI0310 Lacurile Falticeni, ROSCI0389 Saraturile de la Gura Ialomiței - Mihai Bravu, ROSP0051 Iezerul Calarasi, ROSPA0061 Lacul Techirghiol, ROSPA0101 Stepa Saraiu Horea, ROSPA0111 Bertestii de Sus
- Gura Ialomiței Proiectul va acoperi 6 situri Natura 2000, planurile de management elaborate în mod participativ, cu implicarea factorilor interesați, stabilind cadrul necesar conservarii pe termen lung a speciilor si habitatelor de interes comunitar si dezvoltarii durabile a acestor situri, contribuind astfel la realizarea obiectivului specific al programului - cresterea gradului de protecþie si conservare a biodiversitaþii prin masuri de management adecvate. Planul de management al unei arii naturale protejate este un document care precizeaza scopul ariei protejate (protecþia si conservarea biodiversității specifice) si descrie în mod detaliat masurile care trebuie luate pentru atingerea acestui scop, integrând necesitățile de protecție a biodiversitații cu cele ale dezvoltarii sociale si economice.</t>
  </si>
  <si>
    <t>Obiectivul general al proiectului este creșterea rezilienței la dezastre a comunităților prin îmbunătățirea capabilităților de intervenție în situații de urgență generate de mai multe tipuri de risc.</t>
  </si>
  <si>
    <t>Consiliul Județean Brăila</t>
  </si>
  <si>
    <t>• Cresterea standardelor de viata si de mediu din judetul Braila, vizand, in principal, respectarea aquis-ului comunitar de mediu                                                              • Dezvoltarea unui sistem durabil de management al deseurilor in judetul Braila  prin imbunatatirea managementului deseurilor si reducerea numarului de zone poluate din judet.</t>
  </si>
  <si>
    <t>Asigurarea elaborarii documentaþiilor necesare în vederea obþinerii finanþarii proiectului de investiþii din fondurile europene destinate perioadei de programare 2014-2020.</t>
  </si>
  <si>
    <t>Scopul proiectului consta in continuarea lucrarilor aferente etapei I a POS Mediu 2007-2013 cu scopul indeplinirii obiectivelor asumate prin Contractul de Finantare nr.122261/19.03.2012. Indicatorii fizici ai proiectului vizeaza reabilitarea, modernizarea si extinderea surselor de apa bruta, rezervoarelor de apa potabila, retelelor de apa si apa uzata, constructia si extinderea statiilor de tratare apa uzata . Proiectul se adreseaza unor localitati din jud. Mehedinti (situat in partea de sud-vest a Romaniei).</t>
  </si>
  <si>
    <t>Obiectivul general al proiectului este acela de dezvoltare a unui sistem durabil de gestionare a deșeurilor cu reducerea impactului asupra mediului în județul Vaslui, prin îmbunătățirea serviciului de gestionare a deșeurilor și reducerea numărului de deșeuri neconforme existente, în conformitate cu practicile și politicile Uniunii Europene.</t>
  </si>
  <si>
    <t>Scopul proiectului "Sistem integrat de management al deșeurilor solide în județul Călărași" este acela de a stabili un set de măsuri care să conducă treptat la un standard de viată ridicat al populației din județul Călărași, precum și un mediu mai puțin poluat. În acest sens, au fost stabilite ca obiective generale următoarele: 1. Creșterea standardelor de viață și de mediu din județul Călărași, vizând respectarea acquis-ului comunitar de mediu și a angajamentelor pe care România și le-a asumat prin Tratatul de Aderare; 2. Dezvoltarea unui sistem durabil de management al deșeurilor prin îmbunătățirea modalității de gestiune a deșeurilor și reducerea numărului de zone poluate din județ, în conformitate cu practicile și politicile UE. Proiectul "Sistem integrat de management al deșeurilor solide în județul Călărași" va contribui  in mod substanțial și la atingerea unuia dintre principalele obiective ale Strategiei Europa 2020, pe baza cărora a fost promovat și Programul Operațional Infrastructură Mare, și anume: - Creșterea durabilă - promovarea unei economii mai eficiente, mai verzi și mai competitive - prin investițiile din cadrul proiectului se reduce riscul degradării mediului (închiderea depozitelor neconforme și construirea depozitului conform).</t>
  </si>
  <si>
    <t>Scopul proiectului este continuarea si finalizarea lucrarilor privind reabilitarea sistemului de alimentare cu apa si a sistemelor de colectare
a apei uzate în localitatile anterior mentionate, lucrari care au fost incepute in cadrul POS Mediu 20007 - 2013 si care au constat în
principal în urmatoarele masuri:
- Extindere si reabilitare a surselor de apa, statiilor de tratare, rezervoarelor, aductiunilor si retelelor de distributie;
- Extindere si reabilitare SEAU, statii de pompare si retele de canalizare</t>
  </si>
  <si>
    <t xml:space="preserve">Proiectul ce face obiectul prezentei reprezinta etapa a doua a contractului de lucrari CL 2B  parte din  Proiectul „Extinderea si modernizarea infrastructurii de apa si apa uzata pentru regiunea Constanta-Ilfov ” finantat in cadrul Programului Operational Sectorial Mediu. Acest Proiect urmareste finalizarea etapei a doua a extinderii si modernizarii sistemului de alimentare cu apa si apa uzata din aria de proiect identificata mai sus, constand in principal din urmatoarele masuri:
­ Extinderea retelelor de distributie a apei potabile;
­ Extinderea sistemelor de colectare a apelor uzate;
</t>
  </si>
  <si>
    <t>Obiectiv General al proiectului îl constituie: protejarea si conservarea biodiversitaþii în situl de importanþa comunitara ROSCI0018 Caldarile Zabalei împreuna cu aria naturala protejata 2810.</t>
  </si>
  <si>
    <t>Arges</t>
  </si>
  <si>
    <t>Obiectivul general al masurii de investitii il reprezinta imbunatatirea infrastructurii de apa / apa uzata spre beneficiul mediului si al
populatiei, in vederea indeplinirii obligatiilor de conformare la Tratatul de Aderare. Activitatile aferente proiectului fazat pentru perioada
2014 – 2020 contribuie atat la atingerea obiectivelor POS Mediu 2007 – 2013 (prin continuarea si finalizarea lucrarilor privind reabilitarea
si extinderea sistemelor de alimentare cu apa si canalizare in localitatile Pantelimon si Dobroesti) cat si la realizarea obiectivelor stabilite in
cadrul programului POIM, axa prioritara 3 (Dezvoltarea infrastructurii de mediu in conditii de management eficient al resurselor), obiectivul
specific 3.2.(Cresterea nivelului de colectare si epurare a apelor uzate urbane, precum si a gradului de asigurare a alimentarii cu apa
potabila a populatiei).</t>
  </si>
  <si>
    <t>Scopul proiectului consta în continuarea lucrărilor aferente etapei I finanțată prin POS Mediu 2007-2013 cu scopul îndeplinirii obiectivelor asumate prin Contractul de finanțare nr.89341/31.03.2009. Indicatorii fizici ai proiectului vizează reabilitarea si extinderea rețelelor de aducțiune a apei, reabilitarea rețelelor de distribuție a apei, construcția și reabilitarea de stații de pompare, rezervoarelor de apa potabila precum și reabilitarea rețelelor de canalizare și colectoarelor și construcția de stații de pompare.</t>
  </si>
  <si>
    <t>Obiectivul general al proiectului il reprezinta imbunatatirea infrastructurii in sectorul de management al deseurilor spre beneficiul mediului
si al oamenilor, in vederea indeplinirii obligatiilor de conformare la Tratatul de Aderare.
Scopul proiectului este continuarea si finalizarea lucrarilor aferente proiectului initial, lucrari care au fost incepute in cadrul POS Mediu
2007-2013 si care au constat in principal in urmatoarele masuri:
1. Sa asigure un grad de acoperire a colectarii de 100% in zonele urbane.
2. Sa asigure un grad de acoperire a colectarii de 90% in sate si aglomerarile din zonele rurale.
3. Sa asigure conformitatea cu legislatia UE privind depozitarea deseurilor biodegradabile.
4. Sa asigure conformitatea cu legislatia UE privind colectarea deseurilor din ambalaje.
5. Realizarea unei depozitari a deseurilor eficienta din punct de vedere ecologic.
6. Sa minimizeze impactul depozitelor urbane si rurale asupra mediului.</t>
  </si>
  <si>
    <t>Obiectivul general al proiectului îl constituie: conservarea biodiversităţii în situl de interes comunitar ROSCI0263 Valea Ierii prin implementarea planului de management al sitului.</t>
  </si>
  <si>
    <t>Proiectul vizeaza extinderea si reabilitarea sistemelor de apa potabila, precum si a sistemului de colectare a apelor uzate in scopul
conformarii cu obligatiile privind calitatea apei prevazute in Tratatul de Aderare si cu obiectivele Programului Operational Infrastructura
Mare. Acesta va fi implementat pentru aglomerarile: Bacau, Moinesti, Buhusi, Darmanesti si Targu Ocna de catre Operatorul Regional
"S.C Compania Regionala de Apa Bacau" (S.C CRAB S.A).</t>
  </si>
  <si>
    <t>Proiectul prevede investitii care contribuie la atingerea indicatorilor de rezultat ai OS3.2 al POIM si la conformarea cu Directivele UE,
astfel:
D98/83/CE: Gradul de conectare actual in ZAA Valea de Pesti este de 97,19%, iar in Zanoaga-Taia-Jiet este de 99,8% si cel de
conformare privind furnizarea continua la parametrii de calitate ai apei tratate pentru cele 2 zone fiind 97,19%, respectiv 31,49%. Dupa
reabilitarea ST Taia si Zanoaga, gradul de conformare privind continuitatea livrarii unei ape de calitate in ZAA Zanoaga-Taia-Jiet va creste
la 99,86% (2S33). Pierderile totale din reteaua de apa: inainte de proiect 78%; dupa proiect 48%. Corectarea calitatii apei tratate va tinti in
principal concentratia de SO, slaba mineralizare si agresivitatea, gradul de turbiditate si potentialul de formare a THM peste limitele
admise.
D91/271/EEC: aglomerarile 8722LE Uricani si 108643LE Petrosani sunt conforme din punct de vedere al calitatii apei epurate evacuate in
emisar, nivelul de conectare actual la reteaua de canalizare fiind de 99% pentru Uricani si de 98,4% pentru Petrosani, rata de conectare
actuala a incarcarii generate fiind de 99% pentru Uricani si de 98,42% pentru Petrosani (2S31); dupa proiect acest indicator se va mentine
pentru ambele aglomerari. Infiltratiile in reteaua de canalizare la nivelul ariei de operare: inainte de proiect 70%; dupa proiect 30%.
Nivelul de conectare existent in ambele ZAA, respectiv in cele 2 aglomerari, reprezinta un maxim care poate fi atins in aria de operare;
populatia pana la 100% va fi alimentata din surse individuale, iar colectarea si evacuarea apelor uzate se va face tot in bazine vidanjabile,
data fiind densitatea foarte scazuta a populatiei.</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</si>
  <si>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t>
  </si>
  <si>
    <t>Societatea Ornitologica Romana</t>
  </si>
  <si>
    <t>Obiectivul general al proiectului/Scopul proiectului
Obiective proiect
Imbunatatirea calitatii si accesului la infrastructura de apa si apa uzata in judetul Bihor, prin furnizarea unor servicii de alimentare cu apa si
evacuare ape uzate in concordanta cu practicile si politicile Uniunii Europene si in contextul Axei Prioritare 1 „ Extinderea si modernizarea
sistemelor de apa si apa uzata”:
• asigurarea serviciilor de alimentare cu apa si canalizare, la tarife accesibile;
• asigurarea calitatii corespunzatoare a apei potabile in toate aglomerarile umane;
• imbunatatirea puritatii cursurilor de apa;
• imbunatatirea managementului namolului provenit de la tratarea apei si epurarea apei uzate;
• crearea de structuri inovatoare si eficiente pentru managementul apei.</t>
  </si>
  <si>
    <t>Obiectivul general al proiectului constă în: Asigurarea unui management corespunzător al ariei naturale protejate situl NATURA 2000 ROSCI0383 Râul Târnava Mare între Odorheiu Secuiesc și Vânători, prin elaborarea planului de management al ariei naturale protejate, document strategic de planificare a activităților din arie, în scopul îmbunătățirii stării favorabile de conservare a speciilor și habitatelor specifice.</t>
  </si>
  <si>
    <t>Obiectivul general al proiectului „Sprijin pentru pregatirea aplicaþiei de finanþare si a documentaþiilor de atribuire pentru proiectul regional de dezvoltare a infrastructurii de apa si apa uzata din judeþele Cluj si Salaj, în perioada 2014-2020” este continuarea procesului de elaborare a documentaþiilor necesare în vederea obþinerii finanþarii proiectului regional de investiþii, din fonduri europene destinate perioadei de programare 2014-2020, care sa permita continuarea implementarii strategiei locale în acest sector în vederea realizarii angajamentelor ce deriva din Directivele europene privind calitatea apei destinate consumului uman (98/83/CE) si privind epurarea apelor uzate (91/227/EEC).</t>
  </si>
  <si>
    <t>Elaborarea Planului de management al sitului Natura 2000 Oituz-Ojdula pentru menþinerea starii de conservare pe termen lung
a speciilor si habitatelor de interes comunitar
Proiectul acopera situl Natura 2000 (ROSCI0130) cu o suprafaþa de 15.319 ha, si are ca scop conservarea, menþinerea si acolo unde este
cazul, readucerea într-o stare de conservare favorabila, habitatelor si speciilor de interes comunitar pentru care situl a fost desemnat.
Proiectul pentru care se solicita finanþarea, constituie o parte semnificativa în strategia propusa de custode pentru managementul sitului.
Obiectivul general propus pentru proiect este un prim pas în asigurarea unui management eficient al sitului. Elaborarea Planului de
management al sitului ca obiectiv al asociaþiei, stabilirea unor indicatori obiectivi pentru analiza calitaþii managementului, corelate cu
obiectivele propuse pentru acest proiect sunt strâns legate între ele.
Obiectivul general al proiectului vizeaza asigurarea unui statut de conservare favorabil al speciilor si habitatelor acestora, gestionarea
durabila a resurselor naturale si conservarea peisajului actual, prin menþinerea si încurajarea activitaþilor antropice tradiþionale</t>
  </si>
  <si>
    <t>Obiectivul general al acestui proiect este continuarea activitatilor pentru eliminarea surselor de la suprafaþa si de mica adâncime a
contaminanþilor si a riscului de contact pentru utilizatorii sitului, eliminarea poluantului care reprezinta un pericol pentru sanatatea
populaþiei din zona, si nu numai. Proiectul are in vedere decontaminarea si reabilitarea unei suprafete de 10,00 ha.</t>
  </si>
  <si>
    <t>Scopul proiectului este acela de continuare si finalizare a lucrarilor de extindere si reabilitare a sistemului de alimentare cu apa si a
sistemelor de colectare a apelor uzate in localitaþile Râmnicu Vâlcea, Dragasani, Olanesti, Balcesti. Lucrarile au fost începute în cadrul
POS Mediu 2007 – 2013 si au constat in principal in:
? reabilitarea surselor de apa, extindere si reabilitare retele de transport, extindere si reabilitare reþele de distribuþie, reabilitare si
construire statii de pompare, reabilitare si construire rezervoare de apa, reabilitare si construire statii de ridicare a presiunii, extindere si
reabilitare statii de tratare apa;
? extindere si reabilitare reþele de canalizare, reabilitare si construire statii pompare ape uzate, reabilitare si construire statii de
epurare ape uzate
Alimentarea cu apa
Proiectul va fi implementat cu succes, respectiv se vor atinge obiectivul strategic al Proiectului, indicatorii fizici si de rezultat ai proiectului,
iar componentele proiectului vor fi finalizate si toate investitiile vor fi functionale si utilizate in scopul pentru care s-au realizat.
La finalizarea proiectului (2018), numarul persoanelor care vor beneficia de alimentarea cu apa potabila prin reþeaua de distribuþie a apei
potabile ca urmare a cresterii producþiei/capacitaþii de transport a apei potabile (indicatorul C018 , respectiv indicatorul 2S33 de la nivelul
programului operational) va fi de 1470 locuitori (558 abonati *aprox. 2.5 locuitori/ abonament), respectiv 0.07% din totalul de locuitori care
necesita alimentare cu apa din localitaþi de peste 50 locuitori de la nivelul României (8.018.086 locuitori - date calculate pe baza
informaþiilor furnizate de INS/ ANAR) si 0.018% din totalul de locuitori de la nivelul României (20.121.641 locuitori - date recensamant
furnizate de INS). Gradul de deservire a populaþiei de sistemul public de alimentare cu apa potabila în aria de acoperire a proiectului va
creste de la 86,23% (19.667 locuitori)- valoare inainte de proiect – la 97,06% (21.905 locuitori) dupa realizarea proiectului.
Apa Uzata:
Numarul persoanelor/populaþie echivalenta a caror apa uzata este transportata spre staþiile de epurare prin reþeaua de transport a apelor
uzate ca urmare a cresterii nivelului tratarii apelor uzate / capacitaþii de transport construita prin proiect si care anterior nu au fost
conectate sau au fost deservite de sistemele de apa uzata tratata necorespunzator (indicatorul CO19, respectiv indicatorii 2S31si 2S32 de
la nivelul programului operational), va fi de de 191151 locuitori echivalenti (FazaI si FazaII) , respectiv un total de aproximativ 0.919.% din
totalul de locuitori echivalenþi de la nivelul României (20.798.547 l.e la nivelul anului 2014 – date furnizate de ANAR) si un total de
aproximativ 1.798% din populaþia echivalenta care mai necesita a fi conectata la sisteme centralizate de apa uzata la nivelul României
(10.630.137 l.e la nivelul anului 2014 – date calculate pe baza informaþiilor furnizate de ANAR). Nivelul de conectare a încarcarii organice
biodegradabile (în locuitori echivalenþi) la sisteme de colectare a locuitorilor echivalenþi în aglomerari cu peste 2.000 l.e. in aria de
acoperire a proiectului, ce cuprinde 6 aglomerari, va creste de la procentul de 61,841% in anul 2007 la procentul de 92,148.% in 2018,
dupa implementarea masurilor proiectului.
Dupa finalizarea investitiilor in aglomerarile acoperite de proiect, se preconizeaza ca statiile de epurare vor indeplini toate normele
prevazute in Directiva privind apele uzate urbane, respective art.4 si 5, urmind ca aglomerarile sa fie conforme
In Valoarea indicatorilor aferenti CO18 ”Populaþie suplimentara care beneficiaza de o mai buna alimentare cu apa” si CO19 ”populaþie
suplimentara care beneficiaza de o mai buna tratare a apelor uzate” este prezentata prin raportare la acoperirea nevoilor sistemului de
apa si apa uzata din aria proiectului derulat în ambele faze, deoarece acesti indicatori nu pot fi separaþi în faze întrucât nu pot atinsi prin
realizarea partiala a acestei infrastructuri. In acest sens, valoarea lor acopera populatia populatia echivalenta vizata de investitii atat
pentru faza I, cat si pentru faza II, putându-se cuantifica doar atunci cand toate lucrarile vor fi finalizate, respectiv la finalul fazei II (dupa
finalizarea lucrarilor la reþelele de canalizare si alimentare cu apa)”.
În ceea ce priveste calitatea apei, nu s-au înregistrat probleme privind calitatea apei în aria proiectului. În plus, dupa finalizarea
investitiilor in cadrul sistemelor acoperite de proiect, se preconizeaza ca se vor indeplini toate normele prevazute in Directiva 98/83/CE
privind calitatea apei, asigurandu-se astfel conditiile necesare pentru alimentarea cu apa potabila la paramentrii fizico-chimici adecvati.</t>
  </si>
  <si>
    <t>Obiectivul general al proiectului constă în: Creșterea gradului de protecție și conservare a biodiversității și a patrimoniului natural al sitului NATURA 2000 ROSCI0405 Dealurile Strehaia-Bâtlanele prin elaborarea planului de management, conştientizarea grupului țintă și creșterea capacității instituționale a Agenției pentru Protecția Mediului Mehedinți.</t>
  </si>
  <si>
    <t>Obiectivul general al Proiectului îl reprezinta îmbunataþirea infrastructurii în sectorul de apa si apa uzata spre beneficiul mediului si a
populatie, în vederea îndeplinirii obligaþiilor de conformare la Tratatul de Aderare si obiectivele POIM - Axa Prioritara 3 –Dezvoltarea
infrastructurii de mediu in conditii de management eficient al resurselor, Obiectivul specific 3.2 Cresterea nivelului de colectare si epurare
a apelor uzate urbane, precum si a gradului de asigurare a alimentarii cu apa potabila a populatiei, sub care trebuie sa se depuna
proiectele referitoare la apa.
Scopul proiectului este continuarea si finalizarea lucrarilor privind reabilitarea sistemului de alimentare cu apa si a sistemelor de colectare
a apei uzate în localitatea Constanta, lucrari care au fost incepute in cadrul POS Mediu 2007 – 2013, pentru a indeplini obiectivele
asumate prin Contractul de Finantare nr. 102835/22.11.2010 si care au constat în principal în urmatoarele masuri:
- Extindere si reabilitare a surselor de apa, statiilor de tratare, rezervoarelor, aductiunilor si retelelor de distributie;
- Extindere si reabilitare SEAU, statii de pompare si retele de canalizare</t>
  </si>
  <si>
    <t>Obiectivul General consta în dezvoltarea documentaþiilor tehnico-economice necesare pentru continuarea strategiei locale pentru dezvoltarea sectorului de apa si apa uzata, în perioada 2014-2020, în vederea atingerii þintelor asumate de România prin Tratatul de Aderare la Uniunea Europeana, inclusiv asigurarea suportului necesar pe parcursul procesului de evaluare a Aplicaþiei de Finanþare si de atribuire a contractelor.</t>
  </si>
  <si>
    <t>Scopul proiectului este creşterea gradului de protecţie şi conservare a biodiversităţii şi a patrimoniului natural al sitului NATURA 2000
ROSCI0432 Prunişor prin elaborarea planului de management, conştientizarea grupului ţintă şi creşterea capacităţii instituţionale a
Agenţiei pentru Protecţia Mediului Mehedinţi .
Evaluarea stării de conservare a speciilor şi habitatelor de importanţă comunitară şi stabilirea măsurilor de management adecvate prin realizarea planului de management, a planului de monitorizare şi a protocoalelor de monitorizare conduce la creşterea gradului de protecţie şi conservare a biodiversităţii de pe raza sitului Natura 2000 Prunişor, contribuind astfel la realizarea obiectivului specific al Programului .
În acelaşi timp, prin informare/consolidarea cunoştinţelor privind situl şi promovând conservarea diversităţii biologice, a speciilor şi habitatelor de interes comunitar din cadrul sitului Natura 2000 Prunişor, proiectul urmăreşte să contribuie la protecţia şi îmbunătăţirea biodiversităţii şi a patrimoniului natural, la menţinerea interacţiunii armonioase a omului cu natura prin protejarea diversităţii speciilor şi peisajului în vederea reducerii/înlăturării presiunilor antropice asupra speciilor şi habitatelor de importanta comunitară din arie. Creşterea capacităţii administrative de gestionare a ariilor naturale protejate a Agenţiei pentru Protecţia Mediului Mehedinţi, instituţia responsabilă pentru asigurarea managementului ariei protejate şi a protecţiei mediului în judeţul Mehedinţi va contribui la protecţia şi îmbunătăţirea biodiversităţii şi a patrimoniului natural nu numai în cadrul sitului Natura 2000 Prunişor ci şi a celorlalte arii protajate din judeţul Mehedinţi, atât pe periada implementării proiectului cât şi după finalizarea acestuia.
Activităţile desfăşurate în cadrul proiectului acoperă un sit Natura 2000 , situl ROSCI0432 Prunişor.</t>
  </si>
  <si>
    <t xml:space="preserve">Prin acest proiect se va continua reabilitarea sitului poluat istoric de 30 ha (13,5 ha faza I si 16,5 ha faza II) pâna la standarde de curațire acceptate, constând în protejarea apelor de suprafață și aducerea terenului la un standard corespunzator pentru a putea fi utilizat ca zonă verde, pentru a include zone dedicate plantării, precum și pentru a soluționa orice impact adus asupra mediului local de activitatea anterioară din cadrul sitului.
Obiectivul general al proiectului: coincide cu Obiectivul specific 4.3 - Reducerea siturilor poluate istoric, a Axei prioritare 4, ce vizează promovarea investițiilor care contribuie la diminuarea riscului existent pentru sănătatea umană și mediu. Conform Strategiei și Planului național de acțiune pentru gestionarea siturilor contaminate, obiectivul specific al proiectului reprezintă unul dintre aspectele fundamentale ale protecției mediului în cadrul procesului de armonizare a politicilor naționale cu cele ale Uniunii Europene. 
</t>
  </si>
  <si>
    <t>Obiectivul proiectului este protecția si conservarea biodiversitații din aria naturala protejata ROSCI0129 Nordul Gorjului de Vest, prin elaborarea unui studiu de monitorizare a speciilor de mamifere (carnivore mari), care sa raspunda si cerințelor rețelei ecologice Europene Natura 2000.</t>
  </si>
  <si>
    <t>Obiectivul general al proiectului este elaborarea documentaþiilor necesare pentru accesarea fondurilor europene in perioada 2014-2020.
Obiectivul general al proiectului are ca scop continuarea strategiei locale pentru dezvoltarea sectorului de apa si apa uzata, in vederea indeplinirii obligatiilor prevazute in Tratatul de Aderare a Romaniei la UE, precum si a legislatiei specifice nationale si europene in sectorul de apa/apa uzata.</t>
  </si>
  <si>
    <t>Elaborarea documentatiilor necesare pentru accesarea fondurilor europene in perioada 2014 – 2020.</t>
  </si>
  <si>
    <t>Obiectivul general al proiectului: Asigurarea starii de conservare favorabilă a speciilor de păsări de importanță comunitară din situl Natura 2000 ROSPA0060 Lacurile Tașaul -Corbu, în cadrul unui proces consultativ deschis, transparent și participativ vizând elaborarea planului de management și informarea/conștientizarea factorilor interesați cu privire la beneficiile conservării sitului Natura 2000.</t>
  </si>
  <si>
    <t>Protejarea și conservarea biodiversităţii în ariile naturale protejate ROSPA0139 Piemontul Munţilor Metaliferi – Vinţu, incluzând rezervaţia naturală 2.519 Măgura Uroiului și ROSCI0419 Mureșul Mijlociu - Cugir, prin elaborarea și implementarea unui cadru de management eficient al siturilor, informarea și conștientizarea factorilor interesaţi cu privire la beneficiile conservării siturilor Natura 2000.</t>
  </si>
  <si>
    <t>26.07.2017</t>
  </si>
  <si>
    <t>31.08.2020</t>
  </si>
  <si>
    <t>Regiunea 5 Vest</t>
  </si>
  <si>
    <t>Timis</t>
  </si>
  <si>
    <t>Regiunea 7 Centru</t>
  </si>
  <si>
    <t>Alba</t>
  </si>
  <si>
    <t>Regiunea 1 Nord Est</t>
  </si>
  <si>
    <t>Bucuresti</t>
  </si>
  <si>
    <t>Regiunea 8 Bucureşti-Ilfov</t>
  </si>
  <si>
    <t>Regiunea 6 Nord-Vest</t>
  </si>
  <si>
    <t>Bihor</t>
  </si>
  <si>
    <t>Regiunea 3 Sud  Muntenia</t>
  </si>
  <si>
    <t>Teleorman</t>
  </si>
  <si>
    <t>Regiunea 4 Sud-Vest</t>
  </si>
  <si>
    <t>Brasov</t>
  </si>
  <si>
    <t>Regiunea 2 Sud-Est</t>
  </si>
  <si>
    <t>Regiunea 3 Sud Muntenia</t>
  </si>
  <si>
    <t>Hunedoara</t>
  </si>
  <si>
    <t>Olt</t>
  </si>
  <si>
    <t>Regiunea 1 Nord-Est</t>
  </si>
  <si>
    <t>Iasi</t>
  </si>
  <si>
    <t>Mures</t>
  </si>
  <si>
    <t>Tulcea</t>
  </si>
  <si>
    <t>Calarasi</t>
  </si>
  <si>
    <t>Oradea</t>
  </si>
  <si>
    <t>Braila</t>
  </si>
  <si>
    <t>Alba Iulia</t>
  </si>
  <si>
    <t>Maramures</t>
  </si>
  <si>
    <t>Baia Mare</t>
  </si>
  <si>
    <t>Caras Severin</t>
  </si>
  <si>
    <t>Resita</t>
  </si>
  <si>
    <t>iasi</t>
  </si>
  <si>
    <t>Mehedinti</t>
  </si>
  <si>
    <t>Drobeta Turnu Severin</t>
  </si>
  <si>
    <t>Cluj Napoca</t>
  </si>
  <si>
    <t>Vaslui</t>
  </si>
  <si>
    <t>Vrancea</t>
  </si>
  <si>
    <t>Focsani</t>
  </si>
  <si>
    <t>Ploiesti</t>
  </si>
  <si>
    <t>Fazarea proiectului Sistem de management integrat al deseurilor in judetul Suceava</t>
  </si>
  <si>
    <t>Consiliul Judetean Suceava</t>
  </si>
  <si>
    <t>Suceava</t>
  </si>
  <si>
    <t>Galați</t>
  </si>
  <si>
    <t>Mehedinți</t>
  </si>
  <si>
    <t>Deva</t>
  </si>
  <si>
    <t>Pitesti</t>
  </si>
  <si>
    <t>Botosani</t>
  </si>
  <si>
    <t xml:space="preserve"> Bacău</t>
  </si>
  <si>
    <t>Timisoara</t>
  </si>
  <si>
    <t>Buzau</t>
  </si>
  <si>
    <t>Targu Jiu</t>
  </si>
  <si>
    <t>Dambovita</t>
  </si>
  <si>
    <t>Targovistea</t>
  </si>
  <si>
    <t>Harghita</t>
  </si>
  <si>
    <t>Arad</t>
  </si>
  <si>
    <t>Valcea</t>
  </si>
  <si>
    <t>Ramnicu Valcea</t>
  </si>
  <si>
    <t>Targu Mures</t>
  </si>
  <si>
    <t>Ilfov</t>
  </si>
  <si>
    <t>Bistrita Nasaud</t>
  </si>
  <si>
    <t>Regiunea 2 Sud-Es</t>
  </si>
  <si>
    <t>Slatina</t>
  </si>
  <si>
    <t>Covasna</t>
  </si>
  <si>
    <t>Sfantu Gheorghe</t>
  </si>
  <si>
    <t>Sibiu</t>
  </si>
  <si>
    <t>Cluj</t>
  </si>
  <si>
    <t xml:space="preserve">Regiunea 7 Centr, </t>
  </si>
  <si>
    <t>SC APA SERV S.A.</t>
  </si>
  <si>
    <t>SC APA TÂRNAVEI MARI SA</t>
  </si>
  <si>
    <t>AQUACARAS SA</t>
  </si>
  <si>
    <t>Compania Regionala de Apa Bacau SA</t>
  </si>
  <si>
    <t>Compania de Apa OLT S.A.</t>
  </si>
  <si>
    <t>Sprijin pentru pregătirea aplicației de finanțare și a documentațiilor de atribuire pentru proiectul regional de dezvoltare a infrastructurii de apă și apă uzată din județul Arad, în perioada 2014-2020</t>
  </si>
  <si>
    <t>SC COMPANIA DE APĂ ARAD SA</t>
  </si>
  <si>
    <t>harghita</t>
  </si>
  <si>
    <t>Bv</t>
  </si>
  <si>
    <t>ialomita</t>
  </si>
  <si>
    <t>OLT</t>
  </si>
  <si>
    <t>Muntenia</t>
  </si>
  <si>
    <t>Galati</t>
  </si>
  <si>
    <t xml:space="preserve"> Regiunea  7 Centru</t>
  </si>
  <si>
    <t xml:space="preserve">  Regiunea 2 Sud-Est</t>
  </si>
  <si>
    <t xml:space="preserve"> Regiunea 7 Centru</t>
  </si>
  <si>
    <t xml:space="preserve">Regiunea 4 Sud-Vest </t>
  </si>
  <si>
    <t xml:space="preserve">Regiunea 7 Centru </t>
  </si>
  <si>
    <t>Regiunea 8-Bucuresti- Ilfov</t>
  </si>
  <si>
    <t xml:space="preserve"> Regiunea 1 Nord-Est</t>
  </si>
  <si>
    <t>Reabilitarea podurilor feroviare situate la km 152+149 și km 165+817 pe secţiunea feroviară Bucureşti – Constanţa" – Faza II</t>
  </si>
  <si>
    <t>Sprijin pentru pregatirea aplicatiei de finantare si a documentatiilor de atribuire ptr.proiectul regional de dezvoltare a infrastructurii de apa si apa uzata din jud.Dolj</t>
  </si>
  <si>
    <t>Compania de apa Oltenia SA</t>
  </si>
  <si>
    <t>Autostrada Sebes-Turda</t>
  </si>
  <si>
    <t>Reabilitarea liniei de cale ferată Frontiera Curtici-Simeria parte componentă a Coridorului IV Pan European pentru circulația trenurilor cu viteza max. de 160 km/h, tronsonul 2 km. 614-Gurasada și tronsonul 3 Gurasada-Simeria</t>
  </si>
  <si>
    <t>Elaborarea planurilor de management pentru ariile naturale protejate ROSCI0246 Tinovul Luci și Rezervația 2.465 Tinovul Luci și respectiv ROSCI0241 Tinovul Apa Lină - Honcsok, ROSPA0169 Tinovul Apa Lină - Honcsok și Rezervația 2.467 Tinovul de la Plăieșii</t>
  </si>
  <si>
    <t>ASOCIAȚIA MEDIO PRO</t>
  </si>
  <si>
    <t>Fazarea proiectului Sistem de management integrat al deșeurilor solide în județul Vâlcea</t>
  </si>
  <si>
    <t>UAT Judetul Valcea</t>
  </si>
  <si>
    <t>Obiectivul general al proiectului vizeaza completarea infrastructurii existente în domeniul deseurilor, cu investiþii care vor conduce la
realizarea, în judeþul Prahova, a unui sistem integrat de management al acestora, prin care se vor atinge standardele minime de
conformare cu cerinþele legislative în sectorul de mediu ale UE, precum si îndeplinirea angajamentelor pe care România si le-a asumat prin Tratatul de aderare.
De asemenea se urmareste:
- Cresterea standardelor de viaþa si de mediu din judeþul Prahova, vizând, în principal, respectarea acquis-ului comunitar de mediu.
- Dezvoltarea unui sistem durabil de management al deseurilor în judeþul Prahova, prin îmbunataþirea managementului deseurilor si
reducerea numarului de zone poluate din judeþ.</t>
  </si>
  <si>
    <t>Obiectivul general al Proiectului ,, Extinderea si reabilitarea infrastructurii de apa si apa uzata in judetul Hunedoara” îl reprezinta
îmbunatatirea infrastructurii în sectorul de apa si apa uzata in aglomerarile Deva, Hunedoara, Brad, Calan, Hateg si Simeria.
Proiectul are ca scop realizarea de investitii in extinderea/reabilitarea infrastructurii de apa potabila si in infrastructura de colectare si
epurare a apelor uzate, dupa cum urmeaza:
- Alimentare cu apa: construire/reabilitare statii de tratare apa,a rezervoarelor de inmagazinare a apei, a statiilor de clorare si a statiilor de
pompare, precum si construirea/reabilitarea conductelor principale si de distributie apa potabila cu toate constructiile accesorii-camine de vane si bransamente;
- Apa uzata: construire/reabilitare statii de epurare ape uzate si construire/reabilitare retele de canalizare menajera cu constructii
accesorii- statii de pompare apa uzata, camine de vizitare si racorduri.
Descrierea tehnica a investitiilor in infrastructura de apa si apa uzata:
- Reabilitare Statie Tratare Apa Potabila Orlea si aductiune de apa potabila pentru Hateg, Calan, Simeria, Deva si alte 14 localitati rurale
deservite de aductiune;
- Reabilitare rezervoare de inmagazinare, extindere/reabilitare aductiuni si retele de distributie, precum si extinderea/reabilitarea
sistemului de colectare a apelor uzate si reconstructia de statii de epurare a apelor uzate în aglomerarile cu mai mult de 10.000 l.e. –
Deva si Hunedoara;
- Construire rezervoare de inmagazinare, extindere/reabilitare aductiuni si retele de distributie, precum si extinderea/reabilitarea sistemului
de colectare a apelor uzate si constructie statie de epurare a apelor uzate în aglomerarea Calan cu populatie echivalenta intre 2.000 -
10.000 l.e.;
- Reabilitare sursa si Statie de Tratare Apa Potabila Brad, reabilitare aductiuni, extindere/reabilitare retele distributie, precum si
extinderea/reabilitarea sistemului de colectare a apelor uzate în aglomerarea Brad cu populatie echivalenta intre 2.000 - 10.000 l.e.;
- Reabilitare rezervoare de inmagazinare, extindere/reabilitare aductiuni si retele de distribuþie, precum si extinderea/reabilitarea
sistemului de colectare a apelor uzate si reconstructia de statii de epurare a apelor uzate în aglomerarile cu populatie echivalenta intre
2.000 - 10.000 l.e.- Hateg si Simeria;</t>
  </si>
  <si>
    <t>01.12.2015 ( CF semnat in  23.11.2017 )</t>
  </si>
  <si>
    <t>01.01.2014 (CF semnat in  27.11.2017 )</t>
  </si>
  <si>
    <t>01.01.2014 ( CF semnat in  20.11.2017 )</t>
  </si>
  <si>
    <t>18.07.2014( CF semnat in  21.11.2017 )</t>
  </si>
  <si>
    <t>04.09.2017( CF semnat in 16.11.2017)</t>
  </si>
  <si>
    <t>01.01.2015( CF semnat in 23.11.2017)</t>
  </si>
  <si>
    <t>Asociația pentru promovarea valorilor naturale și culturale ale Banatului și Crișanei EXCELSIOR</t>
  </si>
  <si>
    <t>Camera de Comerț și Industrie ROMÂNIA - JAPONIA</t>
  </si>
  <si>
    <t>OCOLUL SILVIC PRIVAT BRETCU</t>
  </si>
  <si>
    <t>Asociatia Black Sea Spa</t>
  </si>
  <si>
    <t>ASOCIATIA "BIOUNIVERS" VALISOARA</t>
  </si>
  <si>
    <t>01.08.2017 (CF semnat in data de 28.11.2017)</t>
  </si>
  <si>
    <t>Obiectivul general al proiectului este acela de dezvoltare a unui sistem durabil de gestionare a deșeurilor cu reducerea impactului asupra mediului în județul Suceava, prin îmbunătățirea serviciului de gestionare a deșeurilor și reducerea numărului de deșeuri neconforme existente, în conformitate cu practicile și politicile Uniunii Europene.</t>
  </si>
  <si>
    <t>Obiectivul general al proiectului este acela de dezvoltare a unui sistem durabil de gestionare a deșeurilor cu reducerea impactului asupra mediului în județul Valcea, prin îmbunătățirea serviciului de gestionare a deșeurilor și reducerea numărului de deșeuri neconforme existente, în conformitate cu practicile și politicile Uniunii Europene.</t>
  </si>
  <si>
    <t>Obiectivul general al proiectului constă in dezvoltarea capabilitatilor de salvarea vietii populatiei si cresterea gradului de protectie, prin eficientizarea capacitatii de raspuns în caz de
dezastre.
Proiectul ,,ERSL II” urmareste diminuarea nevoilor de dotare, identificate ale serviciilor profesioniste pentru situatii de urgenta si îsi propune acoperirea unei parti cât mai mari a deficitului de echipamente si mijloace tehnice. Prin cresterea nivelului de dotare prin achizitia
de echipamente si mijloace tehnice, IGSU vizeaza sa aduca îmbunatatiri capacitatii de raspuns în cazul producerii unor situatii de urgenta.</t>
  </si>
  <si>
    <t>Obiectiv general
Elaborarea planului de management pentru pentru ariile naturale protejate: ROSCI0377 Râul Putna, Rezervaţia Naturală 2821 Râpa
Roşie – Dealu Morii, Rezervaţia Naturală 2823 Rezervaţia Algheanu, Rezervaţia Naturală 2825 Pârâul Bozu şi realizarea cadrului necesar
pentru un management corespunzător al terenurilor şi activităţilor din acestea în vederea conservării speciilor de interes comunitar şi
naţional, a valorilor naturale pentru care au fost desemnate şi asigurarea condiţiilor pentru implementarea planurilor şi proiectelor de dezvoltare durabilă a comunităţilor locale.</t>
  </si>
  <si>
    <t xml:space="preserve">01.04.2015( CF semnat in data de 14.09.2017) </t>
  </si>
  <si>
    <t>Obiectivul general al proiectului:
-Construirea a 70 de km de autostradă pentru a asigura conexiunea dintre Sebeș și Turda (66 de structuri, 7 noduri, 4 parcări, 1 centru de mentenanță și control, 1 centru de mentenanță și monitorizare)
- Reducerea timpului de călătorie
- Îmbunătățirea siguranței traficului
- Reducerea impacyului asupra mediului
- Îmbunătățirea accesabilității zonei</t>
  </si>
  <si>
    <t>Reabilitarea Podului Borcea, km 152+149, CF 800, Bucuresti – Constanþa, între stațiile Borcea si Ovidiu (jud. Ialomița).
Podul are o lungime de 970 m si are urmatoarea configuraþie:
- un viaduct de acces dinspre Fetesti cu 3 deschideri (49,50+50,00+49,50)m (viaductul Fetesti)
- podul propriu-zis peste Borcea are 3 deschideri de 140 m fiecare, un viaduct de acces spre Ovidiu cu 8 deschideri 2x (49,50 +
2x50,00 + 49,50) m
2. Reabilitarea Podului Cernavoda, km 165+817, CF 800, Bucuresti – Constanþa, între staþiile Dunarea (jud. Ialomiþa) si
Cernavoda (jud. Constanþa)
Podul are o lungime de 1584 m si are urmatoarea configuraþie
- un viaduct de acces dinspre H.m. Dunarea cu 17 deschideri 5x(60,40+60,90+60,40)m+2x68,50m
- podul principal peste Dunare având 3 deschideri (140+190+140) m
- un viaduct de acces spre Cernavoda cu o deschidere de 68,50 m</t>
  </si>
  <si>
    <t xml:space="preserve">Obiectivul principal al proiectului:
- Reabilitarea a 141 de km de cale ferată
- Asigurarea inter-operabilității
- Asigurarea unei viteze de deplasare de 160 km/h în ceea ce privește traficul de călători și de 120 km/h în ceea ce privește traficul de marfă
- Reducerea timpului de deplasare
- Creșterea nr de pasageri și a cantității de marfă transportate
- Îmbunătățirea siguranței traficului
</t>
  </si>
  <si>
    <t>024, 027, 028, 039, 041, 043, 085</t>
  </si>
  <si>
    <t>024, 026, 027, 029, 033, 034, 036, 037, 042, 085</t>
  </si>
  <si>
    <t>017, 018, 021, 022</t>
  </si>
  <si>
    <t>085, 086, 083, 089</t>
  </si>
  <si>
    <t>085, 087</t>
  </si>
  <si>
    <t>013</t>
  </si>
  <si>
    <t xml:space="preserve">Modernizarea Instalațiilor pe Magistralele 1, 2, 3 și TL de Metrou – Tronsonul Petrache Poenaru (fostă Semănătoarea) – Timpuri Noi.
Instalații de Ventilație – Faza II
</t>
  </si>
  <si>
    <t>Axa Prioritară 4 Protecţia mediului prin măsuri de conservare a biodiversităţii, monitorizarea calităţii aerului şi decontaminare a siturilor poluate istoric, Obiectiv Specific 4.1 Creşterea gradului de protecţie şi conservare a biodiversităţii prin măsuri de management adecvate şi refacerea ecosistemelor degradate</t>
  </si>
  <si>
    <t>Axa Prioritară 4 Protecţia mediului prin măsuri de conservare a biodiversităţii, monitorizarea calităţii aerului şi decontaminare a siturilor poluate istoric, Obiectiv Specific 4.3 Reducere suprafețe poluate istoric</t>
  </si>
  <si>
    <t>Axa Prioritară 5 Promovarea adaptării la schimbările climatice, prevenirea şi gestionarea riscurilor, Obiectiv Specific 5.2 Creșterea nivelului de pregătire pentru o reacție rapidă și eficientă la dezastre a echipajelor de intervenție.</t>
  </si>
  <si>
    <t>Axa prioritară 7 Creşterea eficienţei energetice la nivelul sistemului centralizat de termoficare în oraşele selectate
Obiectiv specific 7.1 Creșterea eficienței energetice în sistemele centralizate de transport și distribuție a energiei termice în orașele selectate</t>
  </si>
  <si>
    <r>
      <t xml:space="preserve">Constructia autostrazii </t>
    </r>
    <r>
      <rPr>
        <b/>
        <sz val="10"/>
        <rFont val="Calibri"/>
        <family val="2"/>
        <charset val="238"/>
        <scheme val="minor"/>
      </rPr>
      <t>Timisoara Lugoj si a variantei de ocolire Timisoara la standard de autostrada</t>
    </r>
  </si>
  <si>
    <r>
      <t xml:space="preserve">Constructia autostrazii Lugoj – Deva lot 2, lot 3 si lot 4 (sectorul </t>
    </r>
    <r>
      <rPr>
        <b/>
        <sz val="10"/>
        <rFont val="Calibri"/>
        <family val="2"/>
        <charset val="238"/>
        <scheme val="minor"/>
      </rPr>
      <t>Dumbrava – Deva) - FAZA 2</t>
    </r>
  </si>
  <si>
    <r>
      <t xml:space="preserve">Reabilitarea liniei de cale ferată Braşov – Simeria, componentă a coridorului Pan – European IV, pentru a asigura circulaţia trenurilor cu o viteză de 160 km/h, tronsonul </t>
    </r>
    <r>
      <rPr>
        <b/>
        <sz val="10"/>
        <color theme="1"/>
        <rFont val="Calibri"/>
        <family val="2"/>
        <charset val="238"/>
        <scheme val="minor"/>
      </rPr>
      <t>Sighișoara – Coşlariu – FAZA II</t>
    </r>
  </si>
  <si>
    <r>
      <rPr>
        <b/>
        <sz val="10"/>
        <rFont val="Calibri"/>
        <family val="2"/>
      </rPr>
      <t xml:space="preserve">Obiectivul specific al proiectului il reprezinta reabilitarea a  99,04 km de cale ferata dubla intre Sighisoara si Coslariu, precum si executia lucrarilor auxiliare aferente,  in vederea  asigurarii unei viteze maxime de 160 km/h pentru trenurile de calatori, respectiv 120 km/h pntru trenurile de marfa </t>
    </r>
    <r>
      <rPr>
        <b/>
        <sz val="10"/>
        <rFont val="Calibri"/>
        <family val="2"/>
        <charset val="238"/>
      </rPr>
      <t xml:space="preserve">
</t>
    </r>
  </si>
  <si>
    <r>
      <t>Reabilitarea liniei de cale ferată Braşov – Simeria, componentă a coridorului Pan – European IV, pentru a asigura circulaţia trenurilor cu o viteză de 160 km/h, tronsonul</t>
    </r>
    <r>
      <rPr>
        <b/>
        <sz val="10"/>
        <color theme="1"/>
        <rFont val="Calibri"/>
        <family val="2"/>
        <charset val="238"/>
        <scheme val="minor"/>
      </rPr>
      <t xml:space="preserve"> Simeria – Coşlariu – FAZA II</t>
    </r>
  </si>
  <si>
    <r>
      <rPr>
        <b/>
        <sz val="10"/>
        <rFont val="Calibri"/>
        <family val="2"/>
        <charset val="238"/>
        <scheme val="minor"/>
      </rPr>
      <t>Magistrala 4. Racordul 2. Sectiunea Parc Bazilescu (PS Zarea) - Straulesti _ Faza II</t>
    </r>
  </si>
  <si>
    <r>
      <rPr>
        <b/>
        <sz val="10"/>
        <rFont val="Calibri"/>
        <family val="2"/>
        <charset val="238"/>
        <scheme val="minor"/>
      </rPr>
      <t>Magistrala 5. SectiuneaRaul Doamnei-Eroilor (psOpera) inclusiv Valea IalomiteiFaza II</t>
    </r>
  </si>
  <si>
    <r>
      <rPr>
        <b/>
        <sz val="10"/>
        <rFont val="Calibri"/>
        <family val="2"/>
        <charset val="238"/>
        <scheme val="minor"/>
      </rPr>
      <t>Pasaj suprateran peste drumul de centură al municipiului Oradea în zona străzii Ciheiului, municipiul Oradea, județul Bihor- Faza II</t>
    </r>
  </si>
  <si>
    <r>
      <t xml:space="preserve">Reabilitare DN 6, </t>
    </r>
    <r>
      <rPr>
        <b/>
        <sz val="10"/>
        <rFont val="Calibri"/>
        <family val="2"/>
        <charset val="238"/>
        <scheme val="minor"/>
      </rPr>
      <t>Alexandria - Craiova (faza II)</t>
    </r>
  </si>
  <si>
    <r>
      <t xml:space="preserve">Reabilitare DN56, </t>
    </r>
    <r>
      <rPr>
        <b/>
        <sz val="10"/>
        <rFont val="Calibri"/>
        <family val="2"/>
        <charset val="238"/>
        <scheme val="minor"/>
      </rPr>
      <t xml:space="preserve">Craiova-Calafat, km 0+000 - km 84+020  – Faza II, 
</t>
    </r>
  </si>
  <si>
    <r>
      <t xml:space="preserve">Constructia </t>
    </r>
    <r>
      <rPr>
        <b/>
        <sz val="10"/>
        <rFont val="Calibri"/>
        <family val="2"/>
        <charset val="238"/>
        <scheme val="minor"/>
      </rPr>
      <t>variantei de ocolire a Municipiului Brasov, Tronson I (DN1-DN11), II (DN11-DN13) and III (DN 13-DN 1) Faza II</t>
    </r>
  </si>
  <si>
    <r>
      <t>Reabilitare pod</t>
    </r>
    <r>
      <rPr>
        <b/>
        <sz val="10"/>
        <rFont val="Calibri"/>
        <family val="2"/>
        <charset val="238"/>
        <scheme val="minor"/>
      </rPr>
      <t xml:space="preserve"> Giurgiu, peste Dunăre, pe DN5 km 64+884 – Faza II</t>
    </r>
  </si>
  <si>
    <r>
      <t xml:space="preserve">Reabilitare DN66, </t>
    </r>
    <r>
      <rPr>
        <b/>
        <sz val="10"/>
        <rFont val="Calibri"/>
        <family val="2"/>
        <charset val="238"/>
        <scheme val="minor"/>
      </rPr>
      <t xml:space="preserve">Rovinari-Petrosani, km 48+900 - km 126+000  – Faza II, </t>
    </r>
  </si>
  <si>
    <r>
      <t xml:space="preserve">Lucrări de reabilitare </t>
    </r>
    <r>
      <rPr>
        <b/>
        <sz val="10"/>
        <rFont val="Calibri"/>
        <family val="2"/>
        <charset val="238"/>
        <scheme val="minor"/>
      </rPr>
      <t xml:space="preserve">poduri, podețe și tuneluri de cale ferată –
Sucursala Regională de Căi Ferate București – Faza 2
</t>
    </r>
  </si>
  <si>
    <r>
      <t>Obiectivul general</t>
    </r>
    <r>
      <rPr>
        <b/>
        <sz val="10"/>
        <color rgb="FF444444"/>
        <rFont val="Times New Roman"/>
        <family val="1"/>
      </rPr>
      <t xml:space="preserve"> este elaborarea documentatiilor necesare in vederea obtinerii finantarii proiectului de investitii din fondurile europene destinate perioadei de programare 2014-2020, asigurandu-se astfel, continuarea strategiei locale pentru dezvoltarea sectorului de apa si apa uzata si indeplinirea obligatiilor Tratatului de Aderare a Romaniei la Uniunea Europeana, precum si a legislatiei specifice nationale si europene in sectorul de apa/apa uzata.</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</si>
  <si>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Timis, în perioada 2014-2020 Restituit avizat de DJ 2.05.2017, asteptam beneficiar pt semnare contract</t>
    </r>
  </si>
  <si>
    <r>
      <t xml:space="preserve">Modernizarea infrastructurii de apa si apa uzata in judetul Hunedoara </t>
    </r>
    <r>
      <rPr>
        <b/>
        <sz val="10"/>
        <rFont val="Calibri"/>
        <family val="2"/>
        <charset val="238"/>
        <scheme val="minor"/>
      </rPr>
      <t>(Valea Jiului) 2014-2020</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</si>
  <si>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Valcea, în perioada 2014-2020</t>
    </r>
  </si>
  <si>
    <r>
      <t xml:space="preserve">SPRIJIN PENTRU PREGATIREA APLICATIEI DE FINANTARE SI A
DOCUMENTATIILOR DE ATRIBUIRE PENTRU PROIECTUL REGIONAL DE
DEZVOLTARE A INFRASTRUCTURII DE APA SI APA UZATA DIN JUDETUL
</t>
    </r>
    <r>
      <rPr>
        <b/>
        <sz val="10"/>
        <color theme="1"/>
        <rFont val="Calibri"/>
        <family val="2"/>
        <charset val="238"/>
        <scheme val="minor"/>
      </rPr>
      <t>BISTRITA- NASAUD IN PERIOADA 2014-2020</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</si>
  <si>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Iasi, în perioada 2014-2020</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</si>
  <si>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Gorj în perioada 2014-2020</t>
    </r>
  </si>
  <si>
    <r>
      <t xml:space="preserve">Sprijin pentru pregătirea aplicației de finanțare și a documentațiilor de atribuire pentru proiectul regional de dezvoltare a infrastructurii de apă și apă uzată din județul </t>
    </r>
    <r>
      <rPr>
        <b/>
        <sz val="10"/>
        <rFont val="Calibri"/>
        <family val="2"/>
        <charset val="238"/>
        <scheme val="minor"/>
      </rPr>
      <t>Brasov/Regiunea Centru, în perioada 2014 - 2020</t>
    </r>
  </si>
  <si>
    <r>
      <t xml:space="preserve">Fazarea Proiectului extinderea și reabilitarea infrastructurii de apă și apă uzată în județele </t>
    </r>
    <r>
      <rPr>
        <b/>
        <sz val="10"/>
        <rFont val="Calibri"/>
        <family val="2"/>
        <charset val="238"/>
        <scheme val="minor"/>
      </rPr>
      <t xml:space="preserve">Sibiu și Brașov       </t>
    </r>
  </si>
  <si>
    <r>
      <t xml:space="preserve">Sprijin pentru pregătirea aplicației de finanțare și a documentațiilor de atribuire pentru proiectul regional de dezvoltare a infrastructurii de apă și apă uzată din județul </t>
    </r>
    <r>
      <rPr>
        <b/>
        <sz val="10"/>
        <color theme="1"/>
        <rFont val="Calibri"/>
        <family val="2"/>
        <charset val="238"/>
        <scheme val="minor"/>
      </rPr>
      <t>Dâmbovița în perioada 2014-2020</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</si>
  <si>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Prahova în perioada 2014-2020</t>
    </r>
  </si>
  <si>
    <r>
      <t>Realizarea managementului biodiversității în aria naturală protejată ROSCI0383</t>
    </r>
    <r>
      <rPr>
        <b/>
        <sz val="10"/>
        <rFont val="Calibri"/>
        <family val="2"/>
        <charset val="238"/>
        <scheme val="minor"/>
      </rPr>
      <t xml:space="preserve"> Râul Târnava Mare între Odorheiu Secuiesc și Vânători</t>
    </r>
  </si>
  <si>
    <r>
      <t xml:space="preserve">Fazarea proiectului Reabilitarea sitului poluat istoric - depozit deseuri periculoase UCT - Posta Rât (Municipiul </t>
    </r>
    <r>
      <rPr>
        <b/>
        <sz val="10"/>
        <rFont val="Calibri"/>
        <family val="2"/>
        <charset val="238"/>
        <scheme val="minor"/>
      </rPr>
      <t>Turda)</t>
    </r>
  </si>
  <si>
    <t>UAT Judetul Vrancea</t>
  </si>
  <si>
    <t>Unitatea-Administrativ-Teritorială Județul Prahova</t>
  </si>
  <si>
    <t>Organisme publice cf legii 64/2009</t>
  </si>
  <si>
    <t>Construcția Autostrăzii Târgu Mureș – Ogra – Câmpia Turzii</t>
  </si>
  <si>
    <t>01.01.2014(contract semnat in  04.12.2017)</t>
  </si>
  <si>
    <t>Modernizarea Instalatiilor pe Magistralele 1, 2, 3 si TL de Metrou. Instalatii de Control Acces</t>
  </si>
  <si>
    <t>Sprijin pentru pregătirea aplicației de finanțare și a documentațiilor de atribuire pentru proiectul regional de dezvoltare a infrastructurii de apă și apă uzată în județul Ilfov, în perioada 2014-2020</t>
  </si>
  <si>
    <t>APA-CANAL ILFOV S.A.</t>
  </si>
  <si>
    <t>CF semnat in 08.12.2017</t>
  </si>
  <si>
    <t>Aplicație Smart Metering pentru consum utilități și producție realizată</t>
  </si>
  <si>
    <t>VEL PITAR S.A.</t>
  </si>
  <si>
    <t xml:space="preserve">Total OS 6.2 </t>
  </si>
  <si>
    <t>Sistem inteligent de monitorizare a consumurilor energetice din cadrul Antibiotice SA</t>
  </si>
  <si>
    <t>ANTIBIOTICE SA</t>
  </si>
  <si>
    <t>01.10.2016( CF a fost semnat in 08.12.2017)</t>
  </si>
  <si>
    <t>18.11.2016 ( CF a fost semnat in 08.12.2017)</t>
  </si>
  <si>
    <t>Fazarea proiectului Sistem de management integrat al deșeurilor în județul Dolj</t>
  </si>
  <si>
    <t>UAT Judetul Dolj</t>
  </si>
  <si>
    <t>20.01.2014  CF semnat in  11.12.2017 )</t>
  </si>
  <si>
    <t>Fazarea proiectului Watman - sistem informațional pentru managementul integrat al apelor - etapa I</t>
  </si>
  <si>
    <t>ANAR</t>
  </si>
  <si>
    <t>Total OS 5.1</t>
  </si>
  <si>
    <t>01,08,2017 ( cf semnat in 13.12.2017</t>
  </si>
  <si>
    <t>28,02,2019</t>
  </si>
  <si>
    <t>Axa Prioritară 5 Promovarea adaptării la schimbările climatice, prevenirea şi gestionarea riscurilor, Obiectiv Specific 5.1  Reducere efecte inundații si eroziune costiera</t>
  </si>
  <si>
    <t xml:space="preserve">Obiectivul general al acestui proiect este realizarea unei legături rapide și sigure între municipalitățile din Târgu Mureș și Cluj prin asigurarea continuității secțiunii de autostradă 2B Câmpia Turzii - Cluj Napoca (Gilau) cu secțiunile 2A și 1C și congestionarea traficului din localitățile de-a lungul autostrăzii.
Obiectivele principale ale proiectului (construirea a 51.796 km de autostradă nouă 2x2 împreună cu 4,7 km de drum de legătură 2x2 spre Târgu Mureș, dezvoltarea pe termen lung a sectorului transporturilor, îmbunătățirea siguranței traficului, reducerea impactului asupra mediului, reducerea numărului de transporturi accidentele pe drumul național DN15, reducerea traficului de tranzit, reducerea timpului de călătorie) sunt în conformitate cu LIOP 2014-2020, axa prioritară nr. 1 - "Îmbunătățirea mobilității prin dezvoltarea rețelei TEN-T și a metroului", Obiectiv tematic 7, Obiectivul specific 1.1 - "Creșterea mobilitatea pe rețeaua rutieră TEN-T centrală ".
Obiectivele specifice ale proiectului
1. - Asigurarea până la sfârșitul anului 2019 a 51.796 km de autostradă nouă 2x2, împreună cu 4,7 km de drum de legătură 2x2 spre Târgu Mureș, 13 poduri, 30 de pasaje, 5 intersecții rutiere (dintre care 4 intersecții rutiere și 1 intersecție semi-rutieră), 2 viaducte, 1 parcare, 1 întreținere și Centrul de coordonare, 1 zonă de servicii, 1 punct de sprijin pentru întreținere.
2. - îmbunătățirea capacității și performanței rețelei în zona de impact a proiectului prin creșterea vitezei de deplasare și reducerea numărul accidentelor;
3. - minimizarea emisiilor de gaze cu efect de seră și a poluării aerului în zona de impact a proiectului;
4. - îmbunătățirea calității mediului și a bunăstării populației care trăiește în zona proiectului.                                                                                                                                        </t>
  </si>
  <si>
    <t>Obiectivul principal al proiectului este Modernizarea instalatiilor de control acces pentru 41 de statii de metrou, 70 de vestibule, din
Bucuresti dupa cum urmeaza: 20 statii Magistrala 1, 14 statii Magistrala 2 si 7 statii Magistrala 3.
Modernizarea statiilor de metrou se va realiza prin demontarea vechiului sistem de control acces compus din porti mecanice cu tripod si
montajul noilor porti de control acces si taxare precum si prin intermediul unor lucrari de actualizare software.
Obiectivele secundare ale proiectului sunt optimizarea accesului calatorilor în reteaua existenta de transport cu metroul, diminuarea
fraudei prin modernizarea instalatiilor de control acces îmbunatatirea evacuarii în caz de necesitate (incendiu, evacuare fortata etc).</t>
  </si>
  <si>
    <t>30.12.2017</t>
  </si>
  <si>
    <t>03.03.2014 (CF semnat in data de 04.12.2017)</t>
  </si>
  <si>
    <t>Proiectul isi propune sa implementeze un sistem de management integrat al deseurilor la nivelul judetului Dolj, sa asigure furnizarea de
servicii de salubritate pentru intreaga populatie a judetului si sa reduca numarul siturilor poluate din judet, contribuind astfel al realizarea
unor conditii mai bune de sanatate pentru locuitorii judetului. Proiectul propus spre finanþare din POIM 2014-2020 reprezinta faza II a proiectului “Sistem de Management Integrat al Deseurilor in
judetul Dolj”, care isi propune completarea/extinderea infrastructurii existente de gestionare a deseurilor prin realizarea unor investitii care
sa conduca la dezvoltarea unui sistem de management integrat al deseurilor, astfel incat sa fie atinse standardele de conformitate cu
cerintele UE referitoare la protectia mediului, precum si tintele asumate de Romania prin Tratatul de Aderare la Uniunea Europeana, si
anume:reducerea cantitatii anuale de deseuri biodegradabile depozitate cu 65% fata de cantitatea totala depozitata in anul 1995;</t>
  </si>
  <si>
    <t xml:space="preserve">Obiectivul general al proiectului il constituie elaborarea documentatiilor necesare pentru accesarea fondurilor europene in perioada 2014 -
2020 si asistenta tehnica pentru proiectarea lucrarilor (pentru contracte de tip FIDIC Rosu) si pentru licitarea si incheierea tutror
contractelor prevazute in Planul de achizitii.
</t>
  </si>
  <si>
    <t>30/09/2018</t>
  </si>
  <si>
    <t>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t>
  </si>
  <si>
    <t>Obiectivul general al proiectului este implementarea unui sistem de monitorizare a consumurilor de utilitati si productie realizate la consumatorul industrial VEL PITAR SA - Unitatea de productie de la punctul de lucru Ramnicu Valcea, identificarea si implementarea de masuri de eficienta energetica in vederea inregistrarii de economii in consumul de energie si evitarea emisiilor de gaze cu efect de sera la nivelul societatii.</t>
  </si>
  <si>
    <t>011,012,015,016</t>
  </si>
  <si>
    <t>AP 6</t>
  </si>
  <si>
    <t>Total OS 6.1</t>
  </si>
  <si>
    <t>Modernizare stații de transformare ale E.ON Distribuție România S.A. – Lucrări de întărire a rețelei electrice în amonte de punctul de racordare a capacităților de producție suplimentare în scopul preluării energiei electrice produse din resurse regenerab</t>
  </si>
  <si>
    <t>DELGAZ GRID S.A.</t>
  </si>
  <si>
    <t>AP 6, PI 4a, O.S. 6.1 Creșterea producției de energie din surse alternative (geotermal, biomasa, biogaz)</t>
  </si>
  <si>
    <t>Proiectul Regional de dezvoltare a infrastructurii de apă și apă uzată din regiunea Turda – Câmpia Turzii, în perioada 2014-2020</t>
  </si>
  <si>
    <t>COMPANIA DE APA ARIEȘ S.A.</t>
  </si>
  <si>
    <t>Fazarea proiectului Lucrări pentru reducerea riscului la inundații în bazinul hidrografic Prut – Bârlad</t>
  </si>
  <si>
    <t>01.01.2016 (CF semnat in 19.12.2017)</t>
  </si>
  <si>
    <t>Proiectul Regional de dezvoltare a infrastructurii de apa si apa uzata in judetul Galati, in perioada 2014-2020</t>
  </si>
  <si>
    <t>SC Apa Canal SA</t>
  </si>
  <si>
    <t>Implementarea unui sistem de monitorizare a consumurilor energetice (energie electrică, energie termică, aer comprimat) la nivelul SC SORTILEMN SA</t>
  </si>
  <si>
    <t>SC SORTILEMN SA</t>
  </si>
  <si>
    <t>Îmbunătăţirea stării de conservare a biodiversităţii în ROSPA 0115 Defileul Crişului Repede – Valea Iadului prin elaborarea planului de management</t>
  </si>
  <si>
    <t>ASOCIAȚIA CENTRUL PENTRU ARII PROTEJATE ȘI DEZVOLTARE DURABILĂ BIHOR</t>
  </si>
  <si>
    <t>22.09.2016 (CF semnat in 22.12.2017)</t>
  </si>
  <si>
    <t>Total AP 6</t>
  </si>
  <si>
    <t xml:space="preserve"> Strategia ITS</t>
  </si>
  <si>
    <t>Bucureşti-Ilfov</t>
  </si>
  <si>
    <t>024, 026, 027, 029, 033, 034, 036, 037, 042, 086</t>
  </si>
  <si>
    <t xml:space="preserve">01.06.2016( CF semnat in data de 28.12..2017) </t>
  </si>
  <si>
    <t>01.04.2015 (CF semnat in  20.12.2017)</t>
  </si>
  <si>
    <t>14.10.2014 (CF semnat in data de 18.12.2017)</t>
  </si>
  <si>
    <t>Total OS 2.5</t>
  </si>
  <si>
    <t>Obiectiv general:  „Reducerea consumului specific de energie (kgep/1000 euro) la nivelul societatii ANTIBIOTICE S.A. in medie cu 1%, pe o perioada de 5 ani dupa implementarea proiectului, ca urmare a monitorizarii consumurilor prin implementarea unui sistem de contorizare inteligenta a consumului energetic”
Obiectiv specific: Implementarea unui sistem de contorizare inteligenta functional, in vederea monitorizarii consumurilor de energie electrica si gaz pana la sfarsitul perioade de implementare a proiectului.
Investitia propusa vizeaza achizitia si implementarea unui sistem inteligent de contorizare a energiei electrice si gazului in vederea monitorizarii consumului la nivelul companiei Antibiotice SA.
Scopul proiectului de investitii este de reducere a consumului si a pierderilor de energie si optimizarea consumului la nivelul intreprinderii prin implementarea de masuri non-cost si investitii bazate pe datele furnizate de sistem in vederea reducerii consumului energetic al companiei. Sistemul va permite extinderea in viitor si cu alte puncte de masura şi va putea comunica cu alte sisteme de monitorizare din intreprindere, in cazul unei extinderi a acesteia.</t>
  </si>
  <si>
    <t>Elaborarea unui plan de management viabil, creșterea gradului de conștientizare a populaţiei și întărirea capacităţii instituţionale de administrare pentru situl Natura 2000 ROSPA0115 Defileul Crișului Repede - Valea Iadului, crearea premiselor pentru îmbunătăţirea/menţinerea stării favorabile de conservare a speciilor de păsări de interes comunitar și a habitatelor caracteristice acestora pe suprafaţa sitului ROSPA0115 Defileul Crișului Repede - Valea Iadului.</t>
  </si>
  <si>
    <t xml:space="preserve">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
</t>
  </si>
  <si>
    <t>Obiectivul principal al proiectului consta in cresterea sigurantei preluarii energiei electrice produse din resurse regenerabile prin reducerea numarului de intreruperi, diminuarea cantitatii de energie electrica nelivrata si reducerea numarului de intreruperi, diminuarea cantitatii de energie electrica nelivrata si reducerea costurilor de mentenanta ale retelei de distributie a energiei  electrice a E.ON Distributie Romania. Vor fi modernizate 3 statii  de transformare, Harlau, Pascani si Gorban, cu un grad de importanta ridicat pentru sistemul energetic din regiunea Moldova.</t>
  </si>
  <si>
    <t>Imbunatatirea eficientei energetice a companiei prin introducerea de noi tehnologii si valorificarea superioara a resurselor disponibile de
energie regenerabila (biomasa lemnoasa). Realizarea proiectului permite :
• Reducerea costurilor specifice cu energia si imbunatatirea competitivitatii produselor atat pe piata externa cat si interna
• Imbunatatirea calitatii energiei termice produsa si utilizata in procesul tehnologic precum si cresterea sigurantei in exploatare si
furnizare
• Reducerea emisiilor GES permitand companiei sa se apropie de obiectivul unei productii integrale verzi</t>
  </si>
  <si>
    <t>01.10.2017 (CF a fost semnat in 21.12.2017)</t>
  </si>
  <si>
    <t>lucrari de reabilitare pentru  poduri, podețe și tuneluri de cale ferată</t>
  </si>
  <si>
    <t>Obiectivul general al Proiectului este de a îmbunataþi infrastructura de apa si apa uzata în beneficiul mediului si al populaþiei din regiunea Turda-Câmpia Turzii pentru a îndeplini obligaþiile de conformare stabilite prin Tratatul de aderare si obiectivele POS  Mediu, Axa Prioritara 1.</t>
  </si>
  <si>
    <t>Obiectivul general al proiectului îl reprezinta îmbunataþirea infrastructurii de apa si canalizare în localitaþile din judeþul Galaþi incluse în proiect, în vederea îndeplinirii obligaþiilor stabilite prin Tratatul de Aderare si Directivele Europene relevante.
Prin intermediul proiectului, urmatorii indicatori prevazuti in POIM vor fi atinsi pana in 2022:
CO18 = 129.671 locuitori
CO19 = 44.242 locuitori echivalenti
Prin acesti indicatori, proiectul va contribui la atingerea la rezultatele POIM, OS 3.2, precum si la conformarea cu directivele europene.</t>
  </si>
  <si>
    <t>cut-off- date 28.02.2018</t>
  </si>
  <si>
    <t>Plăţi către beneficiari (lei)/Payments to the beneficiaries</t>
  </si>
  <si>
    <t>Directia Generala Programe Europene Infrastructura Mare</t>
  </si>
  <si>
    <t>Ministerul  Fondurilor Europene - ROMANIA</t>
  </si>
  <si>
    <t>SITUATIA PROIECTELOR CONTRACTATE - PROGRAMUL OPERATIONALINFRASTRUCTURA MARE 2014-2020</t>
  </si>
  <si>
    <t>Cheltuieli neeligibile/Non-eligible expenditures</t>
  </si>
  <si>
    <t>Valoarea eligibila a proiectului/Eligibil project value</t>
  </si>
  <si>
    <t>Titlu proiect / Project title</t>
  </si>
  <si>
    <t>Axă prioritară/Prioritate de investiţii/Obiectiv specific                          Priority Axis/Investment Priority/Specific Objective</t>
  </si>
  <si>
    <t>cod SMIS/SMIS code</t>
  </si>
  <si>
    <t>Rezumat proiect/Project Summary</t>
  </si>
  <si>
    <t xml:space="preserve">Regiune/Region </t>
  </si>
  <si>
    <t>Județ/County</t>
  </si>
  <si>
    <t>Tip beneficiar/  Beneficiary type</t>
  </si>
  <si>
    <t>Categorie de intervenție/ Category of intervention</t>
  </si>
  <si>
    <t xml:space="preserve">Valoare totala eligibila/   Total eligible value     </t>
  </si>
  <si>
    <t>Finantare acordata/Granted funding</t>
  </si>
  <si>
    <t>Fonduri UE/EU Funds</t>
  </si>
  <si>
    <t>Valoarea veniturilor nete generate (NFG)/            Net Generated Income</t>
  </si>
  <si>
    <t>Total valoare proiect/Total project value</t>
  </si>
  <si>
    <t xml:space="preserve">Stadiu proiect 
(în implementare/ reziliat/ finalizat) /Project stage (in implementation/terminated/completed       </t>
  </si>
  <si>
    <t>Fonduri  UE/EU Funds</t>
  </si>
  <si>
    <t>Contributie nationala/National Contribution</t>
  </si>
  <si>
    <t>Data de finalizare a proiectului/             End date of the project</t>
  </si>
  <si>
    <t>Rata de cofinanțare UE/ EU co-financing rate</t>
  </si>
  <si>
    <t>Data de începere a proiectului/             Start date of the project</t>
  </si>
  <si>
    <t>Nume                 beneficiar/     Beneficiary</t>
  </si>
  <si>
    <t>Contributie națională/National Contribution</t>
  </si>
  <si>
    <t>Localitate/  Locality</t>
  </si>
  <si>
    <t>Contributia proprie a beneficiarului/ Contribution of the beneficiary</t>
  </si>
  <si>
    <t>Nr. /No</t>
  </si>
  <si>
    <r>
      <t xml:space="preserve">Proiectul cuprinde investiții pentru opt localități grupate în șase aglomerări în județul Maramureș (aglomerarea Baia Mare cu localitatile Baia Mare, Baia Sprie si Tautii Magheraus, aglomerarea Seini; aglomerarea Târgu Lăpuș; aglomerarea Viseu de Sus; aglomerarea Sighetu Marmatiei si aglomerarea Cavnic) pentru stația de tratare a apei și de alimentare (extindere rețele și construcție / reabilitare stații de tratare a apelor), precum și pentru colectarea și epurarea apelor uzate (inclusiv rețele noi de canalizare, construcție / reabilitare stații de tratare a apelor uzate). </t>
    </r>
    <r>
      <rPr>
        <b/>
        <sz val="10"/>
        <color theme="1"/>
        <rFont val="Calibri"/>
        <family val="2"/>
      </rPr>
      <t>• Etapa a II-a/ POIM se va derula în perioada de programare 2014-2020, conform Contract de Finanțare_POIM nr.17/30.12.2016, având ca obiect acordarea finanțării nerambursabile de către AM POIM pentru implementarea proiectului nr.(cod SMIS 2014) 105327 „Fazarea proiectului Extinderea și reabilitarea infrastructurii de apă și apă uzată în județul Maramureș”. Finanțarea este asigurată prin POIM, axa prioritară 3, obiectivul specific 3.2, Fondul de Coeziune, precum și din sumele prevăzute a se aloca de la bugetul de stat și bugetele locale.
Perioada de implementare a Proiectului (faza II) este de 26 luni, respectiv între data de 01.01.2016 și data de 28.02.2018, la care se adaugă, dacă este cazul și perioada de desfășurare a activităților proiectului înainte de semnarea Contractului de Finanțare, conform regulilor de eligibilitate a cheltuielilor.</t>
    </r>
    <r>
      <rPr>
        <b/>
        <sz val="12"/>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</si>
</sst>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l_e_i_-;\-* #,##0.00\ _l_e_i_-;_-* &quot;-&quot;??\ _l_e_i_-;_-@_-"/>
    <numFmt numFmtId="165" formatCode="_-* #,##0\ _l_e_i_-;\-* #,##0\ _l_e_i_-;_-* &quot;-&quot;??\ _l_e_i_-;_-@_-"/>
  </numFmts>
  <fonts count="29" x14ac:knownFonts="1">
    <font>
      <sz val="11"/>
      <color theme="1"/>
      <name val="Calibri"/>
      <family val="2"/>
      <charset val="238"/>
      <scheme val="minor"/>
    </font>
    <font>
      <b/>
      <sz val="11"/>
      <color theme="1"/>
      <name val="Calibri"/>
      <family val="2"/>
      <charset val="238"/>
      <scheme val="minor"/>
    </font>
    <font>
      <b/>
      <sz val="12"/>
      <name val="Calibri"/>
      <family val="2"/>
      <charset val="238"/>
      <scheme val="minor"/>
    </font>
    <font>
      <sz val="10"/>
      <name val="Calibri"/>
      <family val="2"/>
      <charset val="238"/>
      <scheme val="minor"/>
    </font>
    <font>
      <b/>
      <sz val="10"/>
      <name val="Calibri"/>
      <family val="2"/>
      <charset val="238"/>
      <scheme val="minor"/>
    </font>
    <font>
      <b/>
      <sz val="10"/>
      <color rgb="FF444444"/>
      <name val="Calibri"/>
      <family val="2"/>
      <charset val="238"/>
      <scheme val="minor"/>
    </font>
    <font>
      <sz val="10"/>
      <color theme="1"/>
      <name val="Calibri"/>
      <family val="2"/>
      <charset val="238"/>
      <scheme val="minor"/>
    </font>
    <font>
      <sz val="9"/>
      <color indexed="81"/>
      <name val="Tahoma"/>
      <family val="2"/>
      <charset val="238"/>
    </font>
    <font>
      <b/>
      <sz val="9"/>
      <color indexed="81"/>
      <name val="Tahoma"/>
      <family val="2"/>
      <charset val="238"/>
    </font>
    <font>
      <sz val="11"/>
      <color theme="1"/>
      <name val="Calibri"/>
      <family val="2"/>
      <charset val="238"/>
      <scheme val="minor"/>
    </font>
    <font>
      <sz val="11"/>
      <color theme="1"/>
      <name val="Calibri"/>
      <family val="2"/>
      <scheme val="minor"/>
    </font>
    <font>
      <sz val="10"/>
      <color theme="0"/>
      <name val="Calibri"/>
      <family val="2"/>
      <charset val="238"/>
      <scheme val="minor"/>
    </font>
    <font>
      <b/>
      <sz val="10"/>
      <color theme="1"/>
      <name val="Calibri"/>
      <family val="2"/>
      <charset val="238"/>
      <scheme val="minor"/>
    </font>
    <font>
      <b/>
      <sz val="14"/>
      <name val="Calibri"/>
      <family val="2"/>
      <charset val="238"/>
      <scheme val="minor"/>
    </font>
    <font>
      <sz val="10"/>
      <name val="Arial"/>
      <family val="2"/>
      <charset val="238"/>
    </font>
    <font>
      <b/>
      <sz val="11"/>
      <color theme="0"/>
      <name val="Calibri"/>
      <family val="2"/>
      <charset val="238"/>
      <scheme val="minor"/>
    </font>
    <font>
      <b/>
      <sz val="11"/>
      <name val="Calibri"/>
      <family val="2"/>
      <charset val="238"/>
      <scheme val="minor"/>
    </font>
    <font>
      <b/>
      <sz val="10"/>
      <color theme="0"/>
      <name val="Calibri"/>
      <family val="2"/>
      <charset val="238"/>
      <scheme val="minor"/>
    </font>
    <font>
      <b/>
      <sz val="10"/>
      <name val="Calibri"/>
      <family val="2"/>
    </font>
    <font>
      <b/>
      <sz val="10"/>
      <name val="Calibri"/>
      <family val="2"/>
      <charset val="238"/>
    </font>
    <font>
      <b/>
      <sz val="10"/>
      <color rgb="FF444444"/>
      <name val="Calibri"/>
      <family val="2"/>
      <scheme val="minor"/>
    </font>
    <font>
      <b/>
      <sz val="10"/>
      <color rgb="FF444444"/>
      <name val="Times New Roman"/>
      <family val="1"/>
    </font>
    <font>
      <b/>
      <sz val="12"/>
      <color theme="1"/>
      <name val="Times New Roman"/>
      <family val="1"/>
    </font>
    <font>
      <b/>
      <sz val="10"/>
      <name val="Calibri"/>
      <family val="2"/>
      <scheme val="minor"/>
    </font>
    <font>
      <b/>
      <sz val="10"/>
      <color rgb="FF000000"/>
      <name val="Calibri"/>
      <family val="2"/>
      <scheme val="minor"/>
    </font>
    <font>
      <b/>
      <sz val="10"/>
      <color theme="1"/>
      <name val="Calibri"/>
      <family val="2"/>
      <scheme val="minor"/>
    </font>
    <font>
      <b/>
      <sz val="11"/>
      <color theme="1"/>
      <name val="Calibri"/>
      <family val="2"/>
      <scheme val="minor"/>
    </font>
    <font>
      <b/>
      <sz val="10"/>
      <color theme="1"/>
      <name val="Calibri"/>
      <family val="2"/>
    </font>
    <font>
      <b/>
      <sz val="10"/>
      <color rgb="FF000000"/>
      <name val="Calibri"/>
      <family val="2"/>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6" tint="0.59999389629810485"/>
        <bgColor indexed="64"/>
      </patternFill>
    </fill>
  </fills>
  <borders count="23">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16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4" fillId="0" borderId="0"/>
  </cellStyleXfs>
  <cellXfs count="231">
    <xf numFmtId="0" fontId="0" fillId="0" borderId="0" xfId="0"/>
    <xf numFmtId="0" fontId="1" fillId="0" borderId="0" xfId="0" applyFont="1"/>
    <xf numFmtId="0" fontId="0" fillId="0" borderId="0" xfId="0" applyFont="1"/>
    <xf numFmtId="0" fontId="0" fillId="0" borderId="0" xfId="0" applyFont="1" applyBorder="1"/>
    <xf numFmtId="0" fontId="4" fillId="0" borderId="0" xfId="0" applyNumberFormat="1" applyFont="1" applyFill="1" applyBorder="1" applyAlignment="1">
      <alignment vertical="center" wrapText="1"/>
    </xf>
    <xf numFmtId="4" fontId="0" fillId="0" borderId="0" xfId="0" applyNumberFormat="1" applyFont="1"/>
    <xf numFmtId="0" fontId="4"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0" fillId="0" borderId="0" xfId="0" applyFont="1"/>
    <xf numFmtId="0" fontId="6" fillId="0" borderId="0" xfId="0" applyFont="1"/>
    <xf numFmtId="0" fontId="4" fillId="0" borderId="3" xfId="0" applyNumberFormat="1" applyFont="1" applyFill="1" applyBorder="1" applyAlignment="1">
      <alignment horizontal="center" vertical="center" wrapText="1"/>
    </xf>
    <xf numFmtId="4" fontId="0" fillId="0" borderId="0" xfId="0" applyNumberFormat="1" applyFont="1"/>
    <xf numFmtId="4" fontId="4" fillId="0" borderId="0"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14" fontId="5" fillId="3" borderId="2" xfId="0" applyNumberFormat="1" applyFont="1" applyFill="1" applyBorder="1" applyAlignment="1">
      <alignment horizontal="center" vertical="center" wrapText="1"/>
    </xf>
    <xf numFmtId="0" fontId="11" fillId="0" borderId="0" xfId="0" applyFont="1"/>
    <xf numFmtId="0" fontId="2"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164" fontId="11" fillId="0" borderId="0" xfId="0" applyNumberFormat="1" applyFont="1"/>
    <xf numFmtId="0" fontId="12" fillId="4" borderId="8" xfId="0" applyFont="1" applyFill="1" applyBorder="1" applyAlignment="1">
      <alignment horizontal="center" vertical="center"/>
    </xf>
    <xf numFmtId="0" fontId="12" fillId="4" borderId="8" xfId="0" applyFont="1" applyFill="1" applyBorder="1"/>
    <xf numFmtId="0" fontId="4" fillId="3" borderId="9" xfId="0" applyNumberFormat="1" applyFont="1" applyFill="1" applyBorder="1" applyAlignment="1">
      <alignment horizontal="center" vertical="center" wrapText="1"/>
    </xf>
    <xf numFmtId="0" fontId="3" fillId="0" borderId="0" xfId="0" applyFont="1"/>
    <xf numFmtId="164" fontId="4" fillId="0" borderId="0" xfId="0" applyNumberFormat="1" applyFont="1" applyFill="1" applyBorder="1" applyAlignment="1">
      <alignment horizontal="center" vertical="center" wrapText="1"/>
    </xf>
    <xf numFmtId="0" fontId="4" fillId="2" borderId="0" xfId="0" applyNumberFormat="1" applyFont="1" applyFill="1" applyBorder="1" applyAlignment="1">
      <alignment vertical="center" wrapText="1"/>
    </xf>
    <xf numFmtId="3" fontId="5" fillId="3" borderId="2" xfId="0" applyNumberFormat="1" applyFont="1" applyFill="1" applyBorder="1" applyAlignment="1">
      <alignment horizontal="center" vertical="center" wrapText="1"/>
    </xf>
    <xf numFmtId="0" fontId="5" fillId="5" borderId="7" xfId="0" applyFont="1" applyFill="1" applyBorder="1" applyAlignment="1">
      <alignment horizontal="center" wrapText="1"/>
    </xf>
    <xf numFmtId="0" fontId="5" fillId="6" borderId="2" xfId="0" applyFont="1" applyFill="1" applyBorder="1" applyAlignment="1">
      <alignment horizontal="center" vertical="center" wrapText="1"/>
    </xf>
    <xf numFmtId="164" fontId="5" fillId="6" borderId="2" xfId="1" applyFont="1" applyFill="1" applyBorder="1" applyAlignment="1">
      <alignment horizontal="center" vertical="center" wrapText="1"/>
    </xf>
    <xf numFmtId="0" fontId="5" fillId="7" borderId="2" xfId="0" applyFont="1" applyFill="1" applyBorder="1" applyAlignment="1">
      <alignment horizontal="center" vertical="center" wrapText="1"/>
    </xf>
    <xf numFmtId="164" fontId="5" fillId="6" borderId="2" xfId="1" applyFont="1" applyFill="1" applyBorder="1" applyAlignment="1">
      <alignment vertical="center" wrapText="1"/>
    </xf>
    <xf numFmtId="0" fontId="6" fillId="0" borderId="0" xfId="0" applyFont="1" applyBorder="1"/>
    <xf numFmtId="14" fontId="5" fillId="3" borderId="3"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3" borderId="2" xfId="0" applyNumberFormat="1" applyFont="1" applyFill="1" applyBorder="1" applyAlignment="1">
      <alignment horizontal="center" vertical="center" wrapText="1"/>
    </xf>
    <xf numFmtId="4" fontId="4" fillId="0" borderId="0" xfId="0" applyNumberFormat="1" applyFont="1" applyFill="1" applyBorder="1" applyAlignment="1">
      <alignment horizontal="right" vertical="center" wrapText="1"/>
    </xf>
    <xf numFmtId="0" fontId="5" fillId="6" borderId="9" xfId="0" applyFont="1" applyFill="1" applyBorder="1" applyAlignment="1">
      <alignment horizontal="center" vertical="center" wrapText="1"/>
    </xf>
    <xf numFmtId="4" fontId="4" fillId="0" borderId="3" xfId="7" applyNumberFormat="1" applyFont="1" applyFill="1" applyBorder="1" applyAlignment="1">
      <alignment horizontal="center" vertical="center" wrapText="1"/>
    </xf>
    <xf numFmtId="4" fontId="5" fillId="3" borderId="2" xfId="0" applyNumberFormat="1" applyFont="1" applyFill="1" applyBorder="1" applyAlignment="1">
      <alignment horizontal="center" vertical="center" wrapText="1"/>
    </xf>
    <xf numFmtId="4" fontId="5" fillId="6" borderId="2" xfId="1" applyNumberFormat="1" applyFont="1" applyFill="1" applyBorder="1" applyAlignment="1">
      <alignment horizontal="center" vertical="center" wrapText="1"/>
    </xf>
    <xf numFmtId="4" fontId="5" fillId="7" borderId="2" xfId="1" applyNumberFormat="1" applyFont="1" applyFill="1" applyBorder="1" applyAlignment="1">
      <alignment horizontal="center" vertical="center" wrapText="1"/>
    </xf>
    <xf numFmtId="4" fontId="5" fillId="5" borderId="2" xfId="1" applyNumberFormat="1" applyFont="1" applyFill="1" applyBorder="1" applyAlignment="1">
      <alignment horizontal="center" vertical="center" wrapText="1"/>
    </xf>
    <xf numFmtId="4" fontId="5" fillId="5" borderId="7" xfId="1" applyNumberFormat="1" applyFont="1" applyFill="1" applyBorder="1" applyAlignment="1">
      <alignment horizontal="center" vertical="center" wrapText="1"/>
    </xf>
    <xf numFmtId="4" fontId="12" fillId="4" borderId="8" xfId="1" applyNumberFormat="1" applyFont="1" applyFill="1" applyBorder="1" applyAlignment="1">
      <alignment horizontal="center" vertical="center"/>
    </xf>
    <xf numFmtId="4" fontId="5" fillId="5" borderId="2" xfId="0" applyNumberFormat="1" applyFont="1" applyFill="1" applyBorder="1" applyAlignment="1">
      <alignment horizontal="center" wrapText="1"/>
    </xf>
    <xf numFmtId="4" fontId="5" fillId="5" borderId="3" xfId="0" applyNumberFormat="1" applyFont="1" applyFill="1" applyBorder="1" applyAlignment="1">
      <alignment horizontal="center" wrapText="1"/>
    </xf>
    <xf numFmtId="165" fontId="0" fillId="0" borderId="0" xfId="0" applyNumberFormat="1" applyFont="1"/>
    <xf numFmtId="4" fontId="15" fillId="0" borderId="0" xfId="0" applyNumberFormat="1" applyFont="1" applyBorder="1"/>
    <xf numFmtId="4" fontId="11" fillId="0" borderId="0" xfId="0" applyNumberFormat="1" applyFont="1" applyBorder="1"/>
    <xf numFmtId="0" fontId="5" fillId="3" borderId="9" xfId="0" applyFont="1" applyFill="1" applyBorder="1" applyAlignment="1">
      <alignment vertical="center" wrapText="1"/>
    </xf>
    <xf numFmtId="164" fontId="15" fillId="0" borderId="0" xfId="1" applyFont="1" applyBorder="1"/>
    <xf numFmtId="164" fontId="16" fillId="0" borderId="0" xfId="1" applyFont="1"/>
    <xf numFmtId="4" fontId="4" fillId="0" borderId="0" xfId="0" applyNumberFormat="1" applyFont="1"/>
    <xf numFmtId="4" fontId="5" fillId="5" borderId="7" xfId="0" applyNumberFormat="1" applyFont="1" applyFill="1" applyBorder="1" applyAlignment="1">
      <alignment horizontal="center" wrapText="1"/>
    </xf>
    <xf numFmtId="4" fontId="4" fillId="3" borderId="9" xfId="1" applyNumberFormat="1" applyFont="1" applyFill="1" applyBorder="1" applyAlignment="1">
      <alignment horizontal="center" vertical="center" wrapText="1"/>
    </xf>
    <xf numFmtId="4" fontId="5" fillId="3" borderId="2" xfId="1" applyNumberFormat="1" applyFont="1" applyFill="1" applyBorder="1" applyAlignment="1">
      <alignment horizontal="center" vertical="center" wrapText="1"/>
    </xf>
    <xf numFmtId="4" fontId="4" fillId="3" borderId="2" xfId="1" applyNumberFormat="1" applyFont="1" applyFill="1" applyBorder="1" applyAlignment="1">
      <alignment horizontal="center" vertical="center" wrapText="1"/>
    </xf>
    <xf numFmtId="4" fontId="5" fillId="7" borderId="2" xfId="0" applyNumberFormat="1" applyFont="1" applyFill="1" applyBorder="1" applyAlignment="1">
      <alignment horizontal="center" vertical="center" wrapText="1"/>
    </xf>
    <xf numFmtId="4" fontId="4" fillId="0" borderId="3" xfId="1" applyNumberFormat="1" applyFont="1" applyFill="1" applyBorder="1" applyAlignment="1">
      <alignment horizontal="center" vertical="center" wrapText="1"/>
    </xf>
    <xf numFmtId="4" fontId="4" fillId="3" borderId="7" xfId="1" applyNumberFormat="1" applyFont="1" applyFill="1" applyBorder="1" applyAlignment="1">
      <alignment horizontal="center" vertical="center" wrapText="1"/>
    </xf>
    <xf numFmtId="4" fontId="5" fillId="3" borderId="7" xfId="1" applyNumberFormat="1" applyFont="1" applyFill="1" applyBorder="1" applyAlignment="1">
      <alignment horizontal="center" vertical="center" wrapText="1"/>
    </xf>
    <xf numFmtId="4" fontId="5" fillId="6" borderId="3" xfId="1" applyNumberFormat="1" applyFont="1" applyFill="1" applyBorder="1" applyAlignment="1">
      <alignment horizontal="center" vertical="center" wrapText="1"/>
    </xf>
    <xf numFmtId="4" fontId="4" fillId="0" borderId="2" xfId="1" applyNumberFormat="1" applyFont="1" applyFill="1" applyBorder="1" applyAlignment="1">
      <alignment horizontal="center" vertical="center" wrapText="1"/>
    </xf>
    <xf numFmtId="4" fontId="4" fillId="3" borderId="3" xfId="1" applyNumberFormat="1" applyFont="1" applyFill="1" applyBorder="1" applyAlignment="1">
      <alignment horizontal="center" vertical="center" wrapText="1"/>
    </xf>
    <xf numFmtId="4" fontId="4" fillId="0" borderId="7" xfId="1" applyNumberFormat="1" applyFont="1" applyFill="1" applyBorder="1" applyAlignment="1">
      <alignment horizontal="center" vertical="center" wrapText="1"/>
    </xf>
    <xf numFmtId="0" fontId="0" fillId="3" borderId="0" xfId="0" applyFont="1" applyFill="1"/>
    <xf numFmtId="4" fontId="16" fillId="0" borderId="0" xfId="0" applyNumberFormat="1" applyFont="1" applyBorder="1"/>
    <xf numFmtId="0" fontId="5" fillId="5" borderId="12" xfId="0" applyFont="1" applyFill="1" applyBorder="1" applyAlignment="1">
      <alignment horizontal="center" wrapText="1"/>
    </xf>
    <xf numFmtId="0" fontId="4" fillId="0" borderId="15" xfId="0" applyNumberFormat="1" applyFont="1" applyFill="1" applyBorder="1" applyAlignment="1">
      <alignment horizontal="center" vertical="center" wrapText="1"/>
    </xf>
    <xf numFmtId="4" fontId="4" fillId="0" borderId="16" xfId="7" applyNumberFormat="1" applyFont="1" applyFill="1" applyBorder="1" applyAlignment="1">
      <alignment horizontal="center" vertical="center" wrapText="1"/>
    </xf>
    <xf numFmtId="0" fontId="5" fillId="6" borderId="17" xfId="0" applyFont="1" applyFill="1" applyBorder="1" applyAlignment="1">
      <alignment horizontal="center" vertical="center" wrapText="1"/>
    </xf>
    <xf numFmtId="4" fontId="5" fillId="6" borderId="10" xfId="1"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5" fillId="7" borderId="17" xfId="0" applyFont="1" applyFill="1" applyBorder="1" applyAlignment="1">
      <alignment horizontal="center" vertical="center" wrapText="1"/>
    </xf>
    <xf numFmtId="4" fontId="5" fillId="7" borderId="10" xfId="1" applyNumberFormat="1" applyFont="1" applyFill="1" applyBorder="1" applyAlignment="1">
      <alignment horizontal="center" vertical="center" wrapText="1"/>
    </xf>
    <xf numFmtId="4" fontId="5" fillId="5" borderId="14" xfId="1" applyNumberFormat="1" applyFont="1" applyFill="1" applyBorder="1" applyAlignment="1">
      <alignment horizontal="center" vertical="center" wrapText="1"/>
    </xf>
    <xf numFmtId="0" fontId="4" fillId="3" borderId="17"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5" fillId="3" borderId="17" xfId="0" applyFont="1" applyFill="1" applyBorder="1" applyAlignment="1">
      <alignment horizontal="center" vertical="center" wrapText="1"/>
    </xf>
    <xf numFmtId="4" fontId="5" fillId="5" borderId="10" xfId="0" applyNumberFormat="1" applyFont="1" applyFill="1" applyBorder="1" applyAlignment="1">
      <alignment horizontal="center" wrapText="1"/>
    </xf>
    <xf numFmtId="164" fontId="5" fillId="6" borderId="17" xfId="1" applyFont="1" applyFill="1" applyBorder="1" applyAlignment="1">
      <alignment horizontal="center" vertical="center" wrapText="1"/>
    </xf>
    <xf numFmtId="4" fontId="5" fillId="5" borderId="16" xfId="0" applyNumberFormat="1" applyFont="1" applyFill="1" applyBorder="1" applyAlignment="1">
      <alignment horizontal="center" wrapText="1"/>
    </xf>
    <xf numFmtId="164" fontId="5" fillId="6" borderId="17" xfId="1" applyFont="1" applyFill="1" applyBorder="1" applyAlignment="1">
      <alignment vertical="center" wrapText="1"/>
    </xf>
    <xf numFmtId="0" fontId="12" fillId="4" borderId="13" xfId="0" applyFont="1" applyFill="1" applyBorder="1"/>
    <xf numFmtId="0" fontId="13" fillId="0" borderId="0" xfId="0" applyNumberFormat="1" applyFont="1" applyFill="1" applyBorder="1" applyAlignment="1">
      <alignment horizontal="center" vertical="center" wrapText="1"/>
    </xf>
    <xf numFmtId="0" fontId="5" fillId="6" borderId="7" xfId="0" applyFont="1" applyFill="1" applyBorder="1" applyAlignment="1">
      <alignment horizontal="center" vertical="center" wrapText="1"/>
    </xf>
    <xf numFmtId="4" fontId="4" fillId="3" borderId="3"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14" fontId="4" fillId="0" borderId="7" xfId="0" applyNumberFormat="1" applyFont="1" applyFill="1" applyBorder="1" applyAlignment="1">
      <alignment horizontal="center" vertical="center" wrapText="1"/>
    </xf>
    <xf numFmtId="0" fontId="0" fillId="0" borderId="0" xfId="0" applyFont="1" applyAlignment="1">
      <alignment horizontal="left"/>
    </xf>
    <xf numFmtId="14" fontId="4" fillId="0" borderId="3" xfId="0" applyNumberFormat="1" applyFont="1" applyBorder="1" applyAlignment="1">
      <alignment horizontal="center" vertical="center" wrapText="1"/>
    </xf>
    <xf numFmtId="14" fontId="4" fillId="3" borderId="3" xfId="0" applyNumberFormat="1"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5" fillId="5" borderId="2" xfId="0" applyFont="1" applyFill="1" applyBorder="1" applyAlignment="1">
      <alignment horizontal="center" wrapText="1"/>
    </xf>
    <xf numFmtId="0" fontId="5" fillId="5" borderId="17" xfId="0" applyFont="1" applyFill="1" applyBorder="1" applyAlignment="1">
      <alignment horizontal="center" wrapText="1"/>
    </xf>
    <xf numFmtId="0" fontId="4" fillId="3" borderId="2" xfId="0" applyFont="1" applyFill="1" applyBorder="1" applyAlignment="1">
      <alignment horizontal="center" vertical="center" wrapText="1"/>
    </xf>
    <xf numFmtId="4" fontId="4" fillId="0" borderId="5" xfId="1" applyNumberFormat="1" applyFont="1" applyFill="1" applyBorder="1" applyAlignment="1">
      <alignment horizontal="center" vertical="center" wrapText="1"/>
    </xf>
    <xf numFmtId="164" fontId="5" fillId="6" borderId="3" xfId="1"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4" fillId="0" borderId="3" xfId="0" applyFont="1" applyBorder="1" applyAlignment="1">
      <alignment horizontal="center" vertical="center" wrapText="1"/>
    </xf>
    <xf numFmtId="0" fontId="5" fillId="3" borderId="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164" fontId="17" fillId="0" borderId="0" xfId="0" applyNumberFormat="1" applyFont="1"/>
    <xf numFmtId="0" fontId="4" fillId="0" borderId="3" xfId="0" applyNumberFormat="1" applyFont="1" applyFill="1" applyBorder="1" applyAlignment="1">
      <alignment horizontal="left" vertical="top" wrapText="1"/>
    </xf>
    <xf numFmtId="0" fontId="5" fillId="6" borderId="2" xfId="0" applyFont="1" applyFill="1" applyBorder="1" applyAlignment="1">
      <alignment horizontal="left" vertical="top" wrapText="1"/>
    </xf>
    <xf numFmtId="0" fontId="4" fillId="3" borderId="3" xfId="0" applyNumberFormat="1" applyFont="1" applyFill="1" applyBorder="1" applyAlignment="1">
      <alignment horizontal="left" vertical="top" wrapText="1"/>
    </xf>
    <xf numFmtId="0" fontId="5" fillId="7" borderId="2" xfId="0" applyFont="1" applyFill="1" applyBorder="1" applyAlignment="1">
      <alignment horizontal="left" vertical="top" wrapText="1"/>
    </xf>
    <xf numFmtId="0" fontId="5" fillId="5" borderId="7" xfId="0" applyFont="1" applyFill="1" applyBorder="1" applyAlignment="1">
      <alignment horizontal="left" vertical="top" wrapText="1"/>
    </xf>
    <xf numFmtId="0" fontId="4" fillId="0" borderId="2" xfId="0" applyNumberFormat="1" applyFont="1" applyFill="1" applyBorder="1" applyAlignment="1">
      <alignment horizontal="left" vertical="top" wrapText="1"/>
    </xf>
    <xf numFmtId="4" fontId="1" fillId="0" borderId="2" xfId="0" applyNumberFormat="1" applyFont="1" applyBorder="1" applyAlignment="1">
      <alignment horizontal="center"/>
    </xf>
    <xf numFmtId="0" fontId="5" fillId="6" borderId="7" xfId="0" applyFont="1" applyFill="1" applyBorder="1" applyAlignment="1">
      <alignment horizontal="left" vertical="top" wrapText="1"/>
    </xf>
    <xf numFmtId="0" fontId="5" fillId="5" borderId="2" xfId="0" applyFont="1" applyFill="1" applyBorder="1" applyAlignment="1">
      <alignment horizontal="left" vertical="top" wrapText="1"/>
    </xf>
    <xf numFmtId="0" fontId="5" fillId="3" borderId="2" xfId="0" applyNumberFormat="1" applyFont="1" applyFill="1" applyBorder="1" applyAlignment="1">
      <alignment horizontal="left" vertical="top" wrapText="1"/>
    </xf>
    <xf numFmtId="0" fontId="4" fillId="0" borderId="3" xfId="0" applyFont="1" applyBorder="1" applyAlignment="1">
      <alignment horizontal="left" vertical="top" wrapText="1"/>
    </xf>
    <xf numFmtId="0" fontId="20" fillId="3" borderId="2" xfId="0" applyFont="1" applyFill="1" applyBorder="1" applyAlignment="1">
      <alignment horizontal="left" vertical="top" wrapText="1"/>
    </xf>
    <xf numFmtId="164" fontId="5" fillId="6" borderId="2" xfId="1" applyFont="1" applyFill="1" applyBorder="1" applyAlignment="1">
      <alignment horizontal="left" vertical="top" wrapText="1"/>
    </xf>
    <xf numFmtId="49" fontId="4" fillId="0" borderId="3" xfId="0" applyNumberFormat="1" applyFont="1" applyFill="1" applyBorder="1" applyAlignment="1">
      <alignment horizontal="left" vertical="top" wrapText="1"/>
    </xf>
    <xf numFmtId="0" fontId="5" fillId="3" borderId="2" xfId="0" applyFont="1" applyFill="1" applyBorder="1" applyAlignment="1">
      <alignment horizontal="left" vertical="top" wrapText="1"/>
    </xf>
    <xf numFmtId="0" fontId="23" fillId="0" borderId="2" xfId="0" applyFont="1" applyBorder="1" applyAlignment="1">
      <alignment horizontal="left" vertical="top" wrapText="1"/>
    </xf>
    <xf numFmtId="0" fontId="24" fillId="0" borderId="0" xfId="0" applyFont="1" applyBorder="1" applyAlignment="1">
      <alignment horizontal="left" vertical="top" wrapText="1"/>
    </xf>
    <xf numFmtId="0" fontId="25" fillId="0" borderId="0" xfId="0" applyFont="1" applyBorder="1" applyAlignment="1">
      <alignment horizontal="left" vertical="top" wrapText="1"/>
    </xf>
    <xf numFmtId="0" fontId="24" fillId="0" borderId="2" xfId="0" applyFont="1" applyBorder="1" applyAlignment="1">
      <alignment horizontal="left" vertical="top" wrapText="1"/>
    </xf>
    <xf numFmtId="0" fontId="25" fillId="0" borderId="2" xfId="0" applyFont="1" applyBorder="1" applyAlignment="1">
      <alignment horizontal="left" vertical="top" wrapText="1"/>
    </xf>
    <xf numFmtId="0" fontId="23" fillId="3" borderId="2" xfId="0" applyFont="1" applyFill="1" applyBorder="1" applyAlignment="1">
      <alignment horizontal="left" vertical="top" wrapText="1"/>
    </xf>
    <xf numFmtId="0" fontId="23" fillId="0" borderId="2" xfId="0" applyNumberFormat="1" applyFont="1" applyFill="1" applyBorder="1" applyAlignment="1">
      <alignment horizontal="left" vertical="top" wrapText="1"/>
    </xf>
    <xf numFmtId="164" fontId="20" fillId="6" borderId="2" xfId="1" applyFont="1" applyFill="1" applyBorder="1" applyAlignment="1">
      <alignment horizontal="left" vertical="top" wrapText="1"/>
    </xf>
    <xf numFmtId="0" fontId="20" fillId="7" borderId="2" xfId="0" applyFont="1" applyFill="1" applyBorder="1" applyAlignment="1">
      <alignment horizontal="left" vertical="top" wrapText="1"/>
    </xf>
    <xf numFmtId="0" fontId="20" fillId="5" borderId="2" xfId="0" applyFont="1" applyFill="1" applyBorder="1" applyAlignment="1">
      <alignment horizontal="left" vertical="top" wrapText="1"/>
    </xf>
    <xf numFmtId="0" fontId="23" fillId="0" borderId="3" xfId="0" applyNumberFormat="1" applyFont="1" applyFill="1" applyBorder="1" applyAlignment="1">
      <alignment horizontal="left" vertical="top" wrapText="1"/>
    </xf>
    <xf numFmtId="0" fontId="4" fillId="0" borderId="7" xfId="0" applyFont="1" applyBorder="1" applyAlignment="1">
      <alignment vertical="center" wrapText="1"/>
    </xf>
    <xf numFmtId="0" fontId="5" fillId="3" borderId="3" xfId="0" applyFont="1" applyFill="1" applyBorder="1" applyAlignment="1">
      <alignment horizontal="left" vertical="top" wrapText="1"/>
    </xf>
    <xf numFmtId="4" fontId="4" fillId="0" borderId="18" xfId="1" applyNumberFormat="1" applyFont="1" applyFill="1" applyBorder="1" applyAlignment="1">
      <alignment horizontal="center" vertical="center" wrapText="1"/>
    </xf>
    <xf numFmtId="4" fontId="4" fillId="3" borderId="3" xfId="0" applyNumberFormat="1" applyFont="1" applyFill="1" applyBorder="1" applyAlignment="1">
      <alignment horizontal="left" vertical="top" wrapText="1"/>
    </xf>
    <xf numFmtId="4" fontId="12" fillId="0" borderId="3" xfId="0" applyNumberFormat="1" applyFont="1" applyBorder="1" applyAlignment="1">
      <alignment horizontal="center"/>
    </xf>
    <xf numFmtId="4" fontId="12" fillId="0" borderId="16" xfId="0" applyNumberFormat="1" applyFont="1" applyBorder="1" applyAlignment="1">
      <alignment horizontal="center"/>
    </xf>
    <xf numFmtId="0" fontId="12" fillId="4" borderId="8" xfId="0" applyFont="1" applyFill="1" applyBorder="1" applyAlignment="1">
      <alignment horizontal="left" vertical="top"/>
    </xf>
    <xf numFmtId="0"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164" fontId="0" fillId="0" borderId="0" xfId="0" applyNumberFormat="1" applyFont="1"/>
    <xf numFmtId="0" fontId="4" fillId="0" borderId="2"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4" fontId="4" fillId="0" borderId="9" xfId="0" applyNumberFormat="1" applyFont="1" applyBorder="1" applyAlignment="1">
      <alignment horizontal="center" vertical="center" wrapText="1"/>
    </xf>
    <xf numFmtId="14" fontId="4" fillId="0" borderId="9" xfId="0" applyNumberFormat="1" applyFont="1" applyBorder="1" applyAlignment="1">
      <alignment horizontal="center" vertical="center" wrapText="1"/>
    </xf>
    <xf numFmtId="0" fontId="5" fillId="3" borderId="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3" borderId="15" xfId="0" applyNumberFormat="1" applyFont="1" applyFill="1" applyBorder="1" applyAlignment="1">
      <alignment horizontal="center" vertical="center" wrapText="1"/>
    </xf>
    <xf numFmtId="0" fontId="23" fillId="3" borderId="2" xfId="0" applyNumberFormat="1" applyFont="1" applyFill="1" applyBorder="1" applyAlignment="1">
      <alignment horizontal="left" vertical="top" wrapText="1"/>
    </xf>
    <xf numFmtId="14" fontId="4" fillId="3" borderId="2" xfId="0" applyNumberFormat="1" applyFont="1" applyFill="1" applyBorder="1" applyAlignment="1">
      <alignment horizontal="center" vertical="center" wrapText="1"/>
    </xf>
    <xf numFmtId="0" fontId="5" fillId="3" borderId="12" xfId="0" applyFont="1" applyFill="1" applyBorder="1" applyAlignment="1">
      <alignment horizontal="center" wrapText="1"/>
    </xf>
    <xf numFmtId="0" fontId="5" fillId="3" borderId="7" xfId="0" applyFont="1" applyFill="1" applyBorder="1" applyAlignment="1">
      <alignment horizontal="center" wrapText="1"/>
    </xf>
    <xf numFmtId="0" fontId="4" fillId="3" borderId="9"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4" fillId="3" borderId="19" xfId="0" applyFont="1" applyFill="1" applyBorder="1" applyAlignment="1">
      <alignment horizontal="center" vertical="center" wrapText="1"/>
    </xf>
    <xf numFmtId="14" fontId="4" fillId="3" borderId="9" xfId="0" applyNumberFormat="1" applyFont="1" applyFill="1" applyBorder="1" applyAlignment="1">
      <alignment horizontal="center" vertical="center" wrapText="1"/>
    </xf>
    <xf numFmtId="4" fontId="4" fillId="0" borderId="0" xfId="7" applyNumberFormat="1"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0" borderId="9" xfId="0" applyFont="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5" fillId="5" borderId="9" xfId="0" applyFont="1" applyFill="1" applyBorder="1" applyAlignment="1">
      <alignment horizontal="center" wrapText="1"/>
    </xf>
    <xf numFmtId="0" fontId="5" fillId="5" borderId="9" xfId="0" applyFont="1" applyFill="1" applyBorder="1" applyAlignment="1">
      <alignment horizontal="left" vertical="top" wrapText="1"/>
    </xf>
    <xf numFmtId="164" fontId="5" fillId="6" borderId="15" xfId="1" applyFont="1" applyFill="1" applyBorder="1" applyAlignment="1">
      <alignment vertical="center" wrapText="1"/>
    </xf>
    <xf numFmtId="164" fontId="5" fillId="6" borderId="3" xfId="1" applyFont="1" applyFill="1" applyBorder="1" applyAlignment="1">
      <alignment vertical="center" wrapText="1"/>
    </xf>
    <xf numFmtId="0" fontId="5" fillId="3" borderId="2" xfId="0" applyFont="1" applyFill="1" applyBorder="1" applyAlignment="1">
      <alignment horizontal="center" wrapText="1"/>
    </xf>
    <xf numFmtId="4" fontId="4" fillId="0" borderId="2" xfId="0" applyNumberFormat="1" applyFont="1" applyBorder="1" applyAlignment="1">
      <alignment horizontal="center" vertical="center" wrapText="1"/>
    </xf>
    <xf numFmtId="164" fontId="5" fillId="7" borderId="2" xfId="0" applyNumberFormat="1" applyFont="1" applyFill="1" applyBorder="1" applyAlignment="1">
      <alignment wrapText="1"/>
    </xf>
    <xf numFmtId="0" fontId="5" fillId="3" borderId="7" xfId="0"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4" fontId="5" fillId="7" borderId="2" xfId="1" applyNumberFormat="1" applyFont="1" applyFill="1" applyBorder="1" applyAlignment="1">
      <alignment horizontal="right" vertical="center" wrapText="1"/>
    </xf>
    <xf numFmtId="4" fontId="5" fillId="6" borderId="2" xfId="1" applyNumberFormat="1" applyFont="1" applyFill="1" applyBorder="1" applyAlignment="1">
      <alignment horizontal="right" vertical="center" wrapText="1"/>
    </xf>
    <xf numFmtId="0" fontId="5" fillId="3" borderId="9"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7" xfId="0" applyNumberFormat="1" applyFont="1" applyFill="1" applyBorder="1" applyAlignment="1">
      <alignment horizontal="left" vertical="top" wrapText="1"/>
    </xf>
    <xf numFmtId="0" fontId="5" fillId="0" borderId="3" xfId="0" applyFont="1" applyBorder="1" applyAlignment="1">
      <alignment horizontal="center" vertical="center" wrapText="1"/>
    </xf>
    <xf numFmtId="0" fontId="5" fillId="3" borderId="3" xfId="0" applyFont="1" applyFill="1" applyBorder="1" applyAlignment="1">
      <alignment horizontal="center" vertical="center" wrapText="1"/>
    </xf>
    <xf numFmtId="0" fontId="0" fillId="0" borderId="2" xfId="0" applyFont="1" applyBorder="1"/>
    <xf numFmtId="0" fontId="5" fillId="5" borderId="3" xfId="0" applyFont="1" applyFill="1" applyBorder="1" applyAlignment="1">
      <alignment horizontal="center" wrapText="1"/>
    </xf>
    <xf numFmtId="0" fontId="4" fillId="3" borderId="0"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0" fontId="26" fillId="0" borderId="0" xfId="0" applyFont="1"/>
    <xf numFmtId="0" fontId="28" fillId="0" borderId="0" xfId="0" applyFont="1" applyBorder="1" applyAlignment="1">
      <alignment horizontal="left" vertical="top" wrapText="1"/>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12" fillId="3" borderId="9" xfId="0" applyFont="1" applyFill="1" applyBorder="1" applyAlignment="1">
      <alignment horizontal="center" vertical="center" wrapText="1"/>
    </xf>
    <xf numFmtId="0" fontId="12" fillId="3" borderId="3" xfId="0"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4" fontId="4" fillId="3" borderId="3"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3" borderId="9" xfId="0" applyNumberFormat="1" applyFont="1" applyFill="1" applyBorder="1" applyAlignment="1">
      <alignment horizontal="center" vertical="center" wrapText="1"/>
    </xf>
    <xf numFmtId="0" fontId="4" fillId="3" borderId="7"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4" fontId="4" fillId="0" borderId="21" xfId="0" applyNumberFormat="1" applyFont="1" applyFill="1" applyBorder="1" applyAlignment="1">
      <alignment horizontal="center" vertical="center" wrapText="1"/>
    </xf>
    <xf numFmtId="4" fontId="4" fillId="8" borderId="9" xfId="0" applyNumberFormat="1" applyFont="1" applyFill="1" applyBorder="1" applyAlignment="1">
      <alignment horizontal="center" vertical="center" wrapText="1"/>
    </xf>
    <xf numFmtId="4" fontId="4" fillId="8" borderId="22" xfId="0" applyNumberFormat="1" applyFont="1" applyFill="1" applyBorder="1" applyAlignment="1">
      <alignment horizontal="center" vertical="center" wrapText="1"/>
    </xf>
    <xf numFmtId="4" fontId="4" fillId="8" borderId="21" xfId="0" applyNumberFormat="1" applyFont="1" applyFill="1" applyBorder="1" applyAlignment="1">
      <alignment horizontal="center" vertical="center" wrapText="1"/>
    </xf>
    <xf numFmtId="0" fontId="5" fillId="0" borderId="7" xfId="0" applyFont="1" applyBorder="1" applyAlignment="1">
      <alignment horizontal="center" vertical="center" wrapText="1"/>
    </xf>
    <xf numFmtId="0" fontId="4" fillId="0" borderId="9" xfId="0" applyNumberFormat="1" applyFont="1" applyFill="1" applyBorder="1" applyAlignment="1">
      <alignment horizontal="center" vertical="center" wrapText="1"/>
    </xf>
    <xf numFmtId="3" fontId="4" fillId="0" borderId="2" xfId="7" applyNumberFormat="1" applyFont="1" applyFill="1" applyBorder="1" applyAlignment="1">
      <alignment horizontal="center" vertical="center" wrapText="1"/>
    </xf>
    <xf numFmtId="0" fontId="4" fillId="0" borderId="7" xfId="0" applyFont="1" applyBorder="1" applyAlignment="1">
      <alignment horizontal="center" vertical="center" wrapText="1"/>
    </xf>
    <xf numFmtId="0" fontId="2" fillId="0" borderId="0" xfId="0" applyNumberFormat="1" applyFont="1" applyFill="1" applyBorder="1" applyAlignment="1">
      <alignment horizontal="center" vertical="center" wrapText="1"/>
    </xf>
    <xf numFmtId="4" fontId="4" fillId="3" borderId="20" xfId="0" applyNumberFormat="1" applyFont="1" applyFill="1" applyBorder="1" applyAlignment="1">
      <alignment horizontal="center" vertical="center" wrapText="1"/>
    </xf>
    <xf numFmtId="4" fontId="4" fillId="0" borderId="9"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4" fontId="4" fillId="3" borderId="21" xfId="0" applyNumberFormat="1" applyFont="1" applyFill="1" applyBorder="1" applyAlignment="1">
      <alignment horizontal="center" vertical="center" wrapText="1"/>
    </xf>
  </cellXfs>
  <cellStyles count="8">
    <cellStyle name="Comma" xfId="1" builtinId="3"/>
    <cellStyle name="Normal" xfId="0" builtinId="0"/>
    <cellStyle name="Normal 26" xfId="3"/>
    <cellStyle name="Normal 26 2" xfId="6"/>
    <cellStyle name="Normal 27" xfId="5"/>
    <cellStyle name="Normal 29" xfId="2"/>
    <cellStyle name="Normal 30" xfId="4"/>
    <cellStyle name="Normal__Final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multiLvlStrRef>
              <c:f>'Contracte semnate'!$P$145:$V$182</c:f>
              <c:multiLvlStrCache>
                <c:ptCount val="38"/>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154,561,847.98</c:v>
                  </c:pt>
                  <c:pt idx="34">
                    <c:v>94,437,310.45</c:v>
                  </c:pt>
                  <c:pt idx="35">
                    <c:v>35,273,614.76</c:v>
                  </c:pt>
                  <c:pt idx="36">
                    <c:v>129,710,925.21</c:v>
                  </c:pt>
                  <c:pt idx="37">
                    <c:v>284,272,773.19</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15,800.00</c:v>
                  </c:pt>
                  <c:pt idx="34">
                    <c:v>0.00</c:v>
                  </c:pt>
                  <c:pt idx="35">
                    <c:v>0.00</c:v>
                  </c:pt>
                  <c:pt idx="36">
                    <c:v>0.00</c:v>
                  </c:pt>
                  <c:pt idx="37">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3,539,582.06</c:v>
                  </c:pt>
                  <c:pt idx="34">
                    <c:v>14,868,403.45</c:v>
                  </c:pt>
                  <c:pt idx="35">
                    <c:v>5,843,883.30</c:v>
                  </c:pt>
                  <c:pt idx="36">
                    <c:v>7,079,164.12</c:v>
                  </c:pt>
                  <c:pt idx="37">
                    <c:v>10,618,746.18</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1,007,431.11</c:v>
                  </c:pt>
                  <c:pt idx="34">
                    <c:v>1,591,378.14</c:v>
                  </c:pt>
                  <c:pt idx="35">
                    <c:v>588,594.55</c:v>
                  </c:pt>
                  <c:pt idx="36">
                    <c:v>2,179,972.69</c:v>
                  </c:pt>
                  <c:pt idx="37">
                    <c:v>3,187,403.80</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21,643,538.78</c:v>
                  </c:pt>
                  <c:pt idx="34">
                    <c:v>10,343,957.91</c:v>
                  </c:pt>
                  <c:pt idx="35">
                    <c:v>3,825,865.09</c:v>
                  </c:pt>
                  <c:pt idx="36">
                    <c:v>14,169,823.00</c:v>
                  </c:pt>
                  <c:pt idx="37">
                    <c:v>35,813,361.78</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128,355,496.03</c:v>
                  </c:pt>
                  <c:pt idx="34">
                    <c:v>67,633,570.95</c:v>
                  </c:pt>
                  <c:pt idx="35">
                    <c:v>25,015,271.82</c:v>
                  </c:pt>
                  <c:pt idx="36">
                    <c:v>92,648,842.77</c:v>
                  </c:pt>
                  <c:pt idx="37">
                    <c:v>221,004,338.80</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151,006,465.92</c:v>
                  </c:pt>
                  <c:pt idx="34">
                    <c:v>79,568,907.00</c:v>
                  </c:pt>
                  <c:pt idx="35">
                    <c:v>29,429,731.46</c:v>
                  </c:pt>
                  <c:pt idx="36">
                    <c:v>108,998,638.46</c:v>
                  </c:pt>
                  <c:pt idx="37">
                    <c:v>260,005,104.38</c:v>
                  </c:pt>
                </c:lvl>
              </c:multiLvlStrCache>
            </c:multiLvlStrRef>
          </c:cat>
          <c:val>
            <c:numRef>
              <c:f>'Contracte semnate'!#REF!</c:f>
              <c:numCache>
                <c:formatCode>General</c:formatCode>
                <c:ptCount val="1"/>
                <c:pt idx="0">
                  <c:v>1</c:v>
                </c:pt>
              </c:numCache>
            </c:numRef>
          </c:val>
        </c:ser>
        <c:ser>
          <c:idx val="1"/>
          <c:order val="1"/>
          <c:invertIfNegative val="0"/>
          <c:cat>
            <c:multiLvlStrRef>
              <c:f>'Contracte semnate'!$P$145:$V$182</c:f>
              <c:multiLvlStrCache>
                <c:ptCount val="38"/>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154,561,847.98</c:v>
                  </c:pt>
                  <c:pt idx="34">
                    <c:v>94,437,310.45</c:v>
                  </c:pt>
                  <c:pt idx="35">
                    <c:v>35,273,614.76</c:v>
                  </c:pt>
                  <c:pt idx="36">
                    <c:v>129,710,925.21</c:v>
                  </c:pt>
                  <c:pt idx="37">
                    <c:v>284,272,773.19</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15,800.00</c:v>
                  </c:pt>
                  <c:pt idx="34">
                    <c:v>0.00</c:v>
                  </c:pt>
                  <c:pt idx="35">
                    <c:v>0.00</c:v>
                  </c:pt>
                  <c:pt idx="36">
                    <c:v>0.00</c:v>
                  </c:pt>
                  <c:pt idx="37">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3,539,582.06</c:v>
                  </c:pt>
                  <c:pt idx="34">
                    <c:v>14,868,403.45</c:v>
                  </c:pt>
                  <c:pt idx="35">
                    <c:v>5,843,883.30</c:v>
                  </c:pt>
                  <c:pt idx="36">
                    <c:v>7,079,164.12</c:v>
                  </c:pt>
                  <c:pt idx="37">
                    <c:v>10,618,746.18</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1,007,431.11</c:v>
                  </c:pt>
                  <c:pt idx="34">
                    <c:v>1,591,378.14</c:v>
                  </c:pt>
                  <c:pt idx="35">
                    <c:v>588,594.55</c:v>
                  </c:pt>
                  <c:pt idx="36">
                    <c:v>2,179,972.69</c:v>
                  </c:pt>
                  <c:pt idx="37">
                    <c:v>3,187,403.80</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21,643,538.78</c:v>
                  </c:pt>
                  <c:pt idx="34">
                    <c:v>10,343,957.91</c:v>
                  </c:pt>
                  <c:pt idx="35">
                    <c:v>3,825,865.09</c:v>
                  </c:pt>
                  <c:pt idx="36">
                    <c:v>14,169,823.00</c:v>
                  </c:pt>
                  <c:pt idx="37">
                    <c:v>35,813,361.78</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128,355,496.03</c:v>
                  </c:pt>
                  <c:pt idx="34">
                    <c:v>67,633,570.95</c:v>
                  </c:pt>
                  <c:pt idx="35">
                    <c:v>25,015,271.82</c:v>
                  </c:pt>
                  <c:pt idx="36">
                    <c:v>92,648,842.77</c:v>
                  </c:pt>
                  <c:pt idx="37">
                    <c:v>221,004,338.80</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151,006,465.92</c:v>
                  </c:pt>
                  <c:pt idx="34">
                    <c:v>79,568,907.00</c:v>
                  </c:pt>
                  <c:pt idx="35">
                    <c:v>29,429,731.46</c:v>
                  </c:pt>
                  <c:pt idx="36">
                    <c:v>108,998,638.46</c:v>
                  </c:pt>
                  <c:pt idx="37">
                    <c:v>260,005,104.38</c:v>
                  </c:pt>
                </c:lvl>
              </c:multiLvlStrCache>
            </c:multiLvlStrRef>
          </c:cat>
          <c:val>
            <c:numRef>
              <c:f>'Contracte semnate'!#REF!</c:f>
              <c:numCache>
                <c:formatCode>General</c:formatCode>
                <c:ptCount val="1"/>
                <c:pt idx="0">
                  <c:v>1</c:v>
                </c:pt>
              </c:numCache>
            </c:numRef>
          </c:val>
        </c:ser>
        <c:ser>
          <c:idx val="2"/>
          <c:order val="2"/>
          <c:invertIfNegative val="0"/>
          <c:cat>
            <c:multiLvlStrRef>
              <c:f>'Contracte semnate'!$P$145:$V$182</c:f>
              <c:multiLvlStrCache>
                <c:ptCount val="38"/>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154,561,847.98</c:v>
                  </c:pt>
                  <c:pt idx="34">
                    <c:v>94,437,310.45</c:v>
                  </c:pt>
                  <c:pt idx="35">
                    <c:v>35,273,614.76</c:v>
                  </c:pt>
                  <c:pt idx="36">
                    <c:v>129,710,925.21</c:v>
                  </c:pt>
                  <c:pt idx="37">
                    <c:v>284,272,773.19</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15,800.00</c:v>
                  </c:pt>
                  <c:pt idx="34">
                    <c:v>0.00</c:v>
                  </c:pt>
                  <c:pt idx="35">
                    <c:v>0.00</c:v>
                  </c:pt>
                  <c:pt idx="36">
                    <c:v>0.00</c:v>
                  </c:pt>
                  <c:pt idx="37">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3,539,582.06</c:v>
                  </c:pt>
                  <c:pt idx="34">
                    <c:v>14,868,403.45</c:v>
                  </c:pt>
                  <c:pt idx="35">
                    <c:v>5,843,883.30</c:v>
                  </c:pt>
                  <c:pt idx="36">
                    <c:v>7,079,164.12</c:v>
                  </c:pt>
                  <c:pt idx="37">
                    <c:v>10,618,746.18</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1,007,431.11</c:v>
                  </c:pt>
                  <c:pt idx="34">
                    <c:v>1,591,378.14</c:v>
                  </c:pt>
                  <c:pt idx="35">
                    <c:v>588,594.55</c:v>
                  </c:pt>
                  <c:pt idx="36">
                    <c:v>2,179,972.69</c:v>
                  </c:pt>
                  <c:pt idx="37">
                    <c:v>3,187,403.80</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21,643,538.78</c:v>
                  </c:pt>
                  <c:pt idx="34">
                    <c:v>10,343,957.91</c:v>
                  </c:pt>
                  <c:pt idx="35">
                    <c:v>3,825,865.09</c:v>
                  </c:pt>
                  <c:pt idx="36">
                    <c:v>14,169,823.00</c:v>
                  </c:pt>
                  <c:pt idx="37">
                    <c:v>35,813,361.78</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128,355,496.03</c:v>
                  </c:pt>
                  <c:pt idx="34">
                    <c:v>67,633,570.95</c:v>
                  </c:pt>
                  <c:pt idx="35">
                    <c:v>25,015,271.82</c:v>
                  </c:pt>
                  <c:pt idx="36">
                    <c:v>92,648,842.77</c:v>
                  </c:pt>
                  <c:pt idx="37">
                    <c:v>221,004,338.80</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151,006,465.92</c:v>
                  </c:pt>
                  <c:pt idx="34">
                    <c:v>79,568,907.00</c:v>
                  </c:pt>
                  <c:pt idx="35">
                    <c:v>29,429,731.46</c:v>
                  </c:pt>
                  <c:pt idx="36">
                    <c:v>108,998,638.46</c:v>
                  </c:pt>
                  <c:pt idx="37">
                    <c:v>260,005,104.38</c:v>
                  </c:pt>
                </c:lvl>
              </c:multiLvlStrCache>
            </c:multiLvlStrRef>
          </c:cat>
          <c:val>
            <c:numRef>
              <c:f>'Contracte semnate'!$X$145:$X$182</c:f>
              <c:numCache>
                <c:formatCode>#,##0.00</c:formatCode>
                <c:ptCount val="38"/>
                <c:pt idx="0">
                  <c:v>396493.22</c:v>
                </c:pt>
                <c:pt idx="1">
                  <c:v>620745.74</c:v>
                </c:pt>
                <c:pt idx="2">
                  <c:v>227755.8</c:v>
                </c:pt>
                <c:pt idx="3">
                  <c:v>812872.14</c:v>
                </c:pt>
                <c:pt idx="4">
                  <c:v>473529.36000000004</c:v>
                </c:pt>
                <c:pt idx="5">
                  <c:v>181228.13</c:v>
                </c:pt>
                <c:pt idx="6">
                  <c:v>575489.52</c:v>
                </c:pt>
                <c:pt idx="7">
                  <c:v>213634.75</c:v>
                </c:pt>
                <c:pt idx="8">
                  <c:v>278253.65999999997</c:v>
                </c:pt>
                <c:pt idx="9">
                  <c:v>1097966.1300000001</c:v>
                </c:pt>
                <c:pt idx="10">
                  <c:v>519361.09000000008</c:v>
                </c:pt>
                <c:pt idx="11">
                  <c:v>75681.45</c:v>
                </c:pt>
                <c:pt idx="12">
                  <c:v>1151774.0199999998</c:v>
                </c:pt>
                <c:pt idx="13">
                  <c:v>271531.98</c:v>
                </c:pt>
                <c:pt idx="14">
                  <c:v>325377.09999999998</c:v>
                </c:pt>
                <c:pt idx="15">
                  <c:v>119164.05</c:v>
                </c:pt>
                <c:pt idx="16">
                  <c:v>225204.52000000002</c:v>
                </c:pt>
                <c:pt idx="17">
                  <c:v>51164.63</c:v>
                </c:pt>
                <c:pt idx="18">
                  <c:v>155090.29999999999</c:v>
                </c:pt>
                <c:pt idx="19">
                  <c:v>243907.15000000002</c:v>
                </c:pt>
                <c:pt idx="20">
                  <c:v>381937.87</c:v>
                </c:pt>
                <c:pt idx="21">
                  <c:v>56602.35</c:v>
                </c:pt>
                <c:pt idx="22">
                  <c:v>466856.18999999994</c:v>
                </c:pt>
                <c:pt idx="23">
                  <c:v>109631.18999999999</c:v>
                </c:pt>
                <c:pt idx="24">
                  <c:v>180350.62</c:v>
                </c:pt>
                <c:pt idx="25">
                  <c:v>104429.16</c:v>
                </c:pt>
                <c:pt idx="26">
                  <c:v>514168.67</c:v>
                </c:pt>
                <c:pt idx="27">
                  <c:v>85039.1</c:v>
                </c:pt>
                <c:pt idx="28">
                  <c:v>49226.9</c:v>
                </c:pt>
                <c:pt idx="29">
                  <c:v>144950.93</c:v>
                </c:pt>
                <c:pt idx="30">
                  <c:v>392321.46</c:v>
                </c:pt>
                <c:pt idx="31">
                  <c:v>49401.15</c:v>
                </c:pt>
                <c:pt idx="32">
                  <c:v>0</c:v>
                </c:pt>
                <c:pt idx="33">
                  <c:v>10551140.329999998</c:v>
                </c:pt>
                <c:pt idx="34">
                  <c:v>0</c:v>
                </c:pt>
                <c:pt idx="35">
                  <c:v>5060872.93</c:v>
                </c:pt>
                <c:pt idx="36">
                  <c:v>5060872.93</c:v>
                </c:pt>
                <c:pt idx="37">
                  <c:v>15612013.259999998</c:v>
                </c:pt>
              </c:numCache>
            </c:numRef>
          </c:val>
        </c:ser>
        <c:ser>
          <c:idx val="3"/>
          <c:order val="3"/>
          <c:invertIfNegative val="0"/>
          <c:cat>
            <c:multiLvlStrRef>
              <c:f>'Contracte semnate'!$P$145:$V$182</c:f>
              <c:multiLvlStrCache>
                <c:ptCount val="38"/>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154,561,847.98</c:v>
                  </c:pt>
                  <c:pt idx="34">
                    <c:v>94,437,310.45</c:v>
                  </c:pt>
                  <c:pt idx="35">
                    <c:v>35,273,614.76</c:v>
                  </c:pt>
                  <c:pt idx="36">
                    <c:v>129,710,925.21</c:v>
                  </c:pt>
                  <c:pt idx="37">
                    <c:v>284,272,773.19</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15,800.00</c:v>
                  </c:pt>
                  <c:pt idx="34">
                    <c:v>0.00</c:v>
                  </c:pt>
                  <c:pt idx="35">
                    <c:v>0.00</c:v>
                  </c:pt>
                  <c:pt idx="36">
                    <c:v>0.00</c:v>
                  </c:pt>
                  <c:pt idx="37">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3,539,582.06</c:v>
                  </c:pt>
                  <c:pt idx="34">
                    <c:v>14,868,403.45</c:v>
                  </c:pt>
                  <c:pt idx="35">
                    <c:v>5,843,883.30</c:v>
                  </c:pt>
                  <c:pt idx="36">
                    <c:v>7,079,164.12</c:v>
                  </c:pt>
                  <c:pt idx="37">
                    <c:v>10,618,746.18</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1,007,431.11</c:v>
                  </c:pt>
                  <c:pt idx="34">
                    <c:v>1,591,378.14</c:v>
                  </c:pt>
                  <c:pt idx="35">
                    <c:v>588,594.55</c:v>
                  </c:pt>
                  <c:pt idx="36">
                    <c:v>2,179,972.69</c:v>
                  </c:pt>
                  <c:pt idx="37">
                    <c:v>3,187,403.80</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21,643,538.78</c:v>
                  </c:pt>
                  <c:pt idx="34">
                    <c:v>10,343,957.91</c:v>
                  </c:pt>
                  <c:pt idx="35">
                    <c:v>3,825,865.09</c:v>
                  </c:pt>
                  <c:pt idx="36">
                    <c:v>14,169,823.00</c:v>
                  </c:pt>
                  <c:pt idx="37">
                    <c:v>35,813,361.78</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128,355,496.03</c:v>
                  </c:pt>
                  <c:pt idx="34">
                    <c:v>67,633,570.95</c:v>
                  </c:pt>
                  <c:pt idx="35">
                    <c:v>25,015,271.82</c:v>
                  </c:pt>
                  <c:pt idx="36">
                    <c:v>92,648,842.77</c:v>
                  </c:pt>
                  <c:pt idx="37">
                    <c:v>221,004,338.80</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151,006,465.92</c:v>
                  </c:pt>
                  <c:pt idx="34">
                    <c:v>79,568,907.00</c:v>
                  </c:pt>
                  <c:pt idx="35">
                    <c:v>29,429,731.46</c:v>
                  </c:pt>
                  <c:pt idx="36">
                    <c:v>108,998,638.46</c:v>
                  </c:pt>
                  <c:pt idx="37">
                    <c:v>260,005,104.38</c:v>
                  </c:pt>
                </c:lvl>
              </c:multiLvlStrCache>
            </c:multiLvlStrRef>
          </c:cat>
          <c:val>
            <c:numRef>
              <c:f>'Contracte semnate'!$Y$145:$Y$182</c:f>
              <c:numCache>
                <c:formatCode>#,##0.00</c:formatCode>
                <c:ptCount val="38"/>
                <c:pt idx="0">
                  <c:v>69969.39</c:v>
                </c:pt>
                <c:pt idx="1">
                  <c:v>109543.37</c:v>
                </c:pt>
                <c:pt idx="2">
                  <c:v>40192.199999999997</c:v>
                </c:pt>
                <c:pt idx="3">
                  <c:v>143448.01</c:v>
                </c:pt>
                <c:pt idx="4">
                  <c:v>83564.00999999998</c:v>
                </c:pt>
                <c:pt idx="5">
                  <c:v>31981.43</c:v>
                </c:pt>
                <c:pt idx="6">
                  <c:v>101556.95999999999</c:v>
                </c:pt>
                <c:pt idx="7">
                  <c:v>37700.25</c:v>
                </c:pt>
                <c:pt idx="8">
                  <c:v>49103.590000000004</c:v>
                </c:pt>
                <c:pt idx="9">
                  <c:v>193758.73</c:v>
                </c:pt>
                <c:pt idx="10">
                  <c:v>91651.97</c:v>
                </c:pt>
                <c:pt idx="11">
                  <c:v>13355.550000000001</c:v>
                </c:pt>
                <c:pt idx="12">
                  <c:v>203254.24000000002</c:v>
                </c:pt>
                <c:pt idx="13">
                  <c:v>47917.409999999996</c:v>
                </c:pt>
                <c:pt idx="14">
                  <c:v>57419.48</c:v>
                </c:pt>
                <c:pt idx="15">
                  <c:v>21028.95</c:v>
                </c:pt>
                <c:pt idx="16">
                  <c:v>39741.979999999996</c:v>
                </c:pt>
                <c:pt idx="17">
                  <c:v>9029.0499999999993</c:v>
                </c:pt>
                <c:pt idx="18">
                  <c:v>27368.879999999997</c:v>
                </c:pt>
                <c:pt idx="19">
                  <c:v>43042.439999999995</c:v>
                </c:pt>
                <c:pt idx="20">
                  <c:v>67400.800000000003</c:v>
                </c:pt>
                <c:pt idx="21">
                  <c:v>9988.65</c:v>
                </c:pt>
                <c:pt idx="22">
                  <c:v>82386.400000000009</c:v>
                </c:pt>
                <c:pt idx="23">
                  <c:v>19346.690000000002</c:v>
                </c:pt>
                <c:pt idx="24">
                  <c:v>31826.58</c:v>
                </c:pt>
                <c:pt idx="25">
                  <c:v>18428.669999999998</c:v>
                </c:pt>
                <c:pt idx="26">
                  <c:v>90735.65</c:v>
                </c:pt>
                <c:pt idx="27">
                  <c:v>15006.9</c:v>
                </c:pt>
                <c:pt idx="28">
                  <c:v>8687.1</c:v>
                </c:pt>
                <c:pt idx="29">
                  <c:v>25579.57</c:v>
                </c:pt>
                <c:pt idx="30">
                  <c:v>69233.200000000012</c:v>
                </c:pt>
                <c:pt idx="31">
                  <c:v>8717.85</c:v>
                </c:pt>
                <c:pt idx="32">
                  <c:v>0</c:v>
                </c:pt>
                <c:pt idx="33">
                  <c:v>1861965.9499999995</c:v>
                </c:pt>
                <c:pt idx="34">
                  <c:v>0</c:v>
                </c:pt>
                <c:pt idx="35">
                  <c:v>774015.86</c:v>
                </c:pt>
                <c:pt idx="36">
                  <c:v>774015.86</c:v>
                </c:pt>
                <c:pt idx="37">
                  <c:v>2635981.8099999996</c:v>
                </c:pt>
              </c:numCache>
            </c:numRef>
          </c:val>
        </c:ser>
        <c:ser>
          <c:idx val="4"/>
          <c:order val="4"/>
          <c:invertIfNegative val="0"/>
          <c:cat>
            <c:multiLvlStrRef>
              <c:f>'Contracte semnate'!$P$145:$V$182</c:f>
              <c:multiLvlStrCache>
                <c:ptCount val="38"/>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154,561,847.98</c:v>
                  </c:pt>
                  <c:pt idx="34">
                    <c:v>94,437,310.45</c:v>
                  </c:pt>
                  <c:pt idx="35">
                    <c:v>35,273,614.76</c:v>
                  </c:pt>
                  <c:pt idx="36">
                    <c:v>129,710,925.21</c:v>
                  </c:pt>
                  <c:pt idx="37">
                    <c:v>284,272,773.19</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15,800.00</c:v>
                  </c:pt>
                  <c:pt idx="34">
                    <c:v>0.00</c:v>
                  </c:pt>
                  <c:pt idx="35">
                    <c:v>0.00</c:v>
                  </c:pt>
                  <c:pt idx="36">
                    <c:v>0.00</c:v>
                  </c:pt>
                  <c:pt idx="37">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3,539,582.06</c:v>
                  </c:pt>
                  <c:pt idx="34">
                    <c:v>14,868,403.45</c:v>
                  </c:pt>
                  <c:pt idx="35">
                    <c:v>5,843,883.30</c:v>
                  </c:pt>
                  <c:pt idx="36">
                    <c:v>7,079,164.12</c:v>
                  </c:pt>
                  <c:pt idx="37">
                    <c:v>10,618,746.18</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1,007,431.11</c:v>
                  </c:pt>
                  <c:pt idx="34">
                    <c:v>1,591,378.14</c:v>
                  </c:pt>
                  <c:pt idx="35">
                    <c:v>588,594.55</c:v>
                  </c:pt>
                  <c:pt idx="36">
                    <c:v>2,179,972.69</c:v>
                  </c:pt>
                  <c:pt idx="37">
                    <c:v>3,187,403.80</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21,643,538.78</c:v>
                  </c:pt>
                  <c:pt idx="34">
                    <c:v>10,343,957.91</c:v>
                  </c:pt>
                  <c:pt idx="35">
                    <c:v>3,825,865.09</c:v>
                  </c:pt>
                  <c:pt idx="36">
                    <c:v>14,169,823.00</c:v>
                  </c:pt>
                  <c:pt idx="37">
                    <c:v>35,813,361.78</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128,355,496.03</c:v>
                  </c:pt>
                  <c:pt idx="34">
                    <c:v>67,633,570.95</c:v>
                  </c:pt>
                  <c:pt idx="35">
                    <c:v>25,015,271.82</c:v>
                  </c:pt>
                  <c:pt idx="36">
                    <c:v>92,648,842.77</c:v>
                  </c:pt>
                  <c:pt idx="37">
                    <c:v>221,004,338.80</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151,006,465.92</c:v>
                  </c:pt>
                  <c:pt idx="34">
                    <c:v>79,568,907.00</c:v>
                  </c:pt>
                  <c:pt idx="35">
                    <c:v>29,429,731.46</c:v>
                  </c:pt>
                  <c:pt idx="36">
                    <c:v>108,998,638.46</c:v>
                  </c:pt>
                  <c:pt idx="37">
                    <c:v>260,005,104.38</c:v>
                  </c:pt>
                </c:lvl>
              </c:multiLvlStrCache>
            </c:multiLvlStrRef>
          </c:cat>
          <c:val>
            <c:numRef>
              <c:f>'Contracte semnate'!$Z$144:$Z$181</c:f>
              <c:numCache>
                <c:formatCode>General</c:formatCode>
                <c:ptCount val="38"/>
              </c:numCache>
            </c:numRef>
          </c:val>
        </c:ser>
        <c:dLbls>
          <c:showLegendKey val="0"/>
          <c:showVal val="0"/>
          <c:showCatName val="0"/>
          <c:showSerName val="0"/>
          <c:showPercent val="0"/>
          <c:showBubbleSize val="0"/>
        </c:dLbls>
        <c:gapWidth val="150"/>
        <c:axId val="303878968"/>
        <c:axId val="303873088"/>
      </c:barChart>
      <c:catAx>
        <c:axId val="303878968"/>
        <c:scaling>
          <c:orientation val="minMax"/>
        </c:scaling>
        <c:delete val="0"/>
        <c:axPos val="b"/>
        <c:numFmt formatCode="General" sourceLinked="0"/>
        <c:majorTickMark val="out"/>
        <c:minorTickMark val="none"/>
        <c:tickLblPos val="nextTo"/>
        <c:crossAx val="303873088"/>
        <c:crosses val="autoZero"/>
        <c:auto val="1"/>
        <c:lblAlgn val="ctr"/>
        <c:lblOffset val="100"/>
        <c:noMultiLvlLbl val="0"/>
      </c:catAx>
      <c:valAx>
        <c:axId val="303873088"/>
        <c:scaling>
          <c:orientation val="minMax"/>
        </c:scaling>
        <c:delete val="0"/>
        <c:axPos val="l"/>
        <c:majorGridlines/>
        <c:numFmt formatCode="General" sourceLinked="1"/>
        <c:majorTickMark val="out"/>
        <c:minorTickMark val="none"/>
        <c:tickLblPos val="nextTo"/>
        <c:crossAx val="303878968"/>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89" workbookViewId="0" zoomToFit="1"/>
  </sheetViews>
  <customSheetViews>
    <customSheetView guid="{AF37FEE2-E348-46F4-9761-C3A42457E3A5}" scale="89" zoomToFit="1">
      <pageMargins left="0.7" right="0.7" top="0.75" bottom="0.75" header="0.3" footer="0.3"/>
    </customSheetView>
    <customSheetView guid="{F4C96D22-891C-4B3C-B57B-7878195B2E7E}" scale="89" zoomToFit="1">
      <pageMargins left="0.7" right="0.7" top="0.75" bottom="0.75" header="0.3" footer="0.3"/>
    </customSheetView>
    <customSheetView guid="{0E2002C0-88DC-479A-B983-CA340E3274B8}" scale="89" zoomToFit="1">
      <pageMargins left="0.7" right="0.7" top="0.75" bottom="0.75" header="0.3" footer="0.3"/>
    </customSheetView>
    <customSheetView guid="{0F598BC0-9523-4AD3-94A3-BDEC8367FE11}" scale="89" zoomToFit="1">
      <pageMargins left="0.7" right="0.7" top="0.75" bottom="0.75" header="0.3" footer="0.3"/>
    </customSheetView>
    <customSheetView guid="{61C44EA8-4687-4D4E-A1ED-359DF81A71FB}" scale="89" zoomToFit="1">
      <pageMargins left="0.7" right="0.7" top="0.75" bottom="0.75" header="0.3" footer="0.3"/>
    </customSheetView>
    <customSheetView guid="{B8EFA5E8-2E8C-450C-9395-D582737418AA}" scale="89" zoomToFit="1">
      <pageMargins left="0.7" right="0.7" top="0.75" bottom="0.75" header="0.3" footer="0.3"/>
    </customSheetView>
    <customSheetView guid="{216972B4-771A-4607-A8B4-AC73D5CD6C1A}" scale="89" zoomToFit="1">
      <pageMargins left="0.7" right="0.7" top="0.75" bottom="0.75" header="0.3" footer="0.3"/>
    </customSheetView>
    <customSheetView guid="{64D2264B-4E86-4FBB-93B3-BEE727888DFE}" scale="89" zoomToFit="1">
      <pageMargins left="0.7" right="0.7" top="0.75" bottom="0.75" header="0.3" footer="0.3"/>
    </customSheetView>
    <customSheetView guid="{79FA8BE5-7D13-4EF3-B35A-76ACF1C0DF3C}" scale="89" zoomToFit="1">
      <pageMargins left="0.7" right="0.7" top="0.75" bottom="0.75" header="0.3" footer="0.3"/>
    </customSheetView>
    <customSheetView guid="{E1C13DC2-98C2-4597-8D1A-C9F2C3CA60EC}" scale="89" zoomToFit="1">
      <pageMargins left="0.7" right="0.7" top="0.75" bottom="0.75" header="0.3" footer="0.3"/>
    </customSheetView>
    <customSheetView guid="{E10820C0-32CD-441A-8635-65479FE7CBA3}" scale="76" zoomToFit="1">
      <pageMargins left="0.7" right="0.7" top="0.75" bottom="0.75" header="0.3" footer="0.3"/>
    </customSheetView>
    <customSheetView guid="{2234C728-15E1-4BAF-98DE-620726961552}" scale="76" zoomToFit="1">
      <pageMargins left="0.7" right="0.7" top="0.75" bottom="0.75" header="0.3" footer="0.3"/>
    </customSheetView>
    <customSheetView guid="{3EBF2DB4-84D7-478D-9896-C4DA08B65D0C}" scale="89" zoomToFit="1">
      <pageMargins left="0.7" right="0.7" top="0.75" bottom="0.75" header="0.3" footer="0.3"/>
    </customSheetView>
    <customSheetView guid="{437FD6EF-32B2-4DE0-BA89-93A7E3EF04C5}" scale="89" zoomToFit="1">
      <pageMargins left="0.7" right="0.7" top="0.75" bottom="0.75" header="0.3" footer="0.3"/>
    </customSheetView>
    <customSheetView guid="{83337B45-5054-4200-BF9E-4E1DC1896214}" scale="89" zoomToFit="1">
      <pageMargins left="0.7" right="0.7" top="0.75" bottom="0.75" header="0.3" footer="0.3"/>
    </customSheetView>
    <customSheetView guid="{9E851A6A-17B1-4E6F-A007-493445D427B8}" scale="89" zoomToFit="1">
      <pageMargins left="0.7" right="0.7" top="0.75" bottom="0.75" header="0.3" footer="0.3"/>
    </customSheetView>
    <customSheetView guid="{DB90939E-72BD-4CED-BFB6-BD74FF913DB3}" scale="89" zoomToFit="1">
      <pageMargins left="0.7" right="0.7" top="0.75" bottom="0.75" header="0.3" footer="0.3"/>
    </customSheetView>
    <customSheetView guid="{413D6799-9F75-47FF-8A9E-5CB9283B7BBE}" scale="89" zoomToFit="1">
      <pageMargins left="0.7" right="0.7" top="0.75" bottom="0.75" header="0.3" footer="0.3"/>
    </customSheetView>
    <customSheetView guid="{E4462EA5-1112-4F42-BE37-A867D6FC853C}" scale="112" zoomToFit="1">
      <pageMargins left="0.7" right="0.7" top="0.75" bottom="0.75" header="0.3" footer="0.3"/>
    </customSheetView>
    <customSheetView guid="{ECCC7D97-A0C3-4C50-BA03-A8D24BCD22BE}" scale="89" zoomToFit="1">
      <pageMargins left="0.7" right="0.7" top="0.75" bottom="0.75" header="0.3" footer="0.3"/>
    </customSheetView>
  </custom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0253" cy="61109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Users\daniela.cirlig\Downloads\rap%20sapt%2015.09\15.09.2017\rap%20sapt%2008.09\doc%20suport\Raportare%2031.05.2017\Delia\Anexa%203%20-%20Lista%20contractelor%20semnate_curent%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Coordonare%20POIM\Raportari%20bilunare\Anul%202018\Februarie%202018\raportare%20DCSM%2030.11.2017\ANEXELE%20FINALE\Anexa%20%202.2%20-%20%20Plati%20POIM_30.1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e semnate POIM"/>
      <sheetName val="Contracte semnate"/>
      <sheetName val="proiecte în contractare"/>
    </sheetNames>
    <sheetDataSet>
      <sheetData sheetId="0" refreshError="1">
        <row r="16">
          <cell r="D16" t="str">
            <v>Fazarea proiectului Sistem de management integrat al deșeurilor în județul Brăila</v>
          </cell>
          <cell r="J16">
            <v>25698573</v>
          </cell>
          <cell r="K16">
            <v>3930370</v>
          </cell>
          <cell r="L16">
            <v>604672</v>
          </cell>
          <cell r="M16">
            <v>489798</v>
          </cell>
          <cell r="N16">
            <v>3457632</v>
          </cell>
        </row>
        <row r="17">
          <cell r="D17" t="str">
            <v>Fazarea proiectului Sistem de management integrat al deseurilor în județul Alba</v>
          </cell>
          <cell r="J17">
            <v>58588057</v>
          </cell>
          <cell r="K17">
            <v>8960526</v>
          </cell>
          <cell r="L17">
            <v>1378543</v>
          </cell>
          <cell r="M17">
            <v>24564898</v>
          </cell>
          <cell r="N17">
            <v>6197807</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ti efectuate"/>
    </sheetNames>
    <sheetDataSet>
      <sheetData sheetId="0">
        <row r="45">
          <cell r="B45" t="str">
            <v>AP 6, OS 6.2. Monitorizarea consumului energie pentru consumatori industriali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comments" Target="../comments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C205"/>
  <sheetViews>
    <sheetView tabSelected="1" zoomScale="110" zoomScaleNormal="110" workbookViewId="0">
      <selection activeCell="A152" sqref="A152"/>
    </sheetView>
  </sheetViews>
  <sheetFormatPr defaultColWidth="9.140625" defaultRowHeight="15" x14ac:dyDescent="0.25"/>
  <cols>
    <col min="1" max="1" width="4.85546875" style="2" customWidth="1"/>
    <col min="2" max="2" width="5.42578125" style="8" customWidth="1"/>
    <col min="3" max="3" width="33.7109375" style="2" customWidth="1"/>
    <col min="4" max="4" width="40.28515625" style="2" customWidth="1"/>
    <col min="5" max="5" width="12.42578125" style="8" customWidth="1"/>
    <col min="6" max="6" width="15.140625" style="2" customWidth="1"/>
    <col min="7" max="7" width="69.7109375" style="8" customWidth="1"/>
    <col min="8" max="8" width="16.85546875" style="8" customWidth="1"/>
    <col min="9" max="9" width="14.7109375" style="8" customWidth="1"/>
    <col min="10" max="10" width="12.28515625" style="8" customWidth="1"/>
    <col min="11" max="11" width="15.7109375" style="8" customWidth="1"/>
    <col min="12" max="12" width="14.28515625" style="8" customWidth="1"/>
    <col min="13" max="13" width="10.42578125" style="8" customWidth="1"/>
    <col min="14" max="14" width="13.28515625" style="8" customWidth="1"/>
    <col min="15" max="15" width="16.85546875" style="8" customWidth="1"/>
    <col min="16" max="16" width="19.42578125" style="8" bestFit="1" customWidth="1"/>
    <col min="17" max="17" width="21.28515625" style="2" customWidth="1"/>
    <col min="18" max="18" width="16.42578125" style="2" customWidth="1"/>
    <col min="19" max="19" width="18.42578125" style="2" customWidth="1"/>
    <col min="20" max="20" width="20.42578125" style="2" customWidth="1"/>
    <col min="21" max="21" width="19.7109375" style="2" customWidth="1"/>
    <col min="22" max="22" width="17.28515625" style="2" customWidth="1"/>
    <col min="23" max="23" width="18.28515625" style="8" customWidth="1"/>
    <col min="24" max="24" width="17.7109375" style="9" customWidth="1"/>
    <col min="25" max="25" width="16.42578125" style="2" customWidth="1"/>
    <col min="26" max="26" width="23.28515625" style="2" customWidth="1"/>
    <col min="27" max="27" width="30.7109375" style="2" customWidth="1"/>
    <col min="28" max="28" width="25.140625" style="2" customWidth="1"/>
    <col min="29" max="29" width="23.140625" style="2" customWidth="1"/>
    <col min="30" max="16384" width="9.140625" style="2"/>
  </cols>
  <sheetData>
    <row r="2" spans="1:28" x14ac:dyDescent="0.25">
      <c r="C2" s="8"/>
      <c r="D2" s="8"/>
      <c r="F2" s="8"/>
      <c r="Q2" s="8"/>
      <c r="R2" s="8"/>
      <c r="S2" s="8"/>
      <c r="T2" s="8"/>
      <c r="U2" s="8"/>
      <c r="V2" s="8"/>
    </row>
    <row r="3" spans="1:28" x14ac:dyDescent="0.25">
      <c r="B3" s="193" t="s">
        <v>706</v>
      </c>
      <c r="C3" s="8"/>
      <c r="D3" s="90"/>
      <c r="F3" s="8"/>
      <c r="Q3" s="8"/>
      <c r="R3" s="8"/>
      <c r="S3" s="8"/>
      <c r="T3" s="8"/>
      <c r="U3" s="8"/>
      <c r="V3" s="8"/>
    </row>
    <row r="4" spans="1:28" ht="15.75" customHeight="1" x14ac:dyDescent="0.25">
      <c r="A4" s="3"/>
      <c r="B4" s="193" t="s">
        <v>705</v>
      </c>
      <c r="C4" s="8"/>
      <c r="D4" s="8"/>
      <c r="F4" s="8"/>
      <c r="Q4" s="8"/>
      <c r="R4" s="8"/>
      <c r="S4" s="8"/>
      <c r="T4" s="8"/>
      <c r="U4" s="8"/>
      <c r="V4" s="8"/>
    </row>
    <row r="5" spans="1:28" ht="18.75" x14ac:dyDescent="0.25">
      <c r="A5" s="3"/>
      <c r="B5" s="17"/>
      <c r="C5" s="12"/>
      <c r="E5" s="224" t="s">
        <v>707</v>
      </c>
      <c r="F5" s="224"/>
      <c r="G5" s="224"/>
      <c r="H5" s="224"/>
      <c r="I5" s="224"/>
      <c r="J5" s="17"/>
      <c r="K5" s="17"/>
      <c r="L5" s="17"/>
      <c r="M5" s="17"/>
      <c r="N5" s="17"/>
      <c r="O5" s="17"/>
      <c r="Q5" s="17"/>
      <c r="R5" s="8"/>
      <c r="S5" s="23"/>
      <c r="T5" s="17"/>
      <c r="U5" s="17"/>
      <c r="V5" s="17"/>
      <c r="W5" s="84"/>
      <c r="Y5" s="9"/>
      <c r="Z5" s="9"/>
    </row>
    <row r="6" spans="1:28" ht="15.75" customHeight="1" x14ac:dyDescent="0.25">
      <c r="A6" s="3"/>
      <c r="B6" s="17"/>
      <c r="C6" s="16"/>
      <c r="D6" s="17"/>
      <c r="E6" s="17"/>
      <c r="F6" s="17"/>
      <c r="G6" s="17"/>
      <c r="H6" s="17"/>
      <c r="I6" s="17"/>
      <c r="J6" s="17"/>
      <c r="K6" s="17"/>
      <c r="L6" s="17"/>
      <c r="M6" s="17"/>
      <c r="N6" s="17"/>
      <c r="O6" s="17"/>
      <c r="P6" s="23"/>
      <c r="Q6" s="146"/>
      <c r="R6" s="146"/>
      <c r="S6" s="146"/>
      <c r="T6" s="8"/>
      <c r="U6" s="17"/>
      <c r="V6" s="17"/>
      <c r="W6" s="9"/>
      <c r="X6" s="18"/>
      <c r="Y6" s="18"/>
      <c r="Z6" s="18"/>
    </row>
    <row r="7" spans="1:28" ht="15.75" customHeight="1" x14ac:dyDescent="0.25">
      <c r="A7" s="3"/>
      <c r="B7" s="17"/>
      <c r="C7" s="17"/>
      <c r="D7" s="17"/>
      <c r="E7" s="17"/>
      <c r="F7" s="191"/>
      <c r="G7" s="17"/>
      <c r="H7" s="17"/>
      <c r="I7" s="17"/>
      <c r="J7" s="17"/>
      <c r="K7" s="17"/>
      <c r="L7" s="17"/>
      <c r="M7" s="17"/>
      <c r="N7" s="17"/>
      <c r="O7" s="17"/>
      <c r="P7" s="23"/>
      <c r="Q7" s="17"/>
      <c r="R7" s="8"/>
      <c r="S7" s="17"/>
      <c r="T7" s="17"/>
      <c r="U7" s="17"/>
      <c r="V7" s="17"/>
      <c r="W7" s="17"/>
      <c r="X7" s="110"/>
      <c r="Y7" s="110"/>
      <c r="Z7" s="18"/>
    </row>
    <row r="8" spans="1:28" ht="15.75" thickBot="1" x14ac:dyDescent="0.3">
      <c r="A8" s="3"/>
      <c r="B8" s="4"/>
      <c r="C8" s="24" t="s">
        <v>703</v>
      </c>
      <c r="D8" s="17"/>
      <c r="E8" s="17"/>
      <c r="F8" s="17"/>
      <c r="G8" s="17"/>
      <c r="H8" s="17"/>
      <c r="I8" s="17"/>
      <c r="J8" s="17"/>
      <c r="K8" s="17"/>
      <c r="L8" s="17"/>
      <c r="M8" s="17"/>
      <c r="N8" s="17"/>
      <c r="O8" s="17"/>
      <c r="P8" s="4"/>
      <c r="Q8" s="17"/>
      <c r="R8" s="17"/>
      <c r="S8" s="17"/>
      <c r="T8" s="17"/>
      <c r="U8" s="17"/>
      <c r="V8" s="17" t="s">
        <v>221</v>
      </c>
      <c r="W8" s="35"/>
      <c r="X8" s="110"/>
      <c r="Y8" s="110"/>
      <c r="Z8" s="18"/>
    </row>
    <row r="9" spans="1:28" ht="54" customHeight="1" x14ac:dyDescent="0.25">
      <c r="B9" s="195" t="s">
        <v>733</v>
      </c>
      <c r="C9" s="197" t="s">
        <v>711</v>
      </c>
      <c r="D9" s="197" t="s">
        <v>710</v>
      </c>
      <c r="E9" s="210" t="s">
        <v>712</v>
      </c>
      <c r="F9" s="197" t="s">
        <v>729</v>
      </c>
      <c r="G9" s="212" t="s">
        <v>713</v>
      </c>
      <c r="H9" s="212" t="s">
        <v>728</v>
      </c>
      <c r="I9" s="212" t="s">
        <v>726</v>
      </c>
      <c r="J9" s="212" t="s">
        <v>727</v>
      </c>
      <c r="K9" s="221" t="s">
        <v>714</v>
      </c>
      <c r="L9" s="221" t="s">
        <v>715</v>
      </c>
      <c r="M9" s="221" t="s">
        <v>731</v>
      </c>
      <c r="N9" s="221" t="s">
        <v>716</v>
      </c>
      <c r="O9" s="212" t="s">
        <v>717</v>
      </c>
      <c r="P9" s="214" t="s">
        <v>718</v>
      </c>
      <c r="Q9" s="217" t="s">
        <v>709</v>
      </c>
      <c r="R9" s="218"/>
      <c r="S9" s="219"/>
      <c r="T9" s="189"/>
      <c r="U9" s="216" t="s">
        <v>721</v>
      </c>
      <c r="V9" s="208" t="s">
        <v>722</v>
      </c>
      <c r="W9" s="225" t="s">
        <v>723</v>
      </c>
      <c r="X9" s="222" t="s">
        <v>704</v>
      </c>
      <c r="Y9" s="222"/>
      <c r="Z9" s="18"/>
    </row>
    <row r="10" spans="1:28" s="8" customFormat="1" ht="54" customHeight="1" x14ac:dyDescent="0.25">
      <c r="B10" s="196"/>
      <c r="C10" s="198"/>
      <c r="D10" s="198"/>
      <c r="E10" s="211"/>
      <c r="F10" s="198"/>
      <c r="G10" s="213"/>
      <c r="H10" s="213"/>
      <c r="I10" s="213"/>
      <c r="J10" s="213"/>
      <c r="K10" s="211"/>
      <c r="L10" s="211"/>
      <c r="M10" s="211"/>
      <c r="N10" s="211"/>
      <c r="O10" s="213"/>
      <c r="P10" s="215"/>
      <c r="Q10" s="225" t="s">
        <v>719</v>
      </c>
      <c r="R10" s="230"/>
      <c r="S10" s="228" t="s">
        <v>732</v>
      </c>
      <c r="T10" s="226" t="s">
        <v>708</v>
      </c>
      <c r="U10" s="216"/>
      <c r="V10" s="209"/>
      <c r="W10" s="225"/>
      <c r="X10" s="222" t="s">
        <v>724</v>
      </c>
      <c r="Y10" s="222" t="s">
        <v>725</v>
      </c>
      <c r="Z10" s="18"/>
    </row>
    <row r="11" spans="1:28" s="8" customFormat="1" ht="59.25" customHeight="1" thickBot="1" x14ac:dyDescent="0.3">
      <c r="B11" s="196"/>
      <c r="C11" s="198"/>
      <c r="D11" s="198"/>
      <c r="E11" s="211"/>
      <c r="F11" s="198"/>
      <c r="G11" s="213"/>
      <c r="H11" s="213"/>
      <c r="I11" s="213"/>
      <c r="J11" s="213"/>
      <c r="K11" s="211"/>
      <c r="L11" s="211"/>
      <c r="M11" s="211"/>
      <c r="N11" s="211"/>
      <c r="O11" s="213"/>
      <c r="P11" s="215"/>
      <c r="Q11" s="192" t="s">
        <v>720</v>
      </c>
      <c r="R11" s="192" t="s">
        <v>730</v>
      </c>
      <c r="S11" s="229"/>
      <c r="T11" s="227"/>
      <c r="U11" s="216"/>
      <c r="V11" s="209"/>
      <c r="W11" s="225"/>
      <c r="X11" s="222"/>
      <c r="Y11" s="222"/>
      <c r="Z11" s="18"/>
    </row>
    <row r="12" spans="1:28" s="189" customFormat="1" ht="27" customHeight="1" x14ac:dyDescent="0.25">
      <c r="B12" s="95"/>
      <c r="C12" s="26" t="s">
        <v>151</v>
      </c>
      <c r="D12" s="95"/>
      <c r="E12" s="95"/>
      <c r="F12" s="95"/>
      <c r="G12" s="95"/>
      <c r="H12" s="95"/>
      <c r="I12" s="95"/>
      <c r="J12" s="95"/>
      <c r="K12" s="95"/>
      <c r="L12" s="95"/>
      <c r="M12" s="95"/>
      <c r="N12" s="95"/>
      <c r="O12" s="95"/>
      <c r="P12" s="95"/>
      <c r="Q12" s="95"/>
      <c r="R12" s="95"/>
      <c r="S12" s="95"/>
      <c r="T12" s="95"/>
      <c r="U12" s="95"/>
      <c r="V12" s="95"/>
      <c r="W12" s="95"/>
      <c r="X12" s="190"/>
      <c r="Y12" s="190"/>
      <c r="Z12" s="8"/>
      <c r="AA12" s="8"/>
      <c r="AB12" s="8"/>
    </row>
    <row r="13" spans="1:28" s="8" customFormat="1" ht="84" customHeight="1" x14ac:dyDescent="0.25">
      <c r="B13" s="68">
        <v>1</v>
      </c>
      <c r="C13" s="199" t="s">
        <v>152</v>
      </c>
      <c r="D13" s="188" t="s">
        <v>608</v>
      </c>
      <c r="E13" s="187">
        <v>110647</v>
      </c>
      <c r="F13" s="10" t="s">
        <v>149</v>
      </c>
      <c r="G13" s="111" t="s">
        <v>292</v>
      </c>
      <c r="H13" s="93" t="s">
        <v>293</v>
      </c>
      <c r="I13" s="93">
        <v>43822</v>
      </c>
      <c r="J13" s="88">
        <v>0.75</v>
      </c>
      <c r="K13" s="10" t="s">
        <v>481</v>
      </c>
      <c r="L13" s="10" t="s">
        <v>482</v>
      </c>
      <c r="M13" s="10"/>
      <c r="N13" s="10" t="s">
        <v>248</v>
      </c>
      <c r="O13" s="10" t="s">
        <v>597</v>
      </c>
      <c r="P13" s="58">
        <f>+Q13+R13+S13</f>
        <v>54301526.629999995</v>
      </c>
      <c r="Q13" s="58">
        <v>40726144.969999999</v>
      </c>
      <c r="R13" s="58">
        <v>0</v>
      </c>
      <c r="S13" s="58">
        <v>13575381.66</v>
      </c>
      <c r="T13" s="58">
        <v>27375968.289999999</v>
      </c>
      <c r="U13" s="58">
        <v>0</v>
      </c>
      <c r="V13" s="58">
        <f>+Q13+R13+S13+T13+U13</f>
        <v>81677494.919999987</v>
      </c>
      <c r="W13" s="58" t="s">
        <v>251</v>
      </c>
      <c r="X13" s="37">
        <v>0</v>
      </c>
      <c r="Y13" s="69">
        <v>0</v>
      </c>
    </row>
    <row r="14" spans="1:28" s="8" customFormat="1" ht="156.75" customHeight="1" x14ac:dyDescent="0.25">
      <c r="B14" s="68">
        <f>+B13+1</f>
        <v>2</v>
      </c>
      <c r="C14" s="201"/>
      <c r="D14" s="7" t="s">
        <v>609</v>
      </c>
      <c r="E14" s="7">
        <v>110562</v>
      </c>
      <c r="F14" s="10" t="s">
        <v>149</v>
      </c>
      <c r="G14" s="111" t="s">
        <v>275</v>
      </c>
      <c r="H14" s="93">
        <v>41640</v>
      </c>
      <c r="I14" s="93">
        <v>44256</v>
      </c>
      <c r="J14" s="88">
        <v>0.75</v>
      </c>
      <c r="K14" s="10" t="s">
        <v>481</v>
      </c>
      <c r="L14" s="10" t="s">
        <v>482</v>
      </c>
      <c r="M14" s="10" t="s">
        <v>273</v>
      </c>
      <c r="N14" s="10" t="s">
        <v>248</v>
      </c>
      <c r="O14" s="10" t="s">
        <v>597</v>
      </c>
      <c r="P14" s="58">
        <f t="shared" ref="P14:P94" si="0">+Q14+R14+S14</f>
        <v>1988825344.78</v>
      </c>
      <c r="Q14" s="58">
        <v>1491619008.5799999</v>
      </c>
      <c r="R14" s="58">
        <v>0</v>
      </c>
      <c r="S14" s="58">
        <v>497206336.19999999</v>
      </c>
      <c r="T14" s="58">
        <v>0</v>
      </c>
      <c r="U14" s="58">
        <v>491208525</v>
      </c>
      <c r="V14" s="58">
        <f>+Q14+R14+S14+T14+U14</f>
        <v>2480033869.7799997</v>
      </c>
      <c r="W14" s="58" t="s">
        <v>251</v>
      </c>
      <c r="X14" s="37">
        <v>431797742.69</v>
      </c>
      <c r="Y14" s="37">
        <v>143932580.88999999</v>
      </c>
    </row>
    <row r="15" spans="1:28" s="8" customFormat="1" ht="343.5" customHeight="1" x14ac:dyDescent="0.25">
      <c r="B15" s="155">
        <v>3</v>
      </c>
      <c r="C15" s="154" t="str">
        <f>$C$13</f>
        <v>Axa Prioritară 1:  Imbunatatirea mobilitatii prin dezvoltarea retelei TEN-T si a Metroului. Obiectivul specific. 1.1 Cresterea mobilității pe rețeaua rutieră TENT
centrală</v>
      </c>
      <c r="D15" s="7" t="s">
        <v>638</v>
      </c>
      <c r="E15" s="7">
        <v>115748</v>
      </c>
      <c r="F15" s="10" t="s">
        <v>149</v>
      </c>
      <c r="G15" s="113" t="s">
        <v>660</v>
      </c>
      <c r="H15" s="93" t="s">
        <v>639</v>
      </c>
      <c r="I15" s="93">
        <v>43769</v>
      </c>
      <c r="J15" s="88">
        <v>0.75</v>
      </c>
      <c r="K15" s="10" t="s">
        <v>483</v>
      </c>
      <c r="L15" s="10" t="s">
        <v>500</v>
      </c>
      <c r="M15" s="10"/>
      <c r="N15" s="10" t="s">
        <v>248</v>
      </c>
      <c r="O15" s="10" t="s">
        <v>597</v>
      </c>
      <c r="P15" s="58">
        <f t="shared" si="0"/>
        <v>1513061739.95</v>
      </c>
      <c r="Q15" s="58">
        <v>1134796304.96</v>
      </c>
      <c r="R15" s="58">
        <v>0</v>
      </c>
      <c r="S15" s="58">
        <v>378265434.99000001</v>
      </c>
      <c r="T15" s="58">
        <v>313866437.10000002</v>
      </c>
      <c r="U15" s="58">
        <v>0</v>
      </c>
      <c r="V15" s="58">
        <f>+Q15+R15+S15+T15+U15</f>
        <v>1826928177.0500002</v>
      </c>
      <c r="W15" s="58" t="s">
        <v>251</v>
      </c>
      <c r="X15" s="37">
        <v>248395416.5</v>
      </c>
      <c r="Y15" s="37">
        <v>82798472.170000002</v>
      </c>
      <c r="Z15" s="146"/>
      <c r="AA15" s="146"/>
    </row>
    <row r="16" spans="1:28" s="8" customFormat="1" ht="21" customHeight="1" x14ac:dyDescent="0.25">
      <c r="B16" s="70"/>
      <c r="C16" s="27" t="s">
        <v>155</v>
      </c>
      <c r="D16" s="27"/>
      <c r="E16" s="27"/>
      <c r="F16" s="27"/>
      <c r="G16" s="112"/>
      <c r="H16" s="27"/>
      <c r="I16" s="27"/>
      <c r="J16" s="27"/>
      <c r="K16" s="27"/>
      <c r="L16" s="27"/>
      <c r="M16" s="27"/>
      <c r="N16" s="27"/>
      <c r="O16" s="27"/>
      <c r="P16" s="39">
        <f t="shared" si="0"/>
        <v>3556188611.3600001</v>
      </c>
      <c r="Q16" s="39">
        <f>SUM(Q13:Q15)</f>
        <v>2667141458.5100002</v>
      </c>
      <c r="R16" s="39">
        <f t="shared" ref="R16:Y16" si="1">SUM(R13:R15)</f>
        <v>0</v>
      </c>
      <c r="S16" s="39">
        <f t="shared" si="1"/>
        <v>889047152.85000002</v>
      </c>
      <c r="T16" s="39">
        <f t="shared" si="1"/>
        <v>341242405.39000005</v>
      </c>
      <c r="U16" s="39">
        <f t="shared" si="1"/>
        <v>491208525</v>
      </c>
      <c r="V16" s="39">
        <f t="shared" si="1"/>
        <v>4388639541.75</v>
      </c>
      <c r="W16" s="39"/>
      <c r="X16" s="39">
        <f t="shared" si="1"/>
        <v>680193159.19000006</v>
      </c>
      <c r="Y16" s="39">
        <f t="shared" si="1"/>
        <v>226731053.06</v>
      </c>
      <c r="AB16" s="46">
        <f>+AB15*D7</f>
        <v>0</v>
      </c>
    </row>
    <row r="17" spans="2:29" s="8" customFormat="1" ht="61.5" customHeight="1" x14ac:dyDescent="0.25">
      <c r="B17" s="68">
        <v>4</v>
      </c>
      <c r="C17" s="199" t="s">
        <v>154</v>
      </c>
      <c r="D17" s="7" t="s">
        <v>610</v>
      </c>
      <c r="E17" s="7">
        <v>110706</v>
      </c>
      <c r="F17" s="106" t="s">
        <v>157</v>
      </c>
      <c r="G17" s="111" t="s">
        <v>611</v>
      </c>
      <c r="H17" s="93" t="s">
        <v>294</v>
      </c>
      <c r="I17" s="93">
        <v>43889</v>
      </c>
      <c r="J17" s="88">
        <v>0.75</v>
      </c>
      <c r="K17" s="10" t="s">
        <v>483</v>
      </c>
      <c r="L17" s="10" t="s">
        <v>484</v>
      </c>
      <c r="M17" s="10"/>
      <c r="N17" s="10" t="s">
        <v>248</v>
      </c>
      <c r="O17" s="10" t="s">
        <v>597</v>
      </c>
      <c r="P17" s="58">
        <f t="shared" si="0"/>
        <v>1192273010.04</v>
      </c>
      <c r="Q17" s="58">
        <v>894204757.52999997</v>
      </c>
      <c r="R17" s="58">
        <v>0</v>
      </c>
      <c r="S17" s="58">
        <v>298068252.50999999</v>
      </c>
      <c r="T17" s="58">
        <v>356994233.46999997</v>
      </c>
      <c r="U17" s="58">
        <v>34850302.060000002</v>
      </c>
      <c r="V17" s="58">
        <f>+Q17+R17+S17+T17+U17</f>
        <v>1584117545.5699999</v>
      </c>
      <c r="W17" s="58" t="s">
        <v>251</v>
      </c>
      <c r="X17" s="37">
        <v>332625802.17999995</v>
      </c>
      <c r="Y17" s="37">
        <v>110875267.36</v>
      </c>
      <c r="AC17" s="46"/>
    </row>
    <row r="18" spans="2:29" s="8" customFormat="1" ht="61.5" customHeight="1" x14ac:dyDescent="0.25">
      <c r="B18" s="68">
        <f>+B17+1</f>
        <v>5</v>
      </c>
      <c r="C18" s="200"/>
      <c r="D18" s="7" t="s">
        <v>612</v>
      </c>
      <c r="E18" s="33">
        <v>111298</v>
      </c>
      <c r="F18" s="106" t="s">
        <v>157</v>
      </c>
      <c r="G18" s="111" t="s">
        <v>276</v>
      </c>
      <c r="H18" s="93">
        <v>41726</v>
      </c>
      <c r="I18" s="93">
        <v>43896</v>
      </c>
      <c r="J18" s="88">
        <v>0.75</v>
      </c>
      <c r="K18" s="10" t="s">
        <v>483</v>
      </c>
      <c r="L18" s="10" t="s">
        <v>484</v>
      </c>
      <c r="M18" s="10" t="s">
        <v>274</v>
      </c>
      <c r="N18" s="10" t="s">
        <v>248</v>
      </c>
      <c r="O18" s="10" t="s">
        <v>597</v>
      </c>
      <c r="P18" s="58">
        <f t="shared" si="0"/>
        <v>1149169978.74</v>
      </c>
      <c r="Q18" s="58">
        <v>861877484.05999994</v>
      </c>
      <c r="R18" s="58">
        <v>0</v>
      </c>
      <c r="S18" s="58">
        <v>287292494.68000001</v>
      </c>
      <c r="T18" s="58">
        <v>617094753.24000001</v>
      </c>
      <c r="U18" s="58">
        <v>35907858.469999999</v>
      </c>
      <c r="V18" s="58">
        <f>+Q18+R18+S18+T18+U18</f>
        <v>1802172590.45</v>
      </c>
      <c r="W18" s="58" t="s">
        <v>251</v>
      </c>
      <c r="X18" s="37">
        <v>381507463.61000001</v>
      </c>
      <c r="Y18" s="37">
        <v>127169154.53</v>
      </c>
    </row>
    <row r="19" spans="2:29" s="8" customFormat="1" ht="221.25" customHeight="1" x14ac:dyDescent="0.25">
      <c r="B19" s="68">
        <f t="shared" ref="B19:B20" si="2">+B18+1</f>
        <v>6</v>
      </c>
      <c r="C19" s="104"/>
      <c r="D19" s="97" t="s">
        <v>566</v>
      </c>
      <c r="E19" s="33">
        <v>110923</v>
      </c>
      <c r="F19" s="106" t="s">
        <v>157</v>
      </c>
      <c r="G19" s="113" t="s">
        <v>595</v>
      </c>
      <c r="H19" s="102" t="s">
        <v>577</v>
      </c>
      <c r="I19" s="93">
        <v>44698</v>
      </c>
      <c r="J19" s="88">
        <v>0.75</v>
      </c>
      <c r="K19" s="10" t="s">
        <v>494</v>
      </c>
      <c r="L19" s="10" t="s">
        <v>367</v>
      </c>
      <c r="M19" s="10"/>
      <c r="N19" s="10" t="s">
        <v>248</v>
      </c>
      <c r="O19" s="10" t="s">
        <v>597</v>
      </c>
      <c r="P19" s="58">
        <f>+Q19+R19+S19</f>
        <v>60160980.530000001</v>
      </c>
      <c r="Q19" s="56">
        <v>45120735.399999999</v>
      </c>
      <c r="R19" s="54">
        <v>0</v>
      </c>
      <c r="S19" s="54">
        <v>15040245.130000001</v>
      </c>
      <c r="T19" s="54">
        <v>14735766.529999999</v>
      </c>
      <c r="U19" s="54">
        <v>0</v>
      </c>
      <c r="V19" s="58">
        <f>+Q19+R19+S19+T19+U19</f>
        <v>74896747.060000002</v>
      </c>
      <c r="W19" s="58" t="s">
        <v>251</v>
      </c>
      <c r="X19" s="37">
        <v>23416091</v>
      </c>
      <c r="Y19" s="37">
        <v>7805363.6600000001</v>
      </c>
    </row>
    <row r="20" spans="2:29" s="8" customFormat="1" ht="118.5" customHeight="1" x14ac:dyDescent="0.25">
      <c r="B20" s="68">
        <f t="shared" si="2"/>
        <v>7</v>
      </c>
      <c r="C20" s="104"/>
      <c r="D20" s="97" t="s">
        <v>570</v>
      </c>
      <c r="E20" s="33">
        <v>117677</v>
      </c>
      <c r="F20" s="106" t="s">
        <v>157</v>
      </c>
      <c r="G20" s="113" t="s">
        <v>596</v>
      </c>
      <c r="H20" s="102" t="s">
        <v>578</v>
      </c>
      <c r="I20" s="93">
        <v>44986</v>
      </c>
      <c r="J20" s="88">
        <v>0.75</v>
      </c>
      <c r="K20" s="10" t="s">
        <v>481</v>
      </c>
      <c r="L20" s="10" t="s">
        <v>496</v>
      </c>
      <c r="M20" s="10"/>
      <c r="N20" s="10" t="s">
        <v>248</v>
      </c>
      <c r="O20" s="10" t="s">
        <v>597</v>
      </c>
      <c r="P20" s="63">
        <f>+Q20+R20+S20</f>
        <v>8011453703.6499996</v>
      </c>
      <c r="Q20" s="58">
        <v>6008590277.7399998</v>
      </c>
      <c r="R20" s="54">
        <v>0</v>
      </c>
      <c r="S20" s="54">
        <v>2002863425.9100001</v>
      </c>
      <c r="T20" s="54">
        <v>1515313447.51</v>
      </c>
      <c r="U20" s="54">
        <v>0</v>
      </c>
      <c r="V20" s="58">
        <f>+Q20+R20+S20+T20+U20</f>
        <v>9526767151.1599998</v>
      </c>
      <c r="W20" s="58" t="s">
        <v>251</v>
      </c>
      <c r="X20" s="37">
        <v>760220418.40999997</v>
      </c>
      <c r="Y20" s="37">
        <v>253406806.13999999</v>
      </c>
      <c r="Z20" s="146"/>
      <c r="AA20" s="146"/>
    </row>
    <row r="21" spans="2:29" s="8" customFormat="1" ht="25.5" customHeight="1" x14ac:dyDescent="0.25">
      <c r="B21" s="70"/>
      <c r="C21" s="27" t="s">
        <v>156</v>
      </c>
      <c r="D21" s="27"/>
      <c r="E21" s="27"/>
      <c r="F21" s="27"/>
      <c r="G21" s="112"/>
      <c r="H21" s="27"/>
      <c r="I21" s="27"/>
      <c r="J21" s="27"/>
      <c r="K21" s="27"/>
      <c r="L21" s="27"/>
      <c r="M21" s="27"/>
      <c r="N21" s="27"/>
      <c r="O21" s="27"/>
      <c r="P21" s="39">
        <f t="shared" si="0"/>
        <v>10413057672.959999</v>
      </c>
      <c r="Q21" s="39">
        <f>SUM(Q17:Q20)</f>
        <v>7809793254.7299995</v>
      </c>
      <c r="R21" s="39">
        <f t="shared" ref="R21:Y21" si="3">SUM(R17:R20)</f>
        <v>0</v>
      </c>
      <c r="S21" s="39">
        <f t="shared" si="3"/>
        <v>2603264418.23</v>
      </c>
      <c r="T21" s="39">
        <f t="shared" si="3"/>
        <v>2504138200.75</v>
      </c>
      <c r="U21" s="39">
        <f t="shared" si="3"/>
        <v>70758160.530000001</v>
      </c>
      <c r="V21" s="39">
        <f t="shared" si="3"/>
        <v>12987954034.24</v>
      </c>
      <c r="W21" s="39"/>
      <c r="X21" s="39">
        <f t="shared" si="3"/>
        <v>1497769775.1999998</v>
      </c>
      <c r="Y21" s="39">
        <f t="shared" si="3"/>
        <v>499256591.68999994</v>
      </c>
    </row>
    <row r="22" spans="2:29" s="8" customFormat="1" ht="65.25" customHeight="1" x14ac:dyDescent="0.25">
      <c r="B22" s="72">
        <v>8</v>
      </c>
      <c r="C22" s="199" t="s">
        <v>160</v>
      </c>
      <c r="D22" s="7" t="s">
        <v>613</v>
      </c>
      <c r="E22" s="7">
        <v>111325</v>
      </c>
      <c r="F22" s="106" t="s">
        <v>161</v>
      </c>
      <c r="G22" s="111" t="s">
        <v>295</v>
      </c>
      <c r="H22" s="10" t="s">
        <v>296</v>
      </c>
      <c r="I22" s="93">
        <v>44992</v>
      </c>
      <c r="J22" s="88">
        <v>0.75</v>
      </c>
      <c r="K22" s="10" t="s">
        <v>485</v>
      </c>
      <c r="L22" s="10" t="s">
        <v>486</v>
      </c>
      <c r="M22" s="10"/>
      <c r="N22" s="10" t="s">
        <v>248</v>
      </c>
      <c r="O22" s="10" t="s">
        <v>597</v>
      </c>
      <c r="P22" s="58">
        <f t="shared" si="0"/>
        <v>200965212</v>
      </c>
      <c r="Q22" s="58">
        <v>150723909</v>
      </c>
      <c r="R22" s="58">
        <v>0</v>
      </c>
      <c r="S22" s="58">
        <v>50241303</v>
      </c>
      <c r="T22" s="58">
        <v>117320081.61</v>
      </c>
      <c r="U22" s="58">
        <v>0</v>
      </c>
      <c r="V22" s="58">
        <f>+Q22+R22+S22+T22+U22</f>
        <v>318285293.61000001</v>
      </c>
      <c r="W22" s="58" t="s">
        <v>251</v>
      </c>
      <c r="X22" s="37">
        <v>74422930.140000001</v>
      </c>
      <c r="Y22" s="37">
        <v>24807643.379999999</v>
      </c>
    </row>
    <row r="23" spans="2:29" s="8" customFormat="1" ht="73.5" customHeight="1" x14ac:dyDescent="0.25">
      <c r="B23" s="72">
        <f>+B22+1</f>
        <v>9</v>
      </c>
      <c r="C23" s="200"/>
      <c r="D23" s="7" t="s">
        <v>614</v>
      </c>
      <c r="E23" s="7">
        <v>111687</v>
      </c>
      <c r="F23" s="106" t="s">
        <v>161</v>
      </c>
      <c r="G23" s="111" t="s">
        <v>397</v>
      </c>
      <c r="H23" s="10" t="s">
        <v>390</v>
      </c>
      <c r="I23" s="10" t="s">
        <v>391</v>
      </c>
      <c r="J23" s="88">
        <v>0.75</v>
      </c>
      <c r="K23" s="10" t="s">
        <v>485</v>
      </c>
      <c r="L23" s="10" t="s">
        <v>486</v>
      </c>
      <c r="M23" s="10"/>
      <c r="N23" s="10" t="s">
        <v>248</v>
      </c>
      <c r="O23" s="10" t="s">
        <v>597</v>
      </c>
      <c r="P23" s="58">
        <f t="shared" si="0"/>
        <v>1479894883</v>
      </c>
      <c r="Q23" s="58">
        <v>1109921162.25</v>
      </c>
      <c r="R23" s="58">
        <v>0</v>
      </c>
      <c r="S23" s="58">
        <v>369973720.75</v>
      </c>
      <c r="T23" s="58">
        <v>333417885</v>
      </c>
      <c r="U23" s="58">
        <v>0</v>
      </c>
      <c r="V23" s="58">
        <f>+Q23+R23+S23+T23+U23</f>
        <v>1813312768</v>
      </c>
      <c r="W23" s="58" t="s">
        <v>251</v>
      </c>
      <c r="X23" s="37">
        <v>396245167.69999993</v>
      </c>
      <c r="Y23" s="37">
        <v>132081722.54999998</v>
      </c>
    </row>
    <row r="24" spans="2:29" s="8" customFormat="1" ht="198" customHeight="1" x14ac:dyDescent="0.25">
      <c r="B24" s="72">
        <f>+B23+1</f>
        <v>10</v>
      </c>
      <c r="C24" s="201"/>
      <c r="D24" s="97" t="s">
        <v>603</v>
      </c>
      <c r="E24" s="33">
        <v>111879</v>
      </c>
      <c r="F24" s="106" t="s">
        <v>161</v>
      </c>
      <c r="G24" s="111" t="s">
        <v>392</v>
      </c>
      <c r="H24" s="10" t="s">
        <v>393</v>
      </c>
      <c r="I24" s="10" t="s">
        <v>394</v>
      </c>
      <c r="J24" s="88">
        <v>0.75</v>
      </c>
      <c r="K24" s="10" t="s">
        <v>487</v>
      </c>
      <c r="L24" s="10" t="s">
        <v>486</v>
      </c>
      <c r="M24" s="10"/>
      <c r="N24" s="10" t="s">
        <v>248</v>
      </c>
      <c r="O24" s="10" t="s">
        <v>597</v>
      </c>
      <c r="P24" s="58">
        <f t="shared" si="0"/>
        <v>18876637</v>
      </c>
      <c r="Q24" s="58">
        <v>14157477.75</v>
      </c>
      <c r="R24" s="58">
        <v>0</v>
      </c>
      <c r="S24" s="58">
        <v>4719159.25</v>
      </c>
      <c r="T24" s="58">
        <v>3628901.82</v>
      </c>
      <c r="U24" s="58">
        <v>0</v>
      </c>
      <c r="V24" s="58">
        <f>+Q24+R24+S24+T24+U24</f>
        <v>22505538.82</v>
      </c>
      <c r="W24" s="58" t="s">
        <v>251</v>
      </c>
      <c r="X24" s="37">
        <v>98506830.400000006</v>
      </c>
      <c r="Y24" s="37">
        <v>32835610.129999999</v>
      </c>
    </row>
    <row r="25" spans="2:29" s="8" customFormat="1" ht="165" customHeight="1" x14ac:dyDescent="0.25">
      <c r="B25" s="76">
        <f>+B24+1</f>
        <v>11</v>
      </c>
      <c r="C25" s="154"/>
      <c r="D25" s="97" t="s">
        <v>640</v>
      </c>
      <c r="E25" s="7">
        <v>118443</v>
      </c>
      <c r="F25" s="6" t="s">
        <v>161</v>
      </c>
      <c r="G25" s="113" t="s">
        <v>661</v>
      </c>
      <c r="H25" s="87" t="s">
        <v>663</v>
      </c>
      <c r="I25" s="87" t="s">
        <v>662</v>
      </c>
      <c r="J25" s="88">
        <v>0.75</v>
      </c>
      <c r="K25" s="10" t="s">
        <v>487</v>
      </c>
      <c r="L25" s="10" t="s">
        <v>486</v>
      </c>
      <c r="M25" s="10"/>
      <c r="N25" s="10" t="s">
        <v>248</v>
      </c>
      <c r="O25" s="10" t="s">
        <v>597</v>
      </c>
      <c r="P25" s="58">
        <f t="shared" si="0"/>
        <v>144651272.41</v>
      </c>
      <c r="Q25" s="58">
        <v>108488454.31</v>
      </c>
      <c r="R25" s="58">
        <v>0</v>
      </c>
      <c r="S25" s="58">
        <v>36162818.100000001</v>
      </c>
      <c r="T25" s="58">
        <v>30409115.370000001</v>
      </c>
      <c r="U25" s="58">
        <v>6720925.5899999999</v>
      </c>
      <c r="V25" s="58">
        <f>+Q25+R25+S25+T25+U25</f>
        <v>181781313.37</v>
      </c>
      <c r="W25" s="58" t="s">
        <v>251</v>
      </c>
      <c r="X25" s="37">
        <v>12258323.640000001</v>
      </c>
      <c r="Y25" s="37">
        <v>4086107.88</v>
      </c>
      <c r="Z25" s="146"/>
      <c r="AA25" s="146"/>
    </row>
    <row r="26" spans="2:29" s="8" customFormat="1" ht="25.5" customHeight="1" x14ac:dyDescent="0.25">
      <c r="B26" s="70"/>
      <c r="C26" s="27" t="s">
        <v>159</v>
      </c>
      <c r="D26" s="27"/>
      <c r="E26" s="27"/>
      <c r="F26" s="27"/>
      <c r="G26" s="112"/>
      <c r="H26" s="27"/>
      <c r="I26" s="27"/>
      <c r="J26" s="27"/>
      <c r="K26" s="27"/>
      <c r="L26" s="27"/>
      <c r="M26" s="27"/>
      <c r="N26" s="27"/>
      <c r="O26" s="27"/>
      <c r="P26" s="39">
        <f t="shared" si="0"/>
        <v>1844388004.4099998</v>
      </c>
      <c r="Q26" s="39">
        <f>SUM(Q22:Q25)</f>
        <v>1383291003.3099999</v>
      </c>
      <c r="R26" s="39">
        <f t="shared" ref="R26:V26" si="4">SUM(R22:R25)</f>
        <v>0</v>
      </c>
      <c r="S26" s="39">
        <f t="shared" si="4"/>
        <v>461097001.10000002</v>
      </c>
      <c r="T26" s="39">
        <f t="shared" si="4"/>
        <v>484775983.80000001</v>
      </c>
      <c r="U26" s="39">
        <f t="shared" si="4"/>
        <v>6720925.5899999999</v>
      </c>
      <c r="V26" s="39">
        <f t="shared" si="4"/>
        <v>2335884913.8000002</v>
      </c>
      <c r="W26" s="39"/>
      <c r="X26" s="39">
        <f>SUM(X22:X25)</f>
        <v>581433251.87999988</v>
      </c>
      <c r="Y26" s="39">
        <f>SUM(Y22:Y25)</f>
        <v>193811083.93999997</v>
      </c>
      <c r="Z26" s="146"/>
      <c r="AA26" s="146"/>
    </row>
    <row r="27" spans="2:29" s="8" customFormat="1" ht="25.5" customHeight="1" x14ac:dyDescent="0.25">
      <c r="B27" s="73"/>
      <c r="C27" s="29" t="s">
        <v>153</v>
      </c>
      <c r="D27" s="29"/>
      <c r="E27" s="29"/>
      <c r="F27" s="29"/>
      <c r="G27" s="114"/>
      <c r="H27" s="29"/>
      <c r="I27" s="29"/>
      <c r="J27" s="29"/>
      <c r="K27" s="29"/>
      <c r="L27" s="29"/>
      <c r="M27" s="29"/>
      <c r="N27" s="29"/>
      <c r="O27" s="29"/>
      <c r="P27" s="40">
        <f t="shared" si="0"/>
        <v>15813634288.73</v>
      </c>
      <c r="Q27" s="40">
        <f>+Q26+Q21+Q16</f>
        <v>11860225716.549999</v>
      </c>
      <c r="R27" s="40">
        <f t="shared" ref="R27:V27" si="5">+R26+R21+R16</f>
        <v>0</v>
      </c>
      <c r="S27" s="40">
        <f t="shared" si="5"/>
        <v>3953408572.1799998</v>
      </c>
      <c r="T27" s="40">
        <f t="shared" si="5"/>
        <v>3330156589.9400001</v>
      </c>
      <c r="U27" s="40">
        <f t="shared" si="5"/>
        <v>568687611.12</v>
      </c>
      <c r="V27" s="40">
        <f t="shared" si="5"/>
        <v>19712478489.790001</v>
      </c>
      <c r="W27" s="40"/>
      <c r="X27" s="40">
        <f>+X26+X21+X16</f>
        <v>2759396186.2699995</v>
      </c>
      <c r="Y27" s="74">
        <f>+Y26+Y21+Y16</f>
        <v>919798728.68999982</v>
      </c>
    </row>
    <row r="28" spans="2:29" s="8" customFormat="1" x14ac:dyDescent="0.25">
      <c r="B28" s="67"/>
      <c r="C28" s="26" t="s">
        <v>52</v>
      </c>
      <c r="D28" s="26"/>
      <c r="E28" s="26"/>
      <c r="F28" s="26"/>
      <c r="G28" s="115"/>
      <c r="H28" s="95"/>
      <c r="I28" s="95"/>
      <c r="J28" s="95"/>
      <c r="K28" s="95"/>
      <c r="L28" s="95"/>
      <c r="M28" s="95"/>
      <c r="N28" s="95"/>
      <c r="O28" s="95"/>
      <c r="P28" s="44"/>
      <c r="Q28" s="41"/>
      <c r="R28" s="42"/>
      <c r="S28" s="42"/>
      <c r="T28" s="42"/>
      <c r="U28" s="42"/>
      <c r="V28" s="41"/>
      <c r="W28" s="41"/>
      <c r="X28" s="41"/>
      <c r="Y28" s="75"/>
    </row>
    <row r="29" spans="2:29" s="8" customFormat="1" ht="126" customHeight="1" x14ac:dyDescent="0.25">
      <c r="B29" s="72">
        <v>12</v>
      </c>
      <c r="C29" s="199" t="s">
        <v>148</v>
      </c>
      <c r="D29" s="7" t="s">
        <v>615</v>
      </c>
      <c r="E29" s="7">
        <v>111438</v>
      </c>
      <c r="F29" s="13" t="s">
        <v>149</v>
      </c>
      <c r="G29" s="116" t="s">
        <v>398</v>
      </c>
      <c r="H29" s="10" t="s">
        <v>395</v>
      </c>
      <c r="I29" s="10" t="s">
        <v>396</v>
      </c>
      <c r="J29" s="88">
        <v>0.75</v>
      </c>
      <c r="K29" s="144" t="s">
        <v>488</v>
      </c>
      <c r="L29" s="107" t="s">
        <v>489</v>
      </c>
      <c r="M29" s="107"/>
      <c r="N29" s="10" t="s">
        <v>248</v>
      </c>
      <c r="O29" s="106" t="s">
        <v>598</v>
      </c>
      <c r="P29" s="58">
        <f t="shared" si="0"/>
        <v>15592524.809999999</v>
      </c>
      <c r="Q29" s="59">
        <v>11694393.609999999</v>
      </c>
      <c r="R29" s="54">
        <v>0</v>
      </c>
      <c r="S29" s="54">
        <v>3898131.2</v>
      </c>
      <c r="T29" s="54">
        <v>3027293.26</v>
      </c>
      <c r="U29" s="54">
        <v>0</v>
      </c>
      <c r="V29" s="58">
        <f t="shared" ref="V29:V38" si="6">+Q29+R29+S29+T29+U29</f>
        <v>18619818.07</v>
      </c>
      <c r="W29" s="58" t="s">
        <v>251</v>
      </c>
      <c r="X29" s="37">
        <v>9936444.0599999987</v>
      </c>
      <c r="Y29" s="37">
        <v>3312148.01</v>
      </c>
    </row>
    <row r="30" spans="2:29" s="8" customFormat="1" ht="69" customHeight="1" x14ac:dyDescent="0.25">
      <c r="B30" s="72">
        <f>+B29+1</f>
        <v>13</v>
      </c>
      <c r="C30" s="200"/>
      <c r="D30" s="7" t="s">
        <v>616</v>
      </c>
      <c r="E30" s="7">
        <v>111085</v>
      </c>
      <c r="F30" s="13" t="s">
        <v>149</v>
      </c>
      <c r="G30" s="111" t="s">
        <v>277</v>
      </c>
      <c r="H30" s="93">
        <v>41640</v>
      </c>
      <c r="I30" s="93">
        <v>43646</v>
      </c>
      <c r="J30" s="88">
        <v>0.75</v>
      </c>
      <c r="K30" s="144" t="s">
        <v>490</v>
      </c>
      <c r="L30" s="144" t="s">
        <v>491</v>
      </c>
      <c r="M30" s="144"/>
      <c r="N30" s="10" t="s">
        <v>248</v>
      </c>
      <c r="O30" s="107" t="s">
        <v>598</v>
      </c>
      <c r="P30" s="58">
        <f t="shared" si="0"/>
        <v>338395407.75999999</v>
      </c>
      <c r="Q30" s="56">
        <v>253796555.81999999</v>
      </c>
      <c r="R30" s="56">
        <v>0</v>
      </c>
      <c r="S30" s="56">
        <v>84598851.939999998</v>
      </c>
      <c r="T30" s="56">
        <v>64299880.890000001</v>
      </c>
      <c r="U30" s="56">
        <v>0</v>
      </c>
      <c r="V30" s="58">
        <f t="shared" si="6"/>
        <v>402695288.64999998</v>
      </c>
      <c r="W30" s="58" t="s">
        <v>251</v>
      </c>
      <c r="X30" s="37">
        <v>233192.18</v>
      </c>
      <c r="Y30" s="37">
        <v>77730.73</v>
      </c>
    </row>
    <row r="31" spans="2:29" s="8" customFormat="1" ht="95.25" customHeight="1" x14ac:dyDescent="0.25">
      <c r="B31" s="72">
        <f t="shared" ref="B31:B38" si="7">+B30+1</f>
        <v>14</v>
      </c>
      <c r="C31" s="200"/>
      <c r="D31" s="7" t="s">
        <v>617</v>
      </c>
      <c r="E31" s="33">
        <v>110638</v>
      </c>
      <c r="F31" s="13" t="s">
        <v>149</v>
      </c>
      <c r="G31" s="111" t="s">
        <v>401</v>
      </c>
      <c r="H31" s="10" t="s">
        <v>399</v>
      </c>
      <c r="I31" s="10" t="s">
        <v>267</v>
      </c>
      <c r="J31" s="88">
        <v>0.75</v>
      </c>
      <c r="K31" s="144" t="s">
        <v>492</v>
      </c>
      <c r="L31" s="107" t="s">
        <v>289</v>
      </c>
      <c r="M31" s="107"/>
      <c r="N31" s="10" t="s">
        <v>248</v>
      </c>
      <c r="O31" s="13" t="s">
        <v>598</v>
      </c>
      <c r="P31" s="58">
        <f t="shared" si="0"/>
        <v>77703676.310000002</v>
      </c>
      <c r="Q31" s="56">
        <v>58277757.229999997</v>
      </c>
      <c r="R31" s="56">
        <v>0</v>
      </c>
      <c r="S31" s="56">
        <v>19425919.079999998</v>
      </c>
      <c r="T31" s="56">
        <v>25440275.760000002</v>
      </c>
      <c r="U31" s="56">
        <v>0</v>
      </c>
      <c r="V31" s="58">
        <f t="shared" si="6"/>
        <v>103143952.07000001</v>
      </c>
      <c r="W31" s="58" t="s">
        <v>251</v>
      </c>
      <c r="X31" s="37">
        <v>24152905.859999999</v>
      </c>
      <c r="Y31" s="37">
        <v>8050968.6200000001</v>
      </c>
    </row>
    <row r="32" spans="2:29" s="8" customFormat="1" ht="65.25" customHeight="1" x14ac:dyDescent="0.25">
      <c r="B32" s="72">
        <f t="shared" si="7"/>
        <v>15</v>
      </c>
      <c r="C32" s="200"/>
      <c r="D32" s="7" t="s">
        <v>618</v>
      </c>
      <c r="E32" s="33">
        <v>111081</v>
      </c>
      <c r="F32" s="13" t="s">
        <v>149</v>
      </c>
      <c r="G32" s="111" t="s">
        <v>297</v>
      </c>
      <c r="H32" s="10" t="s">
        <v>298</v>
      </c>
      <c r="I32" s="93">
        <v>43585</v>
      </c>
      <c r="J32" s="88">
        <v>0.75</v>
      </c>
      <c r="K32" s="144" t="s">
        <v>483</v>
      </c>
      <c r="L32" s="106" t="s">
        <v>493</v>
      </c>
      <c r="M32" s="106"/>
      <c r="N32" s="10" t="s">
        <v>248</v>
      </c>
      <c r="O32" s="13" t="s">
        <v>598</v>
      </c>
      <c r="P32" s="58">
        <f t="shared" si="0"/>
        <v>75580236.530000001</v>
      </c>
      <c r="Q32" s="56">
        <v>56685177.399999999</v>
      </c>
      <c r="R32" s="54">
        <v>0</v>
      </c>
      <c r="S32" s="54">
        <v>18895059.129999999</v>
      </c>
      <c r="T32" s="54">
        <v>16567620.41</v>
      </c>
      <c r="U32" s="56">
        <v>0</v>
      </c>
      <c r="V32" s="58">
        <f t="shared" si="6"/>
        <v>92147856.939999998</v>
      </c>
      <c r="W32" s="58" t="s">
        <v>251</v>
      </c>
      <c r="X32" s="37">
        <v>35391299.200000003</v>
      </c>
      <c r="Y32" s="37">
        <v>11797099.73</v>
      </c>
    </row>
    <row r="33" spans="2:25" s="8" customFormat="1" ht="66" customHeight="1" x14ac:dyDescent="0.25">
      <c r="B33" s="72">
        <f t="shared" si="7"/>
        <v>16</v>
      </c>
      <c r="C33" s="200"/>
      <c r="D33" s="7" t="s">
        <v>619</v>
      </c>
      <c r="E33" s="7">
        <v>111428</v>
      </c>
      <c r="F33" s="13" t="s">
        <v>149</v>
      </c>
      <c r="G33" s="111" t="s">
        <v>278</v>
      </c>
      <c r="H33" s="93">
        <v>42370</v>
      </c>
      <c r="I33" s="93">
        <v>43424</v>
      </c>
      <c r="J33" s="88">
        <v>0.75</v>
      </c>
      <c r="K33" s="106" t="s">
        <v>494</v>
      </c>
      <c r="L33" s="106" t="s">
        <v>491</v>
      </c>
      <c r="M33" s="106" t="s">
        <v>280</v>
      </c>
      <c r="N33" s="10" t="s">
        <v>248</v>
      </c>
      <c r="O33" s="13" t="s">
        <v>598</v>
      </c>
      <c r="P33" s="58">
        <f t="shared" si="0"/>
        <v>24961640.23</v>
      </c>
      <c r="Q33" s="56">
        <v>18721230.170000002</v>
      </c>
      <c r="R33" s="54">
        <v>0</v>
      </c>
      <c r="S33" s="54">
        <v>6240410.0599999996</v>
      </c>
      <c r="T33" s="56">
        <v>4757698.47</v>
      </c>
      <c r="U33" s="54">
        <v>0</v>
      </c>
      <c r="V33" s="58">
        <f t="shared" si="6"/>
        <v>29719338.699999999</v>
      </c>
      <c r="W33" s="58" t="s">
        <v>251</v>
      </c>
      <c r="X33" s="37">
        <v>13063002.02</v>
      </c>
      <c r="Y33" s="37">
        <v>4354334</v>
      </c>
    </row>
    <row r="34" spans="2:25" s="8" customFormat="1" ht="88.5" customHeight="1" x14ac:dyDescent="0.25">
      <c r="B34" s="72">
        <f t="shared" si="7"/>
        <v>17</v>
      </c>
      <c r="C34" s="200"/>
      <c r="D34" s="7" t="s">
        <v>620</v>
      </c>
      <c r="E34" s="33">
        <v>110661</v>
      </c>
      <c r="F34" s="106" t="s">
        <v>149</v>
      </c>
      <c r="G34" s="111" t="s">
        <v>400</v>
      </c>
      <c r="H34" s="10" t="s">
        <v>410</v>
      </c>
      <c r="I34" s="10" t="s">
        <v>271</v>
      </c>
      <c r="J34" s="88">
        <v>0.75</v>
      </c>
      <c r="K34" s="106" t="s">
        <v>495</v>
      </c>
      <c r="L34" s="106" t="s">
        <v>496</v>
      </c>
      <c r="M34" s="106"/>
      <c r="N34" s="10" t="s">
        <v>248</v>
      </c>
      <c r="O34" s="13" t="s">
        <v>598</v>
      </c>
      <c r="P34" s="63">
        <f>+Q34+R34+S34</f>
        <v>96052852.200000003</v>
      </c>
      <c r="Q34" s="56">
        <v>72039639.150000006</v>
      </c>
      <c r="R34" s="54">
        <v>0</v>
      </c>
      <c r="S34" s="54">
        <v>24013213.050000001</v>
      </c>
      <c r="T34" s="54">
        <v>22814456.43</v>
      </c>
      <c r="U34" s="54">
        <v>0</v>
      </c>
      <c r="V34" s="58">
        <f t="shared" si="6"/>
        <v>118867308.63</v>
      </c>
      <c r="W34" s="58" t="s">
        <v>251</v>
      </c>
      <c r="X34" s="37">
        <v>31891185.059999999</v>
      </c>
      <c r="Y34" s="37">
        <v>10630394.959999999</v>
      </c>
    </row>
    <row r="35" spans="2:25" s="8" customFormat="1" ht="64.5" customHeight="1" x14ac:dyDescent="0.25">
      <c r="B35" s="72">
        <f t="shared" si="7"/>
        <v>18</v>
      </c>
      <c r="C35" s="200"/>
      <c r="D35" s="7" t="s">
        <v>190</v>
      </c>
      <c r="E35" s="33">
        <v>110595</v>
      </c>
      <c r="F35" s="106" t="s">
        <v>149</v>
      </c>
      <c r="G35" s="111" t="s">
        <v>403</v>
      </c>
      <c r="H35" s="10" t="s">
        <v>411</v>
      </c>
      <c r="I35" s="10" t="s">
        <v>402</v>
      </c>
      <c r="J35" s="88">
        <v>0.75</v>
      </c>
      <c r="K35" s="10" t="s">
        <v>494</v>
      </c>
      <c r="L35" s="10" t="s">
        <v>497</v>
      </c>
      <c r="M35" s="10"/>
      <c r="N35" s="10" t="s">
        <v>248</v>
      </c>
      <c r="O35" s="13" t="s">
        <v>598</v>
      </c>
      <c r="P35" s="58">
        <f t="shared" si="0"/>
        <v>28715378.460000001</v>
      </c>
      <c r="Q35" s="56">
        <v>21536533.84</v>
      </c>
      <c r="R35" s="54">
        <v>0</v>
      </c>
      <c r="S35" s="54">
        <v>7178844.6200000001</v>
      </c>
      <c r="T35" s="54">
        <v>5645133.0599999996</v>
      </c>
      <c r="U35" s="54">
        <v>0</v>
      </c>
      <c r="V35" s="58">
        <f t="shared" si="6"/>
        <v>34360511.520000003</v>
      </c>
      <c r="W35" s="58" t="s">
        <v>251</v>
      </c>
      <c r="X35" s="37">
        <v>11230690.439999999</v>
      </c>
      <c r="Y35" s="37">
        <v>3743563.4699999997</v>
      </c>
    </row>
    <row r="36" spans="2:25" s="8" customFormat="1" ht="45.75" customHeight="1" x14ac:dyDescent="0.25">
      <c r="B36" s="72">
        <f t="shared" si="7"/>
        <v>19</v>
      </c>
      <c r="C36" s="200"/>
      <c r="D36" s="7" t="s">
        <v>191</v>
      </c>
      <c r="E36" s="33">
        <v>111429</v>
      </c>
      <c r="F36" s="106" t="s">
        <v>149</v>
      </c>
      <c r="G36" s="111" t="s">
        <v>284</v>
      </c>
      <c r="H36" s="93">
        <v>41640</v>
      </c>
      <c r="I36" s="93">
        <v>44075</v>
      </c>
      <c r="J36" s="88">
        <v>0.75</v>
      </c>
      <c r="K36" s="10" t="s">
        <v>492</v>
      </c>
      <c r="L36" s="10" t="s">
        <v>285</v>
      </c>
      <c r="M36" s="10" t="s">
        <v>286</v>
      </c>
      <c r="N36" s="10" t="s">
        <v>248</v>
      </c>
      <c r="O36" s="13" t="s">
        <v>598</v>
      </c>
      <c r="P36" s="58">
        <f t="shared" si="0"/>
        <v>155669643.09999999</v>
      </c>
      <c r="Q36" s="56">
        <v>116752232.31999999</v>
      </c>
      <c r="R36" s="54">
        <v>0</v>
      </c>
      <c r="S36" s="54">
        <v>38917410.780000001</v>
      </c>
      <c r="T36" s="54">
        <v>29095567.399999999</v>
      </c>
      <c r="U36" s="54">
        <v>0</v>
      </c>
      <c r="V36" s="58">
        <f t="shared" si="6"/>
        <v>184765210.5</v>
      </c>
      <c r="W36" s="58" t="s">
        <v>251</v>
      </c>
      <c r="X36" s="37">
        <v>20697389.079999998</v>
      </c>
      <c r="Y36" s="37">
        <v>6899129.6899999995</v>
      </c>
    </row>
    <row r="37" spans="2:25" s="8" customFormat="1" ht="113.25" customHeight="1" x14ac:dyDescent="0.25">
      <c r="B37" s="72">
        <f t="shared" si="7"/>
        <v>20</v>
      </c>
      <c r="C37" s="201"/>
      <c r="D37" s="7" t="s">
        <v>227</v>
      </c>
      <c r="E37" s="33">
        <v>111951</v>
      </c>
      <c r="F37" s="106" t="s">
        <v>149</v>
      </c>
      <c r="G37" s="111" t="s">
        <v>404</v>
      </c>
      <c r="H37" s="102" t="s">
        <v>405</v>
      </c>
      <c r="I37" s="10" t="s">
        <v>252</v>
      </c>
      <c r="J37" s="88">
        <v>0.75</v>
      </c>
      <c r="K37" s="10" t="s">
        <v>487</v>
      </c>
      <c r="L37" s="10" t="s">
        <v>486</v>
      </c>
      <c r="M37" s="10"/>
      <c r="N37" s="10" t="s">
        <v>248</v>
      </c>
      <c r="O37" s="13" t="s">
        <v>598</v>
      </c>
      <c r="P37" s="58">
        <f t="shared" si="0"/>
        <v>76041683.069999993</v>
      </c>
      <c r="Q37" s="56">
        <v>57031262.299999997</v>
      </c>
      <c r="R37" s="54">
        <v>0</v>
      </c>
      <c r="S37" s="54">
        <v>19010420.77</v>
      </c>
      <c r="T37" s="54">
        <v>25590596.670000002</v>
      </c>
      <c r="U37" s="54">
        <v>0</v>
      </c>
      <c r="V37" s="58">
        <f t="shared" si="6"/>
        <v>101632279.73999999</v>
      </c>
      <c r="W37" s="58" t="s">
        <v>251</v>
      </c>
      <c r="X37" s="37">
        <v>17913577.57</v>
      </c>
      <c r="Y37" s="37">
        <v>5971192.5199999996</v>
      </c>
    </row>
    <row r="38" spans="2:25" s="8" customFormat="1" ht="117.75" customHeight="1" x14ac:dyDescent="0.25">
      <c r="B38" s="72">
        <f t="shared" si="7"/>
        <v>21</v>
      </c>
      <c r="C38" s="105"/>
      <c r="D38" s="7" t="s">
        <v>569</v>
      </c>
      <c r="E38" s="33">
        <v>118317</v>
      </c>
      <c r="F38" s="106" t="s">
        <v>149</v>
      </c>
      <c r="G38" s="113" t="s">
        <v>594</v>
      </c>
      <c r="H38" s="102" t="s">
        <v>578</v>
      </c>
      <c r="I38" s="93">
        <v>44926</v>
      </c>
      <c r="J38" s="88">
        <v>0.75</v>
      </c>
      <c r="K38" s="10" t="s">
        <v>483</v>
      </c>
      <c r="L38" s="10"/>
      <c r="M38" s="10"/>
      <c r="N38" s="10" t="s">
        <v>248</v>
      </c>
      <c r="O38" s="13" t="s">
        <v>598</v>
      </c>
      <c r="P38" s="58">
        <f>+Q38+R38+S38</f>
        <v>1620299408.8</v>
      </c>
      <c r="Q38" s="58">
        <v>1215224556.5999999</v>
      </c>
      <c r="R38" s="54">
        <v>0</v>
      </c>
      <c r="S38" s="54">
        <v>405074852.19999999</v>
      </c>
      <c r="T38" s="54">
        <v>329597531.44</v>
      </c>
      <c r="U38" s="54">
        <v>0</v>
      </c>
      <c r="V38" s="58">
        <f t="shared" si="6"/>
        <v>1949896940.24</v>
      </c>
      <c r="W38" s="58" t="s">
        <v>251</v>
      </c>
      <c r="X38" s="37">
        <v>465677087.34000003</v>
      </c>
      <c r="Y38" s="37">
        <v>155225695.78</v>
      </c>
    </row>
    <row r="39" spans="2:25" s="8" customFormat="1" ht="20.25" customHeight="1" x14ac:dyDescent="0.25">
      <c r="B39" s="70"/>
      <c r="C39" s="27" t="s">
        <v>150</v>
      </c>
      <c r="D39" s="27"/>
      <c r="E39" s="27"/>
      <c r="F39" s="27"/>
      <c r="G39" s="112"/>
      <c r="H39" s="27"/>
      <c r="I39" s="27"/>
      <c r="J39" s="27"/>
      <c r="K39" s="27"/>
      <c r="L39" s="27"/>
      <c r="M39" s="27"/>
      <c r="N39" s="27"/>
      <c r="O39" s="27"/>
      <c r="P39" s="39">
        <f t="shared" si="0"/>
        <v>2509012451.27</v>
      </c>
      <c r="Q39" s="39">
        <f t="shared" ref="Q39:V39" si="8">SUM(Q29:Q38)</f>
        <v>1881759338.4399998</v>
      </c>
      <c r="R39" s="39">
        <f t="shared" si="8"/>
        <v>0</v>
      </c>
      <c r="S39" s="39">
        <f t="shared" si="8"/>
        <v>627253112.83000004</v>
      </c>
      <c r="T39" s="39">
        <f t="shared" si="8"/>
        <v>526836053.79000002</v>
      </c>
      <c r="U39" s="39">
        <f t="shared" si="8"/>
        <v>0</v>
      </c>
      <c r="V39" s="39">
        <f t="shared" si="8"/>
        <v>3035848505.0599999</v>
      </c>
      <c r="W39" s="39"/>
      <c r="X39" s="39">
        <f>SUM(X29:X38)</f>
        <v>630186772.80999994</v>
      </c>
      <c r="Y39" s="71">
        <f>SUM(Y29:Y38)</f>
        <v>210062257.50999999</v>
      </c>
    </row>
    <row r="40" spans="2:25" s="8" customFormat="1" ht="72.75" customHeight="1" x14ac:dyDescent="0.25">
      <c r="B40" s="72">
        <v>22</v>
      </c>
      <c r="C40" s="49" t="s">
        <v>188</v>
      </c>
      <c r="D40" s="7" t="s">
        <v>189</v>
      </c>
      <c r="E40" s="33">
        <v>112112</v>
      </c>
      <c r="F40" s="106" t="s">
        <v>149</v>
      </c>
      <c r="G40" s="111" t="s">
        <v>300</v>
      </c>
      <c r="H40" s="10" t="s">
        <v>299</v>
      </c>
      <c r="I40" s="93">
        <v>44196</v>
      </c>
      <c r="J40" s="88">
        <v>0.75</v>
      </c>
      <c r="K40" s="10" t="s">
        <v>488</v>
      </c>
      <c r="L40" s="10" t="s">
        <v>489</v>
      </c>
      <c r="M40" s="10"/>
      <c r="N40" s="10" t="s">
        <v>248</v>
      </c>
      <c r="O40" s="10" t="s">
        <v>598</v>
      </c>
      <c r="P40" s="58">
        <f t="shared" si="0"/>
        <v>457585516.93000001</v>
      </c>
      <c r="Q40" s="56">
        <v>343189137.69999999</v>
      </c>
      <c r="R40" s="59">
        <v>0</v>
      </c>
      <c r="S40" s="54">
        <v>114396379.23</v>
      </c>
      <c r="T40" s="54">
        <v>133314902.65000001</v>
      </c>
      <c r="U40" s="55">
        <v>0</v>
      </c>
      <c r="V40" s="54">
        <f>Q40+R40+S40+T40+U40</f>
        <v>590900419.58000004</v>
      </c>
      <c r="W40" s="59" t="s">
        <v>251</v>
      </c>
      <c r="X40" s="37">
        <f>6883420.55+55904215.9+6268138.79+5292192.14+3228893.9+1154125.51+18477529.92</f>
        <v>97208516.710000008</v>
      </c>
      <c r="Y40" s="37">
        <f>20929212.15+2089379.6+1764064.05+1076297.96+384708.51+6159176.64</f>
        <v>32402838.910000004</v>
      </c>
    </row>
    <row r="41" spans="2:25" s="8" customFormat="1" ht="155.25" customHeight="1" x14ac:dyDescent="0.25">
      <c r="B41" s="76">
        <f>+B40+1</f>
        <v>23</v>
      </c>
      <c r="C41" s="200"/>
      <c r="D41" s="7" t="s">
        <v>228</v>
      </c>
      <c r="E41" s="33">
        <v>115371</v>
      </c>
      <c r="F41" s="106" t="s">
        <v>149</v>
      </c>
      <c r="G41" s="111" t="s">
        <v>406</v>
      </c>
      <c r="H41" s="102" t="s">
        <v>412</v>
      </c>
      <c r="I41" s="10" t="s">
        <v>267</v>
      </c>
      <c r="J41" s="88">
        <v>0.75</v>
      </c>
      <c r="K41" s="10" t="s">
        <v>488</v>
      </c>
      <c r="L41" s="10" t="s">
        <v>489</v>
      </c>
      <c r="M41" s="10"/>
      <c r="N41" s="10" t="s">
        <v>248</v>
      </c>
      <c r="O41" s="10" t="s">
        <v>598</v>
      </c>
      <c r="P41" s="58">
        <f>+Q41+R41+S41</f>
        <v>25837211.740000002</v>
      </c>
      <c r="Q41" s="56">
        <v>19377908.800000001</v>
      </c>
      <c r="R41" s="117"/>
      <c r="S41" s="56">
        <v>6459302.9400000004</v>
      </c>
      <c r="T41" s="54">
        <v>6029398.9800000004</v>
      </c>
      <c r="U41" s="55">
        <v>0</v>
      </c>
      <c r="V41" s="54">
        <f>Q41+R41+S41+T41+U41</f>
        <v>31866610.720000003</v>
      </c>
      <c r="W41" s="56" t="s">
        <v>251</v>
      </c>
      <c r="X41" s="38">
        <v>714.38</v>
      </c>
      <c r="Y41" s="77">
        <v>238.12</v>
      </c>
    </row>
    <row r="42" spans="2:25" s="8" customFormat="1" ht="72.75" customHeight="1" x14ac:dyDescent="0.25">
      <c r="B42" s="76">
        <f>+B41+1</f>
        <v>24</v>
      </c>
      <c r="C42" s="200"/>
      <c r="D42" s="7" t="s">
        <v>230</v>
      </c>
      <c r="E42" s="33">
        <v>111193</v>
      </c>
      <c r="F42" s="106" t="s">
        <v>287</v>
      </c>
      <c r="G42" s="111" t="s">
        <v>281</v>
      </c>
      <c r="H42" s="93">
        <v>41640</v>
      </c>
      <c r="I42" s="93">
        <v>43039</v>
      </c>
      <c r="J42" s="88">
        <v>0.75</v>
      </c>
      <c r="K42" s="10" t="s">
        <v>488</v>
      </c>
      <c r="L42" s="10" t="s">
        <v>282</v>
      </c>
      <c r="M42" s="10" t="s">
        <v>283</v>
      </c>
      <c r="N42" s="10" t="s">
        <v>248</v>
      </c>
      <c r="O42" s="10" t="s">
        <v>598</v>
      </c>
      <c r="P42" s="58">
        <f>+Q42+R42+S42</f>
        <v>17586412.829999998</v>
      </c>
      <c r="Q42" s="54">
        <v>13189809.619999999</v>
      </c>
      <c r="R42" s="54">
        <v>0</v>
      </c>
      <c r="S42" s="54">
        <v>4396603.21</v>
      </c>
      <c r="T42" s="54">
        <v>3383632.54</v>
      </c>
      <c r="U42" s="55">
        <v>0</v>
      </c>
      <c r="V42" s="54">
        <f>Q42+R42+S42+T42+U42</f>
        <v>20970045.369999997</v>
      </c>
      <c r="W42" s="62" t="s">
        <v>251</v>
      </c>
      <c r="X42" s="38">
        <v>14548.83</v>
      </c>
      <c r="Y42" s="77">
        <v>4849.6099999999997</v>
      </c>
    </row>
    <row r="43" spans="2:25" s="8" customFormat="1" ht="20.25" customHeight="1" x14ac:dyDescent="0.25">
      <c r="B43" s="70"/>
      <c r="C43" s="27" t="s">
        <v>187</v>
      </c>
      <c r="D43" s="27"/>
      <c r="E43" s="27"/>
      <c r="F43" s="27"/>
      <c r="G43" s="112"/>
      <c r="H43" s="27"/>
      <c r="I43" s="27"/>
      <c r="J43" s="27"/>
      <c r="K43" s="27"/>
      <c r="L43" s="27"/>
      <c r="M43" s="27"/>
      <c r="N43" s="27"/>
      <c r="O43" s="27"/>
      <c r="P43" s="39">
        <f t="shared" si="0"/>
        <v>501009141.5</v>
      </c>
      <c r="Q43" s="39">
        <f>SUM(Q40:Q42)</f>
        <v>375756856.12</v>
      </c>
      <c r="R43" s="39">
        <f t="shared" ref="R43:Y43" si="9">SUM(R40:R42)</f>
        <v>0</v>
      </c>
      <c r="S43" s="39">
        <f t="shared" si="9"/>
        <v>125252285.38</v>
      </c>
      <c r="T43" s="39">
        <f t="shared" si="9"/>
        <v>142727934.16999999</v>
      </c>
      <c r="U43" s="39">
        <f t="shared" si="9"/>
        <v>0</v>
      </c>
      <c r="V43" s="39">
        <f t="shared" si="9"/>
        <v>643737075.67000008</v>
      </c>
      <c r="W43" s="39"/>
      <c r="X43" s="39">
        <f t="shared" si="9"/>
        <v>97223779.920000002</v>
      </c>
      <c r="Y43" s="71">
        <f t="shared" si="9"/>
        <v>32407926.640000004</v>
      </c>
    </row>
    <row r="44" spans="2:25" s="8" customFormat="1" ht="93.75" customHeight="1" x14ac:dyDescent="0.25">
      <c r="B44" s="72">
        <f>+B42+1</f>
        <v>25</v>
      </c>
      <c r="C44" s="103" t="s">
        <v>50</v>
      </c>
      <c r="D44" s="7" t="s">
        <v>51</v>
      </c>
      <c r="E44" s="33">
        <v>103839</v>
      </c>
      <c r="F44" s="106" t="s">
        <v>95</v>
      </c>
      <c r="G44" s="111" t="s">
        <v>288</v>
      </c>
      <c r="H44" s="93">
        <v>42370</v>
      </c>
      <c r="I44" s="93">
        <v>43450</v>
      </c>
      <c r="J44" s="88">
        <v>0.75</v>
      </c>
      <c r="K44" s="10" t="s">
        <v>492</v>
      </c>
      <c r="L44" s="10" t="s">
        <v>289</v>
      </c>
      <c r="M44" s="10" t="s">
        <v>290</v>
      </c>
      <c r="N44" s="10" t="s">
        <v>248</v>
      </c>
      <c r="O44" s="10" t="s">
        <v>598</v>
      </c>
      <c r="P44" s="58">
        <f t="shared" si="0"/>
        <v>23047539</v>
      </c>
      <c r="Q44" s="56">
        <v>17285654</v>
      </c>
      <c r="R44" s="56">
        <v>5300934</v>
      </c>
      <c r="S44" s="56">
        <v>460951</v>
      </c>
      <c r="T44" s="56">
        <v>4990554</v>
      </c>
      <c r="U44" s="56">
        <v>2770249</v>
      </c>
      <c r="V44" s="56">
        <f>Q44+R44+S44+T44+U44</f>
        <v>30808342</v>
      </c>
      <c r="W44" s="58" t="s">
        <v>251</v>
      </c>
      <c r="X44" s="37">
        <v>14973421.139999999</v>
      </c>
      <c r="Y44" s="69">
        <v>4591849.1500000004</v>
      </c>
    </row>
    <row r="45" spans="2:25" s="8" customFormat="1" ht="18.75" customHeight="1" x14ac:dyDescent="0.25">
      <c r="B45" s="70"/>
      <c r="C45" s="27" t="s">
        <v>53</v>
      </c>
      <c r="D45" s="27"/>
      <c r="E45" s="27"/>
      <c r="F45" s="27"/>
      <c r="G45" s="112"/>
      <c r="H45" s="27"/>
      <c r="I45" s="27"/>
      <c r="J45" s="27"/>
      <c r="K45" s="27"/>
      <c r="L45" s="27"/>
      <c r="M45" s="27"/>
      <c r="N45" s="27"/>
      <c r="O45" s="27"/>
      <c r="P45" s="39">
        <f t="shared" si="0"/>
        <v>23047539</v>
      </c>
      <c r="Q45" s="39">
        <f t="shared" ref="Q45:V45" si="10">+Q44</f>
        <v>17285654</v>
      </c>
      <c r="R45" s="39">
        <f t="shared" si="10"/>
        <v>5300934</v>
      </c>
      <c r="S45" s="39">
        <f>+S44</f>
        <v>460951</v>
      </c>
      <c r="T45" s="39">
        <f t="shared" si="10"/>
        <v>4990554</v>
      </c>
      <c r="U45" s="39">
        <f t="shared" si="10"/>
        <v>2770249</v>
      </c>
      <c r="V45" s="39">
        <f t="shared" si="10"/>
        <v>30808342</v>
      </c>
      <c r="W45" s="39"/>
      <c r="X45" s="39">
        <f>X44</f>
        <v>14973421.139999999</v>
      </c>
      <c r="Y45" s="71">
        <f>Y44</f>
        <v>4591849.1500000004</v>
      </c>
    </row>
    <row r="46" spans="2:25" s="8" customFormat="1" ht="80.25" customHeight="1" x14ac:dyDescent="0.25">
      <c r="B46" s="78">
        <f>+B44+1</f>
        <v>26</v>
      </c>
      <c r="C46" s="199" t="s">
        <v>223</v>
      </c>
      <c r="D46" s="7" t="s">
        <v>222</v>
      </c>
      <c r="E46" s="7">
        <v>115216</v>
      </c>
      <c r="F46" s="21" t="s">
        <v>157</v>
      </c>
      <c r="G46" s="111" t="s">
        <v>291</v>
      </c>
      <c r="H46" s="93">
        <v>41730</v>
      </c>
      <c r="I46" s="93">
        <v>43765</v>
      </c>
      <c r="J46" s="88">
        <v>0.75</v>
      </c>
      <c r="K46" s="6" t="s">
        <v>492</v>
      </c>
      <c r="L46" s="6" t="s">
        <v>289</v>
      </c>
      <c r="M46" s="6"/>
      <c r="N46" s="10" t="s">
        <v>248</v>
      </c>
      <c r="O46" s="6" t="s">
        <v>598</v>
      </c>
      <c r="P46" s="56">
        <f>+Q46+R46+S46</f>
        <v>37305115.730000004</v>
      </c>
      <c r="Q46" s="56">
        <v>27978836.800000001</v>
      </c>
      <c r="R46" s="56">
        <v>0</v>
      </c>
      <c r="S46" s="55">
        <v>9326278.9299999997</v>
      </c>
      <c r="T46" s="55">
        <v>12160232.26</v>
      </c>
      <c r="U46" s="60">
        <v>0</v>
      </c>
      <c r="V46" s="56">
        <f>Q46+R46+S46+T46+U46</f>
        <v>49465347.990000002</v>
      </c>
      <c r="W46" s="58" t="s">
        <v>251</v>
      </c>
      <c r="X46" s="37">
        <v>14657834.4</v>
      </c>
      <c r="Y46" s="69">
        <v>4885944.8</v>
      </c>
    </row>
    <row r="47" spans="2:25" s="8" customFormat="1" ht="96" customHeight="1" x14ac:dyDescent="0.25">
      <c r="B47" s="78">
        <f>+B46+1</f>
        <v>27</v>
      </c>
      <c r="C47" s="201"/>
      <c r="D47" s="7" t="s">
        <v>224</v>
      </c>
      <c r="E47" s="33">
        <v>114831</v>
      </c>
      <c r="F47" s="106" t="s">
        <v>225</v>
      </c>
      <c r="G47" s="113" t="s">
        <v>301</v>
      </c>
      <c r="H47" s="10" t="s">
        <v>593</v>
      </c>
      <c r="I47" s="93">
        <v>43641</v>
      </c>
      <c r="J47" s="88">
        <v>0.75</v>
      </c>
      <c r="K47" s="10" t="s">
        <v>481</v>
      </c>
      <c r="L47" s="10" t="s">
        <v>482</v>
      </c>
      <c r="M47" s="10"/>
      <c r="N47" s="10" t="s">
        <v>248</v>
      </c>
      <c r="O47" s="6" t="s">
        <v>598</v>
      </c>
      <c r="P47" s="56">
        <f>+Q47+R47+S47</f>
        <v>27430904.640000001</v>
      </c>
      <c r="Q47" s="56">
        <v>20573178.48</v>
      </c>
      <c r="R47" s="56">
        <v>0</v>
      </c>
      <c r="S47" s="56">
        <v>6857726.1600000001</v>
      </c>
      <c r="T47" s="55">
        <v>15666169.560000001</v>
      </c>
      <c r="U47" s="55">
        <v>8925496.4700000007</v>
      </c>
      <c r="V47" s="56">
        <f>Q47+R47+S47+T47+U47</f>
        <v>52022570.670000002</v>
      </c>
      <c r="W47" s="58" t="s">
        <v>251</v>
      </c>
      <c r="X47" s="37">
        <f>811807.81+10398391.42+51504.02+55984.97</f>
        <v>11317688.220000001</v>
      </c>
      <c r="Y47" s="37">
        <f>3736733.08+17168.01+18661.65</f>
        <v>3772562.7399999998</v>
      </c>
    </row>
    <row r="48" spans="2:25" s="8" customFormat="1" ht="96" customHeight="1" x14ac:dyDescent="0.25">
      <c r="B48" s="78">
        <f>+B47+1</f>
        <v>28</v>
      </c>
      <c r="C48" s="179" t="s">
        <v>223</v>
      </c>
      <c r="D48" s="7" t="s">
        <v>687</v>
      </c>
      <c r="E48" s="33">
        <v>117138</v>
      </c>
      <c r="F48" s="181" t="s">
        <v>149</v>
      </c>
      <c r="G48" s="186"/>
      <c r="H48" s="10" t="s">
        <v>690</v>
      </c>
      <c r="I48" s="89">
        <v>43100</v>
      </c>
      <c r="J48" s="88">
        <v>0.75</v>
      </c>
      <c r="K48" s="180" t="s">
        <v>487</v>
      </c>
      <c r="L48" s="180" t="s">
        <v>688</v>
      </c>
      <c r="M48" s="180"/>
      <c r="N48" s="10" t="s">
        <v>248</v>
      </c>
      <c r="O48" s="6" t="s">
        <v>689</v>
      </c>
      <c r="P48" s="56">
        <f>+Q48+R48+S48</f>
        <v>626270.69999999995</v>
      </c>
      <c r="Q48" s="56">
        <v>469703.02</v>
      </c>
      <c r="R48" s="56">
        <v>0</v>
      </c>
      <c r="S48" s="56">
        <v>156567.67999999999</v>
      </c>
      <c r="T48" s="55">
        <v>123450.3</v>
      </c>
      <c r="U48" s="55">
        <v>0</v>
      </c>
      <c r="V48" s="56">
        <f>Q48+R48+S48+T48+U48</f>
        <v>749721</v>
      </c>
      <c r="W48" s="58" t="s">
        <v>251</v>
      </c>
      <c r="X48" s="37">
        <v>0</v>
      </c>
      <c r="Y48" s="37">
        <v>0</v>
      </c>
    </row>
    <row r="49" spans="2:29" s="8" customFormat="1" ht="18.75" customHeight="1" x14ac:dyDescent="0.25">
      <c r="B49" s="70"/>
      <c r="C49" s="36" t="s">
        <v>693</v>
      </c>
      <c r="D49" s="27"/>
      <c r="E49" s="27"/>
      <c r="F49" s="36"/>
      <c r="G49" s="118"/>
      <c r="H49" s="85"/>
      <c r="I49" s="85"/>
      <c r="J49" s="85"/>
      <c r="K49" s="85"/>
      <c r="L49" s="85"/>
      <c r="M49" s="85"/>
      <c r="N49" s="85"/>
      <c r="O49" s="85"/>
      <c r="P49" s="61">
        <f>SUM(P46:P48)</f>
        <v>65362291.070000008</v>
      </c>
      <c r="Q49" s="39">
        <f>SUM(Q46:Q48)</f>
        <v>49021718.300000004</v>
      </c>
      <c r="R49" s="39">
        <f t="shared" ref="R49:V49" si="11">SUM(R46:R48)</f>
        <v>0</v>
      </c>
      <c r="S49" s="39">
        <f t="shared" si="11"/>
        <v>16340572.77</v>
      </c>
      <c r="T49" s="39">
        <f t="shared" si="11"/>
        <v>27949852.120000001</v>
      </c>
      <c r="U49" s="39">
        <f t="shared" si="11"/>
        <v>8925496.4700000007</v>
      </c>
      <c r="V49" s="39">
        <f t="shared" si="11"/>
        <v>102237639.66</v>
      </c>
      <c r="W49" s="39"/>
      <c r="X49" s="39">
        <f t="shared" ref="X49" si="12">SUM(X46:X47)</f>
        <v>25975522.620000001</v>
      </c>
      <c r="Y49" s="71">
        <f>SUM(Y46:Y47)</f>
        <v>8658507.5399999991</v>
      </c>
    </row>
    <row r="50" spans="2:29" s="8" customFormat="1" ht="73.5" customHeight="1" x14ac:dyDescent="0.25">
      <c r="B50" s="72">
        <v>29</v>
      </c>
      <c r="C50" s="199" t="s">
        <v>179</v>
      </c>
      <c r="D50" s="7" t="s">
        <v>172</v>
      </c>
      <c r="E50" s="7">
        <v>114060</v>
      </c>
      <c r="F50" s="21" t="s">
        <v>157</v>
      </c>
      <c r="G50" s="111" t="s">
        <v>305</v>
      </c>
      <c r="H50" s="10" t="s">
        <v>306</v>
      </c>
      <c r="I50" s="91">
        <v>43755</v>
      </c>
      <c r="J50" s="88">
        <v>0.75</v>
      </c>
      <c r="K50" s="6" t="s">
        <v>498</v>
      </c>
      <c r="L50" s="6" t="s">
        <v>499</v>
      </c>
      <c r="M50" s="6"/>
      <c r="N50" s="10" t="s">
        <v>248</v>
      </c>
      <c r="O50" s="6" t="s">
        <v>598</v>
      </c>
      <c r="P50" s="58">
        <f t="shared" si="0"/>
        <v>30680172.490000002</v>
      </c>
      <c r="Q50" s="58">
        <v>23010129.370000001</v>
      </c>
      <c r="R50" s="55">
        <v>0</v>
      </c>
      <c r="S50" s="55">
        <v>7670043.1200000001</v>
      </c>
      <c r="T50" s="55">
        <v>7081987.3700000001</v>
      </c>
      <c r="U50" s="55">
        <v>806047.22</v>
      </c>
      <c r="V50" s="56">
        <f>Q50+R50+S50+T50+U50</f>
        <v>38568207.079999998</v>
      </c>
      <c r="W50" s="63" t="s">
        <v>251</v>
      </c>
      <c r="X50" s="37">
        <v>10848688.620000001</v>
      </c>
      <c r="Y50" s="37">
        <v>3616229.53</v>
      </c>
    </row>
    <row r="51" spans="2:29" s="8" customFormat="1" ht="80.25" customHeight="1" x14ac:dyDescent="0.25">
      <c r="B51" s="72">
        <f>+B50+1</f>
        <v>30</v>
      </c>
      <c r="C51" s="200"/>
      <c r="D51" s="7" t="s">
        <v>173</v>
      </c>
      <c r="E51" s="7">
        <v>110707</v>
      </c>
      <c r="F51" s="21" t="s">
        <v>157</v>
      </c>
      <c r="G51" s="111" t="s">
        <v>407</v>
      </c>
      <c r="H51" s="102" t="s">
        <v>408</v>
      </c>
      <c r="I51" s="10" t="s">
        <v>409</v>
      </c>
      <c r="J51" s="88">
        <v>0.75</v>
      </c>
      <c r="K51" s="6" t="s">
        <v>483</v>
      </c>
      <c r="L51" s="6" t="s">
        <v>493</v>
      </c>
      <c r="M51" s="6"/>
      <c r="N51" s="10" t="s">
        <v>248</v>
      </c>
      <c r="O51" s="6" t="s">
        <v>598</v>
      </c>
      <c r="P51" s="58">
        <f t="shared" si="0"/>
        <v>9681480.5099999998</v>
      </c>
      <c r="Q51" s="58">
        <v>7261110.3799999999</v>
      </c>
      <c r="R51" s="55">
        <v>0</v>
      </c>
      <c r="S51" s="55">
        <v>2420370.13</v>
      </c>
      <c r="T51" s="55">
        <v>2295786.6300000004</v>
      </c>
      <c r="U51" s="55">
        <v>52563.839999999997</v>
      </c>
      <c r="V51" s="56">
        <f>Q51+R51+S51+T51+U51</f>
        <v>12029830.98</v>
      </c>
      <c r="W51" s="63" t="s">
        <v>251</v>
      </c>
      <c r="X51" s="37">
        <v>6395263.8200000003</v>
      </c>
      <c r="Y51" s="37">
        <v>2131754.6</v>
      </c>
    </row>
    <row r="52" spans="2:29" s="8" customFormat="1" ht="57.75" customHeight="1" x14ac:dyDescent="0.25">
      <c r="B52" s="72">
        <f t="shared" ref="B52:B54" si="13">+B51+1</f>
        <v>31</v>
      </c>
      <c r="C52" s="200"/>
      <c r="D52" s="7" t="s">
        <v>174</v>
      </c>
      <c r="E52" s="7">
        <v>111698</v>
      </c>
      <c r="F52" s="21" t="s">
        <v>157</v>
      </c>
      <c r="G52" s="111" t="s">
        <v>700</v>
      </c>
      <c r="H52" s="10"/>
      <c r="I52" s="10"/>
      <c r="J52" s="88">
        <v>0.75</v>
      </c>
      <c r="K52" s="6" t="s">
        <v>481</v>
      </c>
      <c r="L52" s="6" t="s">
        <v>482</v>
      </c>
      <c r="M52" s="6"/>
      <c r="N52" s="10" t="s">
        <v>248</v>
      </c>
      <c r="O52" s="6" t="s">
        <v>598</v>
      </c>
      <c r="P52" s="58">
        <f t="shared" si="0"/>
        <v>11633074.890000001</v>
      </c>
      <c r="Q52" s="58">
        <v>8724806.1699999999</v>
      </c>
      <c r="R52" s="55">
        <v>0</v>
      </c>
      <c r="S52" s="55">
        <v>2908268.72</v>
      </c>
      <c r="T52" s="55">
        <v>3303425.77</v>
      </c>
      <c r="U52" s="55">
        <v>690097.66</v>
      </c>
      <c r="V52" s="56">
        <f>Q52+R52+S52+T52+U52</f>
        <v>15626598.32</v>
      </c>
      <c r="W52" s="63" t="s">
        <v>251</v>
      </c>
      <c r="X52" s="37">
        <v>6193130.2999999998</v>
      </c>
      <c r="Y52" s="37">
        <v>2064376.76</v>
      </c>
    </row>
    <row r="53" spans="2:29" s="8" customFormat="1" ht="182.25" customHeight="1" x14ac:dyDescent="0.25">
      <c r="B53" s="72">
        <f t="shared" si="13"/>
        <v>32</v>
      </c>
      <c r="C53" s="200"/>
      <c r="D53" s="7" t="s">
        <v>302</v>
      </c>
      <c r="E53" s="7">
        <v>114059</v>
      </c>
      <c r="F53" s="21" t="s">
        <v>157</v>
      </c>
      <c r="G53" s="111" t="s">
        <v>303</v>
      </c>
      <c r="H53" s="93" t="s">
        <v>304</v>
      </c>
      <c r="I53" s="93">
        <v>43566</v>
      </c>
      <c r="J53" s="88">
        <v>0.75</v>
      </c>
      <c r="K53" s="6" t="s">
        <v>483</v>
      </c>
      <c r="L53" s="6" t="s">
        <v>500</v>
      </c>
      <c r="M53" s="6"/>
      <c r="N53" s="10" t="s">
        <v>248</v>
      </c>
      <c r="O53" s="6" t="s">
        <v>598</v>
      </c>
      <c r="P53" s="58">
        <f t="shared" si="0"/>
        <v>15726960.359999999</v>
      </c>
      <c r="Q53" s="58">
        <v>11795220.27</v>
      </c>
      <c r="R53" s="55">
        <v>0</v>
      </c>
      <c r="S53" s="55">
        <v>3931740.09</v>
      </c>
      <c r="T53" s="55">
        <v>5539858.2999999998</v>
      </c>
      <c r="U53" s="55">
        <v>2310613.17</v>
      </c>
      <c r="V53" s="56">
        <f>Q53+R53+S53+T53+U53</f>
        <v>23577431.829999998</v>
      </c>
      <c r="W53" s="63" t="s">
        <v>251</v>
      </c>
      <c r="X53" s="37">
        <v>5379178.04</v>
      </c>
      <c r="Y53" s="69">
        <v>1793059.35</v>
      </c>
    </row>
    <row r="54" spans="2:29" s="8" customFormat="1" ht="60.75" customHeight="1" x14ac:dyDescent="0.25">
      <c r="B54" s="72">
        <f t="shared" si="13"/>
        <v>33</v>
      </c>
      <c r="C54" s="201"/>
      <c r="D54" s="7" t="s">
        <v>621</v>
      </c>
      <c r="E54" s="7">
        <v>114234</v>
      </c>
      <c r="F54" s="21" t="s">
        <v>157</v>
      </c>
      <c r="G54" s="111" t="s">
        <v>308</v>
      </c>
      <c r="H54" s="10" t="s">
        <v>307</v>
      </c>
      <c r="I54" s="93">
        <v>43524</v>
      </c>
      <c r="J54" s="88">
        <v>0.75</v>
      </c>
      <c r="K54" s="6" t="s">
        <v>487</v>
      </c>
      <c r="L54" s="6" t="s">
        <v>486</v>
      </c>
      <c r="M54" s="6"/>
      <c r="N54" s="10" t="s">
        <v>248</v>
      </c>
      <c r="O54" s="6" t="s">
        <v>598</v>
      </c>
      <c r="P54" s="58">
        <f t="shared" si="0"/>
        <v>34831868.359999999</v>
      </c>
      <c r="Q54" s="56">
        <v>26123901.27</v>
      </c>
      <c r="R54" s="56">
        <v>0</v>
      </c>
      <c r="S54" s="56">
        <v>8707967.0899999999</v>
      </c>
      <c r="T54" s="56">
        <v>6880466.4299999997</v>
      </c>
      <c r="U54" s="56">
        <v>0</v>
      </c>
      <c r="V54" s="56">
        <f>Q54+R54+S54+T54+U54</f>
        <v>41712334.789999999</v>
      </c>
      <c r="W54" s="63" t="s">
        <v>251</v>
      </c>
      <c r="X54" s="37">
        <v>4287542.41</v>
      </c>
      <c r="Y54" s="69">
        <v>1429180.79</v>
      </c>
    </row>
    <row r="55" spans="2:29" s="8" customFormat="1" ht="24.75" customHeight="1" x14ac:dyDescent="0.25">
      <c r="B55" s="70"/>
      <c r="C55" s="27" t="s">
        <v>178</v>
      </c>
      <c r="D55" s="27"/>
      <c r="E55" s="27"/>
      <c r="F55" s="27"/>
      <c r="G55" s="112"/>
      <c r="H55" s="27"/>
      <c r="I55" s="27"/>
      <c r="J55" s="27"/>
      <c r="K55" s="27"/>
      <c r="L55" s="27"/>
      <c r="M55" s="27"/>
      <c r="N55" s="27"/>
      <c r="O55" s="27"/>
      <c r="P55" s="39">
        <f t="shared" si="0"/>
        <v>102553556.61</v>
      </c>
      <c r="Q55" s="39">
        <f t="shared" ref="Q55:V55" si="14">SUM(Q50:Q54)</f>
        <v>76915167.459999993</v>
      </c>
      <c r="R55" s="39">
        <f t="shared" si="14"/>
        <v>0</v>
      </c>
      <c r="S55" s="39">
        <f t="shared" si="14"/>
        <v>25638389.150000002</v>
      </c>
      <c r="T55" s="39">
        <f t="shared" si="14"/>
        <v>25101524.5</v>
      </c>
      <c r="U55" s="39">
        <f t="shared" si="14"/>
        <v>3859321.8899999997</v>
      </c>
      <c r="V55" s="39">
        <f t="shared" si="14"/>
        <v>131514403</v>
      </c>
      <c r="W55" s="39"/>
      <c r="X55" s="39">
        <f>SUM(X50:X54)</f>
        <v>33103803.190000001</v>
      </c>
      <c r="Y55" s="71">
        <f>SUM(Y50:Y54)</f>
        <v>11034601.030000001</v>
      </c>
    </row>
    <row r="56" spans="2:29" s="8" customFormat="1" ht="18.75" customHeight="1" x14ac:dyDescent="0.25">
      <c r="B56" s="73"/>
      <c r="C56" s="29" t="s">
        <v>70</v>
      </c>
      <c r="D56" s="29"/>
      <c r="E56" s="29"/>
      <c r="F56" s="29"/>
      <c r="G56" s="114"/>
      <c r="H56" s="29"/>
      <c r="I56" s="29"/>
      <c r="J56" s="29"/>
      <c r="K56" s="29"/>
      <c r="L56" s="29"/>
      <c r="M56" s="29"/>
      <c r="N56" s="29"/>
      <c r="O56" s="29"/>
      <c r="P56" s="40">
        <f>+P55+P49+P45+P43+P39</f>
        <v>3200984979.4499998</v>
      </c>
      <c r="Q56" s="40">
        <f>+Q39+Q43+Q45+Q55+Q49</f>
        <v>2400738734.3200002</v>
      </c>
      <c r="R56" s="40">
        <f t="shared" ref="R56:V56" si="15">+R39+R43+R45+R55+R49</f>
        <v>5300934</v>
      </c>
      <c r="S56" s="40">
        <f>+S39+S43+S45+S55+S49</f>
        <v>794945311.13</v>
      </c>
      <c r="T56" s="40">
        <f t="shared" si="15"/>
        <v>727605918.58000004</v>
      </c>
      <c r="U56" s="40">
        <f t="shared" si="15"/>
        <v>15555067.359999999</v>
      </c>
      <c r="V56" s="40">
        <f t="shared" si="15"/>
        <v>3944145965.3899999</v>
      </c>
      <c r="W56" s="40"/>
      <c r="X56" s="40">
        <f>X55+X49+X45+X43+X39</f>
        <v>801463299.67999995</v>
      </c>
      <c r="Y56" s="74">
        <f>Y55+Y49+Y45+Y43+Y39</f>
        <v>266755141.87</v>
      </c>
      <c r="AB56" s="2"/>
    </row>
    <row r="57" spans="2:29" ht="16.5" customHeight="1" x14ac:dyDescent="0.25">
      <c r="B57" s="67"/>
      <c r="C57" s="26" t="s">
        <v>16</v>
      </c>
      <c r="D57" s="26"/>
      <c r="E57" s="26"/>
      <c r="F57" s="26"/>
      <c r="G57" s="119"/>
      <c r="H57" s="95"/>
      <c r="I57" s="95"/>
      <c r="J57" s="95"/>
      <c r="K57" s="95"/>
      <c r="L57" s="95"/>
      <c r="M57" s="95"/>
      <c r="N57" s="95"/>
      <c r="O57" s="95"/>
      <c r="P57" s="44"/>
      <c r="Q57" s="44"/>
      <c r="R57" s="44"/>
      <c r="S57" s="44"/>
      <c r="T57" s="44"/>
      <c r="U57" s="53"/>
      <c r="V57" s="53"/>
      <c r="W57" s="44"/>
      <c r="X57" s="44"/>
      <c r="Y57" s="79"/>
      <c r="Z57" s="8"/>
      <c r="AA57" s="8"/>
      <c r="AB57" s="5"/>
    </row>
    <row r="58" spans="2:29" ht="177" customHeight="1" x14ac:dyDescent="0.25">
      <c r="B58" s="72">
        <f>+B54+1</f>
        <v>34</v>
      </c>
      <c r="C58" s="204" t="s">
        <v>4</v>
      </c>
      <c r="D58" s="33" t="s">
        <v>5</v>
      </c>
      <c r="E58" s="33">
        <v>101628</v>
      </c>
      <c r="F58" s="106" t="s">
        <v>6</v>
      </c>
      <c r="G58" s="111" t="s">
        <v>435</v>
      </c>
      <c r="H58" s="93">
        <v>41611</v>
      </c>
      <c r="I58" s="93">
        <v>43100</v>
      </c>
      <c r="J58" s="88">
        <v>0.85</v>
      </c>
      <c r="K58" s="10" t="s">
        <v>494</v>
      </c>
      <c r="L58" s="10" t="s">
        <v>501</v>
      </c>
      <c r="M58" s="10" t="s">
        <v>501</v>
      </c>
      <c r="N58" s="10" t="s">
        <v>248</v>
      </c>
      <c r="O58" s="10" t="s">
        <v>599</v>
      </c>
      <c r="P58" s="58">
        <f t="shared" si="0"/>
        <v>33539286</v>
      </c>
      <c r="Q58" s="58">
        <v>28508393</v>
      </c>
      <c r="R58" s="58">
        <v>4360107</v>
      </c>
      <c r="S58" s="58">
        <v>670786</v>
      </c>
      <c r="T58" s="58">
        <v>7200236</v>
      </c>
      <c r="U58" s="62">
        <v>2676334</v>
      </c>
      <c r="V58" s="62">
        <f t="shared" ref="V58:V74" si="16">+Q58+R58+S58+T58+U58</f>
        <v>43415856</v>
      </c>
      <c r="W58" s="58" t="s">
        <v>436</v>
      </c>
      <c r="X58" s="37">
        <v>24255522.109999999</v>
      </c>
      <c r="Y58" s="37">
        <v>3709668.08</v>
      </c>
      <c r="Z58" s="8"/>
      <c r="AA58" s="8"/>
      <c r="AB58" s="8"/>
      <c r="AC58" s="5"/>
    </row>
    <row r="59" spans="2:29" s="8" customFormat="1" ht="208.5" customHeight="1" x14ac:dyDescent="0.25">
      <c r="B59" s="72">
        <f>+B58+1</f>
        <v>35</v>
      </c>
      <c r="C59" s="220"/>
      <c r="D59" s="7" t="s">
        <v>13</v>
      </c>
      <c r="E59" s="7">
        <v>103605</v>
      </c>
      <c r="F59" s="106" t="s">
        <v>215</v>
      </c>
      <c r="G59" s="111" t="s">
        <v>450</v>
      </c>
      <c r="H59" s="93">
        <v>42699</v>
      </c>
      <c r="I59" s="93">
        <v>43159</v>
      </c>
      <c r="J59" s="88">
        <v>0.85</v>
      </c>
      <c r="K59" s="10" t="s">
        <v>494</v>
      </c>
      <c r="L59" s="10" t="s">
        <v>502</v>
      </c>
      <c r="M59" s="10" t="s">
        <v>502</v>
      </c>
      <c r="N59" s="10" t="s">
        <v>248</v>
      </c>
      <c r="O59" s="10" t="s">
        <v>599</v>
      </c>
      <c r="P59" s="58">
        <f t="shared" si="0"/>
        <v>45042327</v>
      </c>
      <c r="Q59" s="56">
        <v>38285978</v>
      </c>
      <c r="R59" s="56">
        <v>5855502</v>
      </c>
      <c r="S59" s="56">
        <v>900847</v>
      </c>
      <c r="T59" s="56">
        <v>9659516</v>
      </c>
      <c r="U59" s="56">
        <v>3255257</v>
      </c>
      <c r="V59" s="62">
        <f t="shared" si="16"/>
        <v>57957100</v>
      </c>
      <c r="W59" s="58" t="s">
        <v>436</v>
      </c>
      <c r="X59" s="37">
        <v>32201534.309999999</v>
      </c>
      <c r="Y59" s="37">
        <v>4924940.54</v>
      </c>
      <c r="AB59" s="2"/>
    </row>
    <row r="60" spans="2:29" ht="180.75" customHeight="1" x14ac:dyDescent="0.25">
      <c r="B60" s="72">
        <f t="shared" ref="B60:B74" si="17">+B59+1</f>
        <v>36</v>
      </c>
      <c r="C60" s="220"/>
      <c r="D60" s="7" t="s">
        <v>24</v>
      </c>
      <c r="E60" s="7">
        <v>106554</v>
      </c>
      <c r="F60" s="106" t="s">
        <v>84</v>
      </c>
      <c r="G60" s="111" t="s">
        <v>382</v>
      </c>
      <c r="H60" s="10" t="s">
        <v>381</v>
      </c>
      <c r="I60" s="10" t="s">
        <v>268</v>
      </c>
      <c r="J60" s="88">
        <v>0.85</v>
      </c>
      <c r="K60" s="10" t="s">
        <v>488</v>
      </c>
      <c r="L60" s="10" t="s">
        <v>489</v>
      </c>
      <c r="M60" s="10" t="s">
        <v>503</v>
      </c>
      <c r="N60" s="10" t="s">
        <v>248</v>
      </c>
      <c r="O60" s="10" t="s">
        <v>599</v>
      </c>
      <c r="P60" s="58">
        <f t="shared" si="0"/>
        <v>79407300</v>
      </c>
      <c r="Q60" s="56">
        <v>67496205</v>
      </c>
      <c r="R60" s="56">
        <v>10322949</v>
      </c>
      <c r="S60" s="56">
        <v>1588146</v>
      </c>
      <c r="T60" s="56">
        <v>19818591</v>
      </c>
      <c r="U60" s="56">
        <v>5357111</v>
      </c>
      <c r="V60" s="62">
        <f t="shared" si="16"/>
        <v>104583002</v>
      </c>
      <c r="W60" s="58" t="s">
        <v>251</v>
      </c>
      <c r="X60" s="37">
        <v>42038933.479999997</v>
      </c>
      <c r="Y60" s="37">
        <v>6429483.9500000002</v>
      </c>
      <c r="Z60" s="8"/>
      <c r="AA60" s="8"/>
      <c r="AB60" s="8"/>
    </row>
    <row r="61" spans="2:29" s="8" customFormat="1" ht="78.75" customHeight="1" x14ac:dyDescent="0.25">
      <c r="B61" s="72">
        <f t="shared" si="17"/>
        <v>37</v>
      </c>
      <c r="C61" s="220"/>
      <c r="D61" s="7" t="str">
        <f>'[1]Contracte semnate POIM'!$D$16</f>
        <v>Fazarea proiectului Sistem de management integrat al deșeurilor în județul Brăila</v>
      </c>
      <c r="E61" s="7">
        <v>103731</v>
      </c>
      <c r="F61" s="6" t="s">
        <v>445</v>
      </c>
      <c r="G61" s="120" t="s">
        <v>446</v>
      </c>
      <c r="H61" s="93">
        <v>42980</v>
      </c>
      <c r="I61" s="93">
        <v>43496</v>
      </c>
      <c r="J61" s="88">
        <v>0.85</v>
      </c>
      <c r="K61" s="10" t="s">
        <v>495</v>
      </c>
      <c r="L61" s="10" t="s">
        <v>502</v>
      </c>
      <c r="M61" s="10" t="s">
        <v>504</v>
      </c>
      <c r="N61" s="10" t="s">
        <v>248</v>
      </c>
      <c r="O61" s="10" t="s">
        <v>599</v>
      </c>
      <c r="P61" s="58">
        <f t="shared" si="0"/>
        <v>30233615</v>
      </c>
      <c r="Q61" s="56">
        <f>'[1]Contracte semnate POIM'!J16</f>
        <v>25698573</v>
      </c>
      <c r="R61" s="56">
        <f>'[1]Contracte semnate POIM'!K16</f>
        <v>3930370</v>
      </c>
      <c r="S61" s="56">
        <f>'[1]Contracte semnate POIM'!L16</f>
        <v>604672</v>
      </c>
      <c r="T61" s="56">
        <f>'[1]Contracte semnate POIM'!M16</f>
        <v>489798</v>
      </c>
      <c r="U61" s="56">
        <f>'[1]Contracte semnate POIM'!N16</f>
        <v>3457632</v>
      </c>
      <c r="V61" s="62">
        <f t="shared" si="16"/>
        <v>34181045</v>
      </c>
      <c r="W61" s="58" t="s">
        <v>251</v>
      </c>
      <c r="X61" s="37">
        <v>3277525.4</v>
      </c>
      <c r="Y61" s="37">
        <v>501268.58999999997</v>
      </c>
    </row>
    <row r="62" spans="2:29" s="8" customFormat="1" ht="102.75" customHeight="1" x14ac:dyDescent="0.25">
      <c r="B62" s="72">
        <f t="shared" si="17"/>
        <v>38</v>
      </c>
      <c r="C62" s="220"/>
      <c r="D62" s="7" t="str">
        <f>'[1]Contracte semnate POIM'!$D$17</f>
        <v>Fazarea proiectului Sistem de management integrat al deseurilor în județul Alba</v>
      </c>
      <c r="E62" s="7">
        <v>106374</v>
      </c>
      <c r="F62" s="6" t="s">
        <v>93</v>
      </c>
      <c r="G62" s="121" t="s">
        <v>332</v>
      </c>
      <c r="H62" s="93">
        <v>42780</v>
      </c>
      <c r="I62" s="93">
        <v>43465</v>
      </c>
      <c r="J62" s="88">
        <v>0.85</v>
      </c>
      <c r="K62" s="10" t="s">
        <v>483</v>
      </c>
      <c r="L62" s="10" t="s">
        <v>484</v>
      </c>
      <c r="M62" s="10" t="s">
        <v>505</v>
      </c>
      <c r="N62" s="10" t="s">
        <v>248</v>
      </c>
      <c r="O62" s="10" t="s">
        <v>599</v>
      </c>
      <c r="P62" s="58">
        <f t="shared" si="0"/>
        <v>68927126</v>
      </c>
      <c r="Q62" s="56">
        <f>'[1]Contracte semnate POIM'!J17</f>
        <v>58588057</v>
      </c>
      <c r="R62" s="56">
        <f>'[1]Contracte semnate POIM'!K17</f>
        <v>8960526</v>
      </c>
      <c r="S62" s="56">
        <f>'[1]Contracte semnate POIM'!L17</f>
        <v>1378543</v>
      </c>
      <c r="T62" s="56">
        <f>'[1]Contracte semnate POIM'!M17</f>
        <v>24564898</v>
      </c>
      <c r="U62" s="56">
        <f>'[1]Contracte semnate POIM'!N17</f>
        <v>6197807</v>
      </c>
      <c r="V62" s="62">
        <f t="shared" si="16"/>
        <v>99689831</v>
      </c>
      <c r="W62" s="58" t="s">
        <v>251</v>
      </c>
      <c r="X62" s="37">
        <v>48392840.699999996</v>
      </c>
      <c r="Y62" s="37">
        <v>7401258</v>
      </c>
    </row>
    <row r="63" spans="2:29" s="8" customFormat="1" ht="70.5" customHeight="1" x14ac:dyDescent="0.25">
      <c r="B63" s="72">
        <f t="shared" si="17"/>
        <v>39</v>
      </c>
      <c r="C63" s="220"/>
      <c r="D63" s="7" t="s">
        <v>196</v>
      </c>
      <c r="E63" s="7">
        <v>106394</v>
      </c>
      <c r="F63" s="106" t="s">
        <v>105</v>
      </c>
      <c r="G63" s="111" t="s">
        <v>437</v>
      </c>
      <c r="H63" s="93">
        <v>42186</v>
      </c>
      <c r="I63" s="93">
        <v>43434</v>
      </c>
      <c r="J63" s="88">
        <v>0.85</v>
      </c>
      <c r="K63" s="10" t="s">
        <v>488</v>
      </c>
      <c r="L63" s="10" t="s">
        <v>506</v>
      </c>
      <c r="M63" s="10" t="s">
        <v>507</v>
      </c>
      <c r="N63" s="10" t="s">
        <v>248</v>
      </c>
      <c r="O63" s="10" t="s">
        <v>599</v>
      </c>
      <c r="P63" s="58">
        <f t="shared" si="0"/>
        <v>114628039.42</v>
      </c>
      <c r="Q63" s="62">
        <v>97433833.480000004</v>
      </c>
      <c r="R63" s="56">
        <v>14901645.119999999</v>
      </c>
      <c r="S63" s="56">
        <v>2292560.8199999998</v>
      </c>
      <c r="T63" s="56">
        <v>35979014.759999998</v>
      </c>
      <c r="U63" s="56">
        <v>11461543.050000001</v>
      </c>
      <c r="V63" s="62">
        <f t="shared" si="16"/>
        <v>162068597.23000002</v>
      </c>
      <c r="W63" s="58" t="s">
        <v>251</v>
      </c>
      <c r="X63" s="37">
        <v>65918095.280000009</v>
      </c>
      <c r="Y63" s="37">
        <v>10081591.060000001</v>
      </c>
    </row>
    <row r="64" spans="2:29" s="8" customFormat="1" ht="348" customHeight="1" x14ac:dyDescent="0.25">
      <c r="B64" s="72">
        <f t="shared" si="17"/>
        <v>40</v>
      </c>
      <c r="C64" s="220"/>
      <c r="D64" s="7" t="s">
        <v>197</v>
      </c>
      <c r="E64" s="7">
        <v>106647</v>
      </c>
      <c r="F64" s="106" t="s">
        <v>106</v>
      </c>
      <c r="G64" s="111" t="s">
        <v>309</v>
      </c>
      <c r="H64" s="93">
        <v>42858</v>
      </c>
      <c r="I64" s="93">
        <v>43434</v>
      </c>
      <c r="J64" s="88">
        <v>0.85</v>
      </c>
      <c r="K64" s="10" t="s">
        <v>481</v>
      </c>
      <c r="L64" s="10" t="s">
        <v>508</v>
      </c>
      <c r="M64" s="10" t="s">
        <v>509</v>
      </c>
      <c r="N64" s="10" t="s">
        <v>248</v>
      </c>
      <c r="O64" s="10" t="s">
        <v>599</v>
      </c>
      <c r="P64" s="58">
        <f t="shared" si="0"/>
        <v>23528609.129999999</v>
      </c>
      <c r="Q64" s="56">
        <v>19999317.75</v>
      </c>
      <c r="R64" s="56">
        <v>3058719.18</v>
      </c>
      <c r="S64" s="56">
        <v>470572.2</v>
      </c>
      <c r="T64" s="56">
        <v>15111406.07</v>
      </c>
      <c r="U64" s="56">
        <f>25969767.25-23528609.13</f>
        <v>2441158.120000001</v>
      </c>
      <c r="V64" s="62">
        <f t="shared" si="16"/>
        <v>41081173.320000008</v>
      </c>
      <c r="W64" s="58" t="s">
        <v>251</v>
      </c>
      <c r="X64" s="37">
        <v>8404842.7300000004</v>
      </c>
      <c r="Y64" s="37">
        <v>1285446.53</v>
      </c>
    </row>
    <row r="65" spans="2:28" s="8" customFormat="1" ht="77.25" customHeight="1" x14ac:dyDescent="0.25">
      <c r="B65" s="72">
        <f t="shared" si="17"/>
        <v>41</v>
      </c>
      <c r="C65" s="220"/>
      <c r="D65" s="7" t="s">
        <v>198</v>
      </c>
      <c r="E65" s="7">
        <v>107857</v>
      </c>
      <c r="F65" s="106" t="s">
        <v>131</v>
      </c>
      <c r="G65" s="111" t="s">
        <v>340</v>
      </c>
      <c r="H65" s="93">
        <v>42885</v>
      </c>
      <c r="I65" s="93">
        <v>43404</v>
      </c>
      <c r="J65" s="88">
        <v>0.85</v>
      </c>
      <c r="K65" s="10" t="s">
        <v>498</v>
      </c>
      <c r="L65" s="10" t="s">
        <v>510</v>
      </c>
      <c r="M65" s="10" t="s">
        <v>499</v>
      </c>
      <c r="N65" s="10" t="s">
        <v>248</v>
      </c>
      <c r="O65" s="10" t="s">
        <v>599</v>
      </c>
      <c r="P65" s="58">
        <f t="shared" si="0"/>
        <v>28226213.120000001</v>
      </c>
      <c r="Q65" s="56">
        <v>23992281.149999999</v>
      </c>
      <c r="R65" s="59">
        <v>3669407.71</v>
      </c>
      <c r="S65" s="59">
        <v>564524.26</v>
      </c>
      <c r="T65" s="59">
        <v>5999747.6399999997</v>
      </c>
      <c r="U65" s="59">
        <v>2521295.73</v>
      </c>
      <c r="V65" s="62">
        <f t="shared" si="16"/>
        <v>36747256.489999995</v>
      </c>
      <c r="W65" s="58" t="s">
        <v>251</v>
      </c>
      <c r="X65" s="37">
        <v>12295251.640000001</v>
      </c>
      <c r="Y65" s="37">
        <v>1880450.25</v>
      </c>
    </row>
    <row r="66" spans="2:28" s="8" customFormat="1" ht="83.25" customHeight="1" x14ac:dyDescent="0.25">
      <c r="B66" s="72">
        <f t="shared" si="17"/>
        <v>42</v>
      </c>
      <c r="C66" s="220"/>
      <c r="D66" s="7" t="s">
        <v>199</v>
      </c>
      <c r="E66" s="7">
        <v>106365</v>
      </c>
      <c r="F66" s="106" t="s">
        <v>137</v>
      </c>
      <c r="G66" s="111" t="s">
        <v>319</v>
      </c>
      <c r="H66" s="93">
        <v>42922</v>
      </c>
      <c r="I66" s="93">
        <v>43109</v>
      </c>
      <c r="J66" s="88">
        <v>0.85</v>
      </c>
      <c r="K66" s="10" t="s">
        <v>492</v>
      </c>
      <c r="L66" s="10" t="s">
        <v>511</v>
      </c>
      <c r="M66" s="10" t="s">
        <v>512</v>
      </c>
      <c r="N66" s="10" t="s">
        <v>248</v>
      </c>
      <c r="O66" s="10" t="s">
        <v>599</v>
      </c>
      <c r="P66" s="58">
        <f t="shared" si="0"/>
        <v>8621659.5099999998</v>
      </c>
      <c r="Q66" s="56">
        <v>7328409.7800000003</v>
      </c>
      <c r="R66" s="56">
        <v>1120815.6200000001</v>
      </c>
      <c r="S66" s="56">
        <v>172434.11</v>
      </c>
      <c r="T66" s="56">
        <v>1649701.33</v>
      </c>
      <c r="U66" s="56">
        <v>568895.35</v>
      </c>
      <c r="V66" s="62">
        <f t="shared" si="16"/>
        <v>10840256.189999999</v>
      </c>
      <c r="W66" s="58" t="s">
        <v>251</v>
      </c>
      <c r="X66" s="37">
        <v>6283035.21</v>
      </c>
      <c r="Y66" s="37">
        <v>960934.8</v>
      </c>
    </row>
    <row r="67" spans="2:28" s="8" customFormat="1" ht="95.25" customHeight="1" x14ac:dyDescent="0.25">
      <c r="B67" s="72">
        <f t="shared" si="17"/>
        <v>43</v>
      </c>
      <c r="C67" s="220"/>
      <c r="D67" s="7" t="s">
        <v>200</v>
      </c>
      <c r="E67" s="7">
        <v>110880</v>
      </c>
      <c r="F67" s="106" t="s">
        <v>146</v>
      </c>
      <c r="G67" s="111" t="s">
        <v>334</v>
      </c>
      <c r="H67" s="10" t="s">
        <v>365</v>
      </c>
      <c r="I67" s="10" t="s">
        <v>366</v>
      </c>
      <c r="J67" s="88">
        <v>0.85</v>
      </c>
      <c r="K67" s="10" t="s">
        <v>494</v>
      </c>
      <c r="L67" s="10" t="s">
        <v>367</v>
      </c>
      <c r="M67" s="10" t="s">
        <v>367</v>
      </c>
      <c r="N67" s="10" t="s">
        <v>248</v>
      </c>
      <c r="O67" s="10" t="s">
        <v>599</v>
      </c>
      <c r="P67" s="58">
        <f t="shared" si="0"/>
        <v>58165520.990000002</v>
      </c>
      <c r="Q67" s="56">
        <v>49440692.840000004</v>
      </c>
      <c r="R67" s="56">
        <v>7561517.7400000002</v>
      </c>
      <c r="S67" s="56">
        <v>1163310.4099999999</v>
      </c>
      <c r="T67" s="56">
        <v>19378818.469999999</v>
      </c>
      <c r="U67" s="56">
        <v>6405439.2599999998</v>
      </c>
      <c r="V67" s="62">
        <f t="shared" si="16"/>
        <v>83949778.720000014</v>
      </c>
      <c r="W67" s="58" t="s">
        <v>251</v>
      </c>
      <c r="X67" s="37">
        <v>5529436.8899999997</v>
      </c>
      <c r="Y67" s="37">
        <v>845678.58</v>
      </c>
    </row>
    <row r="68" spans="2:28" s="8" customFormat="1" ht="65.25" customHeight="1" x14ac:dyDescent="0.25">
      <c r="B68" s="72">
        <f t="shared" si="17"/>
        <v>44</v>
      </c>
      <c r="C68" s="220"/>
      <c r="D68" s="7" t="s">
        <v>201</v>
      </c>
      <c r="E68" s="7">
        <v>101692</v>
      </c>
      <c r="F68" s="106" t="s">
        <v>158</v>
      </c>
      <c r="G68" s="111" t="s">
        <v>341</v>
      </c>
      <c r="H68" s="93">
        <v>42940</v>
      </c>
      <c r="I68" s="93">
        <v>43281</v>
      </c>
      <c r="J68" s="88">
        <v>0.85</v>
      </c>
      <c r="K68" s="10" t="s">
        <v>488</v>
      </c>
      <c r="L68" s="10" t="s">
        <v>513</v>
      </c>
      <c r="M68" s="10" t="s">
        <v>513</v>
      </c>
      <c r="N68" s="10" t="s">
        <v>248</v>
      </c>
      <c r="O68" s="10" t="s">
        <v>599</v>
      </c>
      <c r="P68" s="58">
        <f t="shared" si="0"/>
        <v>118805678.92</v>
      </c>
      <c r="Q68" s="56">
        <v>100984827.08</v>
      </c>
      <c r="R68" s="56">
        <v>15444738.26</v>
      </c>
      <c r="S68" s="56">
        <v>2376113.58</v>
      </c>
      <c r="T68" s="56">
        <v>69989658.439999998</v>
      </c>
      <c r="U68" s="56">
        <v>10866531.210000001</v>
      </c>
      <c r="V68" s="62">
        <f t="shared" si="16"/>
        <v>199661868.57000002</v>
      </c>
      <c r="W68" s="58" t="s">
        <v>251</v>
      </c>
      <c r="X68" s="37">
        <v>787979.2799999998</v>
      </c>
      <c r="Y68" s="37">
        <v>120514.48000000004</v>
      </c>
    </row>
    <row r="69" spans="2:28" s="8" customFormat="1" ht="94.5" customHeight="1" x14ac:dyDescent="0.25">
      <c r="B69" s="72">
        <f t="shared" si="17"/>
        <v>45</v>
      </c>
      <c r="C69" s="220"/>
      <c r="D69" s="7" t="s">
        <v>202</v>
      </c>
      <c r="E69" s="7">
        <v>106400</v>
      </c>
      <c r="F69" s="106" t="s">
        <v>164</v>
      </c>
      <c r="G69" s="122" t="s">
        <v>449</v>
      </c>
      <c r="H69" s="93">
        <v>42944</v>
      </c>
      <c r="I69" s="93">
        <v>43190</v>
      </c>
      <c r="J69" s="88">
        <v>0.85</v>
      </c>
      <c r="K69" s="10" t="s">
        <v>498</v>
      </c>
      <c r="L69" s="10" t="s">
        <v>514</v>
      </c>
      <c r="M69" s="10" t="s">
        <v>514</v>
      </c>
      <c r="N69" s="10" t="s">
        <v>248</v>
      </c>
      <c r="O69" s="10" t="s">
        <v>599</v>
      </c>
      <c r="P69" s="58">
        <f t="shared" si="0"/>
        <v>17903633.919999998</v>
      </c>
      <c r="Q69" s="56">
        <v>15218088.82</v>
      </c>
      <c r="R69" s="56">
        <v>2327472.4</v>
      </c>
      <c r="S69" s="56">
        <v>358072.7</v>
      </c>
      <c r="T69" s="56">
        <v>4682742.99</v>
      </c>
      <c r="U69" s="56">
        <v>1232357.8700000001</v>
      </c>
      <c r="V69" s="62">
        <f t="shared" si="16"/>
        <v>23818734.779999997</v>
      </c>
      <c r="W69" s="58" t="s">
        <v>251</v>
      </c>
      <c r="X69" s="37">
        <v>4150911.3200000003</v>
      </c>
      <c r="Y69" s="69">
        <v>634845.26</v>
      </c>
    </row>
    <row r="70" spans="2:28" s="8" customFormat="1" ht="204.75" customHeight="1" x14ac:dyDescent="0.25">
      <c r="B70" s="72">
        <f t="shared" si="17"/>
        <v>46</v>
      </c>
      <c r="C70" s="220"/>
      <c r="D70" s="7" t="s">
        <v>229</v>
      </c>
      <c r="E70" s="7">
        <v>109845</v>
      </c>
      <c r="F70" s="106" t="s">
        <v>635</v>
      </c>
      <c r="G70" s="111" t="s">
        <v>457</v>
      </c>
      <c r="H70" s="93">
        <v>42998</v>
      </c>
      <c r="I70" s="93">
        <v>43465</v>
      </c>
      <c r="J70" s="88">
        <v>0.85</v>
      </c>
      <c r="K70" s="10" t="s">
        <v>494</v>
      </c>
      <c r="L70" s="10" t="s">
        <v>515</v>
      </c>
      <c r="M70" s="10" t="s">
        <v>516</v>
      </c>
      <c r="N70" s="10" t="s">
        <v>248</v>
      </c>
      <c r="O70" s="10" t="s">
        <v>599</v>
      </c>
      <c r="P70" s="58">
        <f t="shared" si="0"/>
        <v>36950312.189999998</v>
      </c>
      <c r="Q70" s="56">
        <v>31407765.359999999</v>
      </c>
      <c r="R70" s="56">
        <f>4803540.58+739006.25</f>
        <v>5542546.8300000001</v>
      </c>
      <c r="S70" s="56">
        <v>0</v>
      </c>
      <c r="T70" s="56">
        <v>7771128.04</v>
      </c>
      <c r="U70" s="56">
        <v>2764124.83</v>
      </c>
      <c r="V70" s="62">
        <f t="shared" si="16"/>
        <v>47485565.059999995</v>
      </c>
      <c r="W70" s="58" t="s">
        <v>251</v>
      </c>
      <c r="X70" s="37">
        <v>17650988.629999999</v>
      </c>
      <c r="Y70" s="69">
        <v>2699562.97</v>
      </c>
    </row>
    <row r="71" spans="2:28" s="8" customFormat="1" ht="166.5" customHeight="1" x14ac:dyDescent="0.25">
      <c r="B71" s="72">
        <f t="shared" si="17"/>
        <v>47</v>
      </c>
      <c r="C71" s="205"/>
      <c r="D71" s="7" t="s">
        <v>245</v>
      </c>
      <c r="E71" s="7">
        <v>112630</v>
      </c>
      <c r="F71" s="106" t="s">
        <v>636</v>
      </c>
      <c r="G71" s="111" t="s">
        <v>575</v>
      </c>
      <c r="H71" s="93">
        <v>43034</v>
      </c>
      <c r="I71" s="93">
        <v>43465</v>
      </c>
      <c r="J71" s="88">
        <v>0.85</v>
      </c>
      <c r="K71" s="10" t="s">
        <v>495</v>
      </c>
      <c r="L71" s="10" t="s">
        <v>369</v>
      </c>
      <c r="M71" s="10" t="s">
        <v>517</v>
      </c>
      <c r="N71" s="10" t="s">
        <v>248</v>
      </c>
      <c r="O71" s="10" t="s">
        <v>599</v>
      </c>
      <c r="P71" s="58">
        <f t="shared" si="0"/>
        <v>47639697.460000001</v>
      </c>
      <c r="Q71" s="56">
        <v>40493742.859999999</v>
      </c>
      <c r="R71" s="56">
        <v>6193160.6699999999</v>
      </c>
      <c r="S71" s="56">
        <v>952793.93</v>
      </c>
      <c r="T71" s="56">
        <v>11521503.85</v>
      </c>
      <c r="U71" s="56">
        <v>5281539.4400000004</v>
      </c>
      <c r="V71" s="62">
        <f t="shared" si="16"/>
        <v>64442740.75</v>
      </c>
      <c r="W71" s="58" t="s">
        <v>251</v>
      </c>
      <c r="X71" s="37">
        <v>21666174.879999999</v>
      </c>
      <c r="Y71" s="37">
        <v>3313650.2700000005</v>
      </c>
    </row>
    <row r="72" spans="2:28" s="8" customFormat="1" ht="90" customHeight="1" x14ac:dyDescent="0.25">
      <c r="B72" s="72">
        <f t="shared" si="17"/>
        <v>48</v>
      </c>
      <c r="C72" s="101"/>
      <c r="D72" s="7" t="s">
        <v>518</v>
      </c>
      <c r="E72" s="7">
        <v>108991</v>
      </c>
      <c r="F72" s="6" t="s">
        <v>519</v>
      </c>
      <c r="G72" s="113" t="s">
        <v>589</v>
      </c>
      <c r="H72" s="93" t="s">
        <v>579</v>
      </c>
      <c r="I72" s="93">
        <v>43677</v>
      </c>
      <c r="J72" s="88">
        <v>0.85</v>
      </c>
      <c r="K72" s="10" t="s">
        <v>498</v>
      </c>
      <c r="L72" s="10" t="s">
        <v>520</v>
      </c>
      <c r="M72" s="10"/>
      <c r="N72" s="10" t="s">
        <v>248</v>
      </c>
      <c r="O72" s="10" t="s">
        <v>599</v>
      </c>
      <c r="P72" s="58">
        <f>+Q72+R72+S72</f>
        <v>15800976.83</v>
      </c>
      <c r="Q72" s="56">
        <v>13430830.300000001</v>
      </c>
      <c r="R72" s="56">
        <v>2054126.99</v>
      </c>
      <c r="S72" s="56">
        <v>316019.53999999998</v>
      </c>
      <c r="T72" s="56">
        <v>3276719.29</v>
      </c>
      <c r="U72" s="56">
        <v>1056994.82</v>
      </c>
      <c r="V72" s="62">
        <f t="shared" si="16"/>
        <v>20134690.940000001</v>
      </c>
      <c r="W72" s="58" t="s">
        <v>251</v>
      </c>
      <c r="X72" s="37">
        <v>0</v>
      </c>
      <c r="Y72" s="69">
        <v>0</v>
      </c>
    </row>
    <row r="73" spans="2:28" s="8" customFormat="1" ht="77.25" customHeight="1" x14ac:dyDescent="0.25">
      <c r="B73" s="72">
        <f t="shared" si="17"/>
        <v>49</v>
      </c>
      <c r="C73" s="101"/>
      <c r="D73" s="7" t="s">
        <v>573</v>
      </c>
      <c r="E73" s="7">
        <v>106359</v>
      </c>
      <c r="F73" s="6" t="s">
        <v>574</v>
      </c>
      <c r="G73" s="113" t="s">
        <v>590</v>
      </c>
      <c r="H73" s="93" t="s">
        <v>580</v>
      </c>
      <c r="I73" s="93">
        <v>43646</v>
      </c>
      <c r="J73" s="88">
        <v>0.85</v>
      </c>
      <c r="K73" s="10" t="s">
        <v>492</v>
      </c>
      <c r="L73" s="10" t="s">
        <v>534</v>
      </c>
      <c r="M73" s="10"/>
      <c r="N73" s="10" t="s">
        <v>248</v>
      </c>
      <c r="O73" s="10" t="s">
        <v>599</v>
      </c>
      <c r="P73" s="58">
        <f>+Q73+R73+S73</f>
        <v>105875030.31</v>
      </c>
      <c r="Q73" s="56">
        <v>89993775.799999997</v>
      </c>
      <c r="R73" s="56">
        <v>13763753.9</v>
      </c>
      <c r="S73" s="59">
        <v>2117500.61</v>
      </c>
      <c r="T73" s="56">
        <v>25387345.879999999</v>
      </c>
      <c r="U73" s="56">
        <v>7323975.6900000004</v>
      </c>
      <c r="V73" s="62">
        <f t="shared" si="16"/>
        <v>138586351.88</v>
      </c>
      <c r="W73" s="58" t="s">
        <v>251</v>
      </c>
      <c r="X73" s="37">
        <v>13279651.1</v>
      </c>
      <c r="Y73" s="69">
        <v>2031005.46</v>
      </c>
    </row>
    <row r="74" spans="2:28" s="8" customFormat="1" ht="105" customHeight="1" x14ac:dyDescent="0.25">
      <c r="B74" s="76">
        <f t="shared" si="17"/>
        <v>50</v>
      </c>
      <c r="C74" s="154"/>
      <c r="D74" s="7" t="s">
        <v>651</v>
      </c>
      <c r="E74" s="7">
        <v>102122</v>
      </c>
      <c r="F74" s="6" t="s">
        <v>652</v>
      </c>
      <c r="G74" s="113" t="s">
        <v>664</v>
      </c>
      <c r="H74" s="93" t="s">
        <v>653</v>
      </c>
      <c r="I74" s="93">
        <v>43465</v>
      </c>
      <c r="J74" s="88">
        <v>0.85</v>
      </c>
      <c r="K74" s="10" t="s">
        <v>492</v>
      </c>
      <c r="L74" s="10" t="s">
        <v>289</v>
      </c>
      <c r="M74" s="10"/>
      <c r="N74" s="10" t="s">
        <v>248</v>
      </c>
      <c r="O74" s="10" t="s">
        <v>599</v>
      </c>
      <c r="P74" s="58">
        <f>+Q74+R74+S74</f>
        <v>121005084.17000002</v>
      </c>
      <c r="Q74" s="59">
        <v>102854321.54000001</v>
      </c>
      <c r="R74" s="59">
        <v>15730660.57</v>
      </c>
      <c r="S74" s="56">
        <v>2420102.06</v>
      </c>
      <c r="T74" s="56">
        <v>2962414.28</v>
      </c>
      <c r="U74" s="56">
        <v>8926285.0700000003</v>
      </c>
      <c r="V74" s="62">
        <f t="shared" si="16"/>
        <v>132893783.52000001</v>
      </c>
      <c r="W74" s="58" t="s">
        <v>251</v>
      </c>
      <c r="X74" s="37"/>
      <c r="Y74" s="69"/>
      <c r="Z74" s="11"/>
      <c r="AB74" s="2"/>
    </row>
    <row r="75" spans="2:28" ht="23.25" customHeight="1" x14ac:dyDescent="0.25">
      <c r="B75" s="80"/>
      <c r="C75" s="28" t="s">
        <v>14</v>
      </c>
      <c r="D75" s="28"/>
      <c r="E75" s="28"/>
      <c r="F75" s="28"/>
      <c r="G75" s="123"/>
      <c r="H75" s="28"/>
      <c r="I75" s="28"/>
      <c r="J75" s="28"/>
      <c r="K75" s="28"/>
      <c r="L75" s="28"/>
      <c r="M75" s="28"/>
      <c r="N75" s="28"/>
      <c r="O75" s="28"/>
      <c r="P75" s="39">
        <f t="shared" si="0"/>
        <v>954300109.96999991</v>
      </c>
      <c r="Q75" s="39">
        <f>SUM(Q58:Q74)</f>
        <v>811155092.75999987</v>
      </c>
      <c r="R75" s="39">
        <f t="shared" ref="R75:V75" si="18">SUM(R58:R74)</f>
        <v>124798018.99000001</v>
      </c>
      <c r="S75" s="39">
        <f t="shared" si="18"/>
        <v>18346998.219999999</v>
      </c>
      <c r="T75" s="39">
        <f t="shared" si="18"/>
        <v>265443240.03999996</v>
      </c>
      <c r="U75" s="39">
        <f t="shared" si="18"/>
        <v>81794281.439999998</v>
      </c>
      <c r="V75" s="39">
        <f t="shared" si="18"/>
        <v>1301537631.4500003</v>
      </c>
      <c r="W75" s="39"/>
      <c r="X75" s="39">
        <f>SUM(X58:X74)</f>
        <v>306132722.95999998</v>
      </c>
      <c r="Y75" s="39">
        <f>SUM(Y58:Y74)</f>
        <v>46820298.819999993</v>
      </c>
      <c r="Z75" s="8"/>
      <c r="AA75" s="8"/>
    </row>
    <row r="76" spans="2:28" ht="80.25" customHeight="1" x14ac:dyDescent="0.25">
      <c r="B76" s="72">
        <v>51</v>
      </c>
      <c r="C76" s="204" t="s">
        <v>7</v>
      </c>
      <c r="D76" s="7" t="s">
        <v>8</v>
      </c>
      <c r="E76" s="7">
        <v>101054</v>
      </c>
      <c r="F76" s="106" t="s">
        <v>9</v>
      </c>
      <c r="G76" s="122" t="s">
        <v>622</v>
      </c>
      <c r="H76" s="94">
        <v>42654</v>
      </c>
      <c r="I76" s="94">
        <v>43131</v>
      </c>
      <c r="J76" s="88">
        <v>0.85</v>
      </c>
      <c r="K76" s="106" t="s">
        <v>494</v>
      </c>
      <c r="L76" s="106" t="s">
        <v>521</v>
      </c>
      <c r="M76" s="106"/>
      <c r="N76" s="106" t="s">
        <v>637</v>
      </c>
      <c r="O76" s="10" t="s">
        <v>599</v>
      </c>
      <c r="P76" s="56">
        <f t="shared" si="0"/>
        <v>4431510</v>
      </c>
      <c r="Q76" s="56">
        <v>3766784</v>
      </c>
      <c r="R76" s="56">
        <v>620411</v>
      </c>
      <c r="S76" s="56">
        <v>44315</v>
      </c>
      <c r="T76" s="56">
        <v>886302</v>
      </c>
      <c r="U76" s="56">
        <v>0</v>
      </c>
      <c r="V76" s="56">
        <f t="shared" ref="V76:V107" si="19">+Q76+R76+S76+T76+U76</f>
        <v>5317812</v>
      </c>
      <c r="W76" s="63" t="s">
        <v>251</v>
      </c>
      <c r="X76" s="37">
        <v>779641.34</v>
      </c>
      <c r="Y76" s="37">
        <v>128411.51</v>
      </c>
      <c r="Z76" s="8"/>
      <c r="AA76" s="8"/>
    </row>
    <row r="77" spans="2:28" ht="102" customHeight="1" x14ac:dyDescent="0.25">
      <c r="B77" s="72">
        <f t="shared" ref="B77:B137" si="20">B76+1</f>
        <v>52</v>
      </c>
      <c r="C77" s="220"/>
      <c r="D77" s="7" t="s">
        <v>10</v>
      </c>
      <c r="E77" s="7">
        <v>103033</v>
      </c>
      <c r="F77" s="106" t="s">
        <v>11</v>
      </c>
      <c r="G77" s="111" t="s">
        <v>448</v>
      </c>
      <c r="H77" s="93">
        <v>42662</v>
      </c>
      <c r="I77" s="93">
        <v>43830</v>
      </c>
      <c r="J77" s="88">
        <v>0.85</v>
      </c>
      <c r="K77" s="10" t="s">
        <v>481</v>
      </c>
      <c r="L77" s="10" t="s">
        <v>522</v>
      </c>
      <c r="M77" s="10" t="s">
        <v>512</v>
      </c>
      <c r="N77" s="145" t="s">
        <v>637</v>
      </c>
      <c r="O77" s="10" t="s">
        <v>599</v>
      </c>
      <c r="P77" s="58">
        <f t="shared" si="0"/>
        <v>199361184</v>
      </c>
      <c r="Q77" s="56">
        <v>169457006</v>
      </c>
      <c r="R77" s="56">
        <v>25916954</v>
      </c>
      <c r="S77" s="56">
        <v>3987224</v>
      </c>
      <c r="T77" s="56">
        <v>42660365</v>
      </c>
      <c r="U77" s="56">
        <v>16842247</v>
      </c>
      <c r="V77" s="56">
        <f t="shared" si="19"/>
        <v>258863796</v>
      </c>
      <c r="W77" s="63" t="s">
        <v>436</v>
      </c>
      <c r="X77" s="37">
        <v>47685364.57</v>
      </c>
      <c r="Y77" s="37">
        <v>7293055.7500000009</v>
      </c>
      <c r="Z77" s="8"/>
      <c r="AA77" s="8"/>
    </row>
    <row r="78" spans="2:28" ht="224.25" customHeight="1" x14ac:dyDescent="0.25">
      <c r="B78" s="72">
        <f t="shared" si="20"/>
        <v>53</v>
      </c>
      <c r="C78" s="220"/>
      <c r="D78" s="7" t="s">
        <v>12</v>
      </c>
      <c r="E78" s="7">
        <v>102021</v>
      </c>
      <c r="F78" s="106" t="s">
        <v>80</v>
      </c>
      <c r="G78" s="111" t="s">
        <v>576</v>
      </c>
      <c r="H78" s="93">
        <v>42682</v>
      </c>
      <c r="I78" s="93">
        <v>43159</v>
      </c>
      <c r="J78" s="88">
        <v>0.85</v>
      </c>
      <c r="K78" s="10" t="s">
        <v>481</v>
      </c>
      <c r="L78" s="10" t="s">
        <v>496</v>
      </c>
      <c r="M78" s="10" t="s">
        <v>523</v>
      </c>
      <c r="N78" s="145" t="s">
        <v>637</v>
      </c>
      <c r="O78" s="10" t="s">
        <v>599</v>
      </c>
      <c r="P78" s="58">
        <f t="shared" si="0"/>
        <v>61914772</v>
      </c>
      <c r="Q78" s="56">
        <v>52627556</v>
      </c>
      <c r="R78" s="56">
        <v>8048920</v>
      </c>
      <c r="S78" s="56">
        <v>1238296</v>
      </c>
      <c r="T78" s="56">
        <v>9257130</v>
      </c>
      <c r="U78" s="56">
        <v>4085411</v>
      </c>
      <c r="V78" s="56">
        <f t="shared" si="19"/>
        <v>75257313</v>
      </c>
      <c r="W78" s="63" t="s">
        <v>251</v>
      </c>
      <c r="X78" s="37">
        <v>39783086.829999998</v>
      </c>
      <c r="Y78" s="37">
        <v>6084472.1100000003</v>
      </c>
      <c r="Z78" s="8"/>
      <c r="AA78" s="8"/>
    </row>
    <row r="79" spans="2:28" ht="76.5" customHeight="1" x14ac:dyDescent="0.25">
      <c r="B79" s="72">
        <f t="shared" si="20"/>
        <v>54</v>
      </c>
      <c r="C79" s="220"/>
      <c r="D79" s="7" t="s">
        <v>17</v>
      </c>
      <c r="E79" s="7">
        <v>103967</v>
      </c>
      <c r="F79" s="106" t="s">
        <v>81</v>
      </c>
      <c r="G79" s="111" t="s">
        <v>342</v>
      </c>
      <c r="H79" s="93">
        <v>42502</v>
      </c>
      <c r="I79" s="93" t="s">
        <v>343</v>
      </c>
      <c r="J79" s="88">
        <v>0.85</v>
      </c>
      <c r="K79" s="10" t="s">
        <v>498</v>
      </c>
      <c r="L79" s="10" t="s">
        <v>514</v>
      </c>
      <c r="M79" s="10" t="s">
        <v>514</v>
      </c>
      <c r="N79" s="145" t="s">
        <v>637</v>
      </c>
      <c r="O79" s="10" t="s">
        <v>599</v>
      </c>
      <c r="P79" s="58">
        <f t="shared" si="0"/>
        <v>271602960</v>
      </c>
      <c r="Q79" s="56">
        <v>230862516</v>
      </c>
      <c r="R79" s="56">
        <v>35308385</v>
      </c>
      <c r="S79" s="56">
        <v>5432059</v>
      </c>
      <c r="T79" s="56">
        <v>62303111</v>
      </c>
      <c r="U79" s="56">
        <v>22021862</v>
      </c>
      <c r="V79" s="56">
        <f t="shared" si="19"/>
        <v>355927933</v>
      </c>
      <c r="W79" s="63" t="s">
        <v>251</v>
      </c>
      <c r="X79" s="37">
        <v>3658914.0900000003</v>
      </c>
      <c r="Y79" s="37">
        <v>559598.62</v>
      </c>
      <c r="Z79" s="8"/>
      <c r="AA79" s="8"/>
    </row>
    <row r="80" spans="2:28" ht="368.25" customHeight="1" x14ac:dyDescent="0.25">
      <c r="B80" s="72">
        <f t="shared" si="20"/>
        <v>55</v>
      </c>
      <c r="C80" s="220"/>
      <c r="D80" s="7" t="s">
        <v>18</v>
      </c>
      <c r="E80" s="7">
        <v>104337</v>
      </c>
      <c r="F80" s="106" t="s">
        <v>82</v>
      </c>
      <c r="G80" s="124" t="s">
        <v>335</v>
      </c>
      <c r="H80" s="10" t="s">
        <v>368</v>
      </c>
      <c r="I80" s="10" t="s">
        <v>265</v>
      </c>
      <c r="J80" s="88">
        <v>0.85</v>
      </c>
      <c r="K80" s="10" t="s">
        <v>495</v>
      </c>
      <c r="L80" s="10" t="s">
        <v>369</v>
      </c>
      <c r="M80" s="10" t="s">
        <v>524</v>
      </c>
      <c r="N80" s="145" t="s">
        <v>637</v>
      </c>
      <c r="O80" s="10" t="s">
        <v>599</v>
      </c>
      <c r="P80" s="58">
        <f t="shared" si="0"/>
        <v>221477882</v>
      </c>
      <c r="Q80" s="56">
        <v>188256200</v>
      </c>
      <c r="R80" s="56">
        <v>28792124</v>
      </c>
      <c r="S80" s="56">
        <v>4429558</v>
      </c>
      <c r="T80" s="56">
        <v>96509544</v>
      </c>
      <c r="U80" s="56">
        <v>14757129</v>
      </c>
      <c r="V80" s="56">
        <f t="shared" si="19"/>
        <v>332744555</v>
      </c>
      <c r="W80" s="63" t="s">
        <v>251</v>
      </c>
      <c r="X80" s="37">
        <v>50739504.659999996</v>
      </c>
      <c r="Y80" s="69">
        <v>7760159.5499999998</v>
      </c>
      <c r="Z80" s="8"/>
      <c r="AA80" s="8"/>
    </row>
    <row r="81" spans="2:28" ht="153" x14ac:dyDescent="0.25">
      <c r="B81" s="72">
        <f t="shared" si="20"/>
        <v>56</v>
      </c>
      <c r="C81" s="220"/>
      <c r="D81" s="7" t="s">
        <v>19</v>
      </c>
      <c r="E81" s="7">
        <v>105146</v>
      </c>
      <c r="F81" s="106" t="s">
        <v>83</v>
      </c>
      <c r="G81" s="111" t="s">
        <v>324</v>
      </c>
      <c r="H81" s="93">
        <v>42719</v>
      </c>
      <c r="I81" s="93">
        <v>43861</v>
      </c>
      <c r="J81" s="88">
        <v>0.85</v>
      </c>
      <c r="K81" s="10" t="s">
        <v>498</v>
      </c>
      <c r="L81" s="10" t="s">
        <v>525</v>
      </c>
      <c r="M81" s="10" t="s">
        <v>525</v>
      </c>
      <c r="N81" s="145" t="s">
        <v>637</v>
      </c>
      <c r="O81" s="10" t="s">
        <v>599</v>
      </c>
      <c r="P81" s="58">
        <f t="shared" si="0"/>
        <v>235224439</v>
      </c>
      <c r="Q81" s="56">
        <v>199940773</v>
      </c>
      <c r="R81" s="56">
        <v>30579177</v>
      </c>
      <c r="S81" s="56">
        <v>4704489</v>
      </c>
      <c r="T81" s="56">
        <v>50027615</v>
      </c>
      <c r="U81" s="56">
        <v>18250172</v>
      </c>
      <c r="V81" s="56">
        <f t="shared" si="19"/>
        <v>303502226</v>
      </c>
      <c r="W81" s="63" t="s">
        <v>251</v>
      </c>
      <c r="X81" s="37">
        <v>55642987.870000005</v>
      </c>
      <c r="Y81" s="69">
        <v>8510158.0099999998</v>
      </c>
      <c r="Z81" s="8"/>
      <c r="AA81" s="8"/>
      <c r="AB81" s="8"/>
    </row>
    <row r="82" spans="2:28" s="8" customFormat="1" ht="140.25" customHeight="1" x14ac:dyDescent="0.25">
      <c r="B82" s="72">
        <f t="shared" si="20"/>
        <v>57</v>
      </c>
      <c r="C82" s="220"/>
      <c r="D82" s="7" t="s">
        <v>21</v>
      </c>
      <c r="E82" s="7">
        <v>104101</v>
      </c>
      <c r="F82" s="106" t="s">
        <v>85</v>
      </c>
      <c r="G82" s="111" t="s">
        <v>451</v>
      </c>
      <c r="H82" s="93">
        <v>42724</v>
      </c>
      <c r="I82" s="93">
        <v>43524</v>
      </c>
      <c r="J82" s="88">
        <v>0.85</v>
      </c>
      <c r="K82" s="10" t="s">
        <v>495</v>
      </c>
      <c r="L82" s="10" t="s">
        <v>454</v>
      </c>
      <c r="M82" s="10" t="s">
        <v>524</v>
      </c>
      <c r="N82" s="145" t="s">
        <v>637</v>
      </c>
      <c r="O82" s="10" t="s">
        <v>599</v>
      </c>
      <c r="P82" s="58">
        <f t="shared" si="0"/>
        <v>92979526</v>
      </c>
      <c r="Q82" s="56">
        <v>79032597</v>
      </c>
      <c r="R82" s="56">
        <v>12087338</v>
      </c>
      <c r="S82" s="56">
        <v>1859591</v>
      </c>
      <c r="T82" s="56">
        <v>21134929</v>
      </c>
      <c r="U82" s="56">
        <v>12695118</v>
      </c>
      <c r="V82" s="56">
        <f t="shared" si="19"/>
        <v>126809573</v>
      </c>
      <c r="W82" s="63" t="s">
        <v>251</v>
      </c>
      <c r="X82" s="37">
        <v>61596316.99000001</v>
      </c>
      <c r="Y82" s="69">
        <v>9420613.1699999999</v>
      </c>
    </row>
    <row r="83" spans="2:28" s="8" customFormat="1" ht="183" customHeight="1" x14ac:dyDescent="0.25">
      <c r="B83" s="72">
        <f t="shared" si="20"/>
        <v>58</v>
      </c>
      <c r="C83" s="220"/>
      <c r="D83" s="7" t="s">
        <v>22</v>
      </c>
      <c r="E83" s="7">
        <v>102050</v>
      </c>
      <c r="F83" s="106" t="s">
        <v>86</v>
      </c>
      <c r="G83" s="111" t="s">
        <v>336</v>
      </c>
      <c r="H83" s="10" t="s">
        <v>370</v>
      </c>
      <c r="I83" s="10" t="s">
        <v>371</v>
      </c>
      <c r="J83" s="88">
        <v>0.85</v>
      </c>
      <c r="K83" s="10" t="s">
        <v>487</v>
      </c>
      <c r="L83" s="10" t="s">
        <v>486</v>
      </c>
      <c r="M83" s="10" t="s">
        <v>486</v>
      </c>
      <c r="N83" s="145" t="s">
        <v>637</v>
      </c>
      <c r="O83" s="10" t="s">
        <v>599</v>
      </c>
      <c r="P83" s="58">
        <f t="shared" si="0"/>
        <v>1029054034</v>
      </c>
      <c r="Q83" s="56">
        <v>874695929</v>
      </c>
      <c r="R83" s="56">
        <v>133777024</v>
      </c>
      <c r="S83" s="56">
        <v>20581081</v>
      </c>
      <c r="T83" s="56">
        <v>289699740</v>
      </c>
      <c r="U83" s="56">
        <v>419444666</v>
      </c>
      <c r="V83" s="56">
        <f t="shared" si="19"/>
        <v>1738198440</v>
      </c>
      <c r="W83" s="63" t="s">
        <v>251</v>
      </c>
      <c r="X83" s="37">
        <v>7936030.1799999997</v>
      </c>
      <c r="Y83" s="37">
        <v>1213745.79</v>
      </c>
    </row>
    <row r="84" spans="2:28" s="8" customFormat="1" ht="119.25" customHeight="1" x14ac:dyDescent="0.25">
      <c r="B84" s="72">
        <f t="shared" si="20"/>
        <v>59</v>
      </c>
      <c r="C84" s="220"/>
      <c r="D84" s="7" t="s">
        <v>23</v>
      </c>
      <c r="E84" s="7">
        <v>105422</v>
      </c>
      <c r="F84" s="106" t="s">
        <v>87</v>
      </c>
      <c r="G84" s="121" t="s">
        <v>355</v>
      </c>
      <c r="H84" s="93">
        <v>42726</v>
      </c>
      <c r="I84" s="93">
        <v>43220</v>
      </c>
      <c r="J84" s="88">
        <v>0.85</v>
      </c>
      <c r="K84" s="10" t="s">
        <v>488</v>
      </c>
      <c r="L84" s="10" t="s">
        <v>282</v>
      </c>
      <c r="M84" s="10" t="s">
        <v>282</v>
      </c>
      <c r="N84" s="145" t="s">
        <v>637</v>
      </c>
      <c r="O84" s="10" t="s">
        <v>599</v>
      </c>
      <c r="P84" s="58">
        <f t="shared" si="0"/>
        <v>62918272</v>
      </c>
      <c r="Q84" s="56">
        <v>53480531</v>
      </c>
      <c r="R84" s="56">
        <v>8179375</v>
      </c>
      <c r="S84" s="56">
        <v>1258366</v>
      </c>
      <c r="T84" s="56">
        <v>13427524</v>
      </c>
      <c r="U84" s="56">
        <v>5219341</v>
      </c>
      <c r="V84" s="56">
        <f t="shared" si="19"/>
        <v>81565137</v>
      </c>
      <c r="W84" s="63" t="s">
        <v>251</v>
      </c>
      <c r="X84" s="37">
        <v>33757794.009999998</v>
      </c>
      <c r="Y84" s="69">
        <v>5162956.7400000012</v>
      </c>
    </row>
    <row r="85" spans="2:28" s="8" customFormat="1" ht="56.25" customHeight="1" x14ac:dyDescent="0.25">
      <c r="B85" s="72">
        <f t="shared" si="20"/>
        <v>60</v>
      </c>
      <c r="C85" s="220"/>
      <c r="D85" s="7" t="s">
        <v>26</v>
      </c>
      <c r="E85" s="7">
        <v>106130</v>
      </c>
      <c r="F85" s="106" t="s">
        <v>89</v>
      </c>
      <c r="G85" s="111" t="s">
        <v>459</v>
      </c>
      <c r="H85" s="93">
        <v>42731</v>
      </c>
      <c r="I85" s="93">
        <v>43524</v>
      </c>
      <c r="J85" s="88">
        <v>0.85</v>
      </c>
      <c r="K85" s="10" t="s">
        <v>498</v>
      </c>
      <c r="L85" s="10" t="s">
        <v>526</v>
      </c>
      <c r="M85" s="10" t="s">
        <v>526</v>
      </c>
      <c r="N85" s="145" t="s">
        <v>637</v>
      </c>
      <c r="O85" s="10" t="s">
        <v>599</v>
      </c>
      <c r="P85" s="58">
        <f t="shared" si="0"/>
        <v>78829046</v>
      </c>
      <c r="Q85" s="56">
        <v>67004689</v>
      </c>
      <c r="R85" s="56">
        <v>10247776</v>
      </c>
      <c r="S85" s="56">
        <v>1576581</v>
      </c>
      <c r="T85" s="56">
        <v>17295731</v>
      </c>
      <c r="U85" s="56">
        <v>7649611</v>
      </c>
      <c r="V85" s="56">
        <f t="shared" si="19"/>
        <v>103774388</v>
      </c>
      <c r="W85" s="63" t="s">
        <v>251</v>
      </c>
      <c r="X85" s="37">
        <v>49539056.820000008</v>
      </c>
      <c r="Y85" s="37">
        <v>7576561.6299999999</v>
      </c>
    </row>
    <row r="86" spans="2:28" s="8" customFormat="1" ht="65.25" customHeight="1" x14ac:dyDescent="0.25">
      <c r="B86" s="72">
        <f t="shared" si="20"/>
        <v>61</v>
      </c>
      <c r="C86" s="220"/>
      <c r="D86" s="7" t="s">
        <v>27</v>
      </c>
      <c r="E86" s="7">
        <v>104740</v>
      </c>
      <c r="F86" s="106" t="s">
        <v>90</v>
      </c>
      <c r="G86" s="111" t="s">
        <v>325</v>
      </c>
      <c r="H86" s="93">
        <v>42734</v>
      </c>
      <c r="I86" s="93">
        <v>43524</v>
      </c>
      <c r="J86" s="88">
        <v>0.85</v>
      </c>
      <c r="K86" s="10" t="s">
        <v>481</v>
      </c>
      <c r="L86" s="10" t="s">
        <v>482</v>
      </c>
      <c r="M86" s="10" t="s">
        <v>527</v>
      </c>
      <c r="N86" s="145" t="s">
        <v>637</v>
      </c>
      <c r="O86" s="10" t="s">
        <v>599</v>
      </c>
      <c r="P86" s="58">
        <f t="shared" si="0"/>
        <v>54826027</v>
      </c>
      <c r="Q86" s="56">
        <v>46602123</v>
      </c>
      <c r="R86" s="56">
        <v>7127383</v>
      </c>
      <c r="S86" s="56">
        <v>1096521</v>
      </c>
      <c r="T86" s="56">
        <v>12467164</v>
      </c>
      <c r="U86" s="56">
        <v>8221382</v>
      </c>
      <c r="V86" s="56">
        <f t="shared" si="19"/>
        <v>75514573</v>
      </c>
      <c r="W86" s="63" t="s">
        <v>251</v>
      </c>
      <c r="X86" s="37">
        <v>10430589.129999999</v>
      </c>
      <c r="Y86" s="37">
        <v>1595266.58</v>
      </c>
    </row>
    <row r="87" spans="2:28" s="8" customFormat="1" ht="248.25" customHeight="1" x14ac:dyDescent="0.25">
      <c r="B87" s="72">
        <f t="shared" si="20"/>
        <v>62</v>
      </c>
      <c r="C87" s="220"/>
      <c r="D87" s="7" t="s">
        <v>28</v>
      </c>
      <c r="E87" s="7">
        <v>105327</v>
      </c>
      <c r="F87" s="106" t="s">
        <v>91</v>
      </c>
      <c r="G87" s="125" t="s">
        <v>734</v>
      </c>
      <c r="H87" s="10" t="s">
        <v>383</v>
      </c>
      <c r="I87" s="10" t="s">
        <v>264</v>
      </c>
      <c r="J87" s="88">
        <v>0.85</v>
      </c>
      <c r="K87" s="10" t="s">
        <v>488</v>
      </c>
      <c r="L87" s="10" t="s">
        <v>506</v>
      </c>
      <c r="M87" s="10" t="s">
        <v>507</v>
      </c>
      <c r="N87" s="145" t="s">
        <v>637</v>
      </c>
      <c r="O87" s="10" t="s">
        <v>599</v>
      </c>
      <c r="P87" s="58">
        <f t="shared" si="0"/>
        <v>107863562</v>
      </c>
      <c r="Q87" s="56">
        <v>91684028</v>
      </c>
      <c r="R87" s="56">
        <v>14022263</v>
      </c>
      <c r="S87" s="56">
        <v>2157271</v>
      </c>
      <c r="T87" s="56">
        <v>23427815</v>
      </c>
      <c r="U87" s="56">
        <v>10732988</v>
      </c>
      <c r="V87" s="56">
        <f t="shared" si="19"/>
        <v>142024365</v>
      </c>
      <c r="W87" s="63" t="s">
        <v>251</v>
      </c>
      <c r="X87" s="37">
        <v>40045685.110000007</v>
      </c>
      <c r="Y87" s="37">
        <v>6124634.1900000004</v>
      </c>
    </row>
    <row r="88" spans="2:28" s="8" customFormat="1" ht="134.25" customHeight="1" x14ac:dyDescent="0.25">
      <c r="B88" s="72">
        <f t="shared" si="20"/>
        <v>63</v>
      </c>
      <c r="C88" s="220"/>
      <c r="D88" s="7" t="s">
        <v>29</v>
      </c>
      <c r="E88" s="7">
        <v>106208</v>
      </c>
      <c r="F88" s="106" t="s">
        <v>92</v>
      </c>
      <c r="G88" s="111" t="s">
        <v>452</v>
      </c>
      <c r="H88" s="93">
        <v>42738</v>
      </c>
      <c r="I88" s="93">
        <v>43131</v>
      </c>
      <c r="J88" s="88">
        <v>0.85</v>
      </c>
      <c r="K88" s="10" t="s">
        <v>494</v>
      </c>
      <c r="L88" s="10" t="s">
        <v>367</v>
      </c>
      <c r="M88" s="10" t="s">
        <v>367</v>
      </c>
      <c r="N88" s="145" t="s">
        <v>637</v>
      </c>
      <c r="O88" s="10" t="s">
        <v>599</v>
      </c>
      <c r="P88" s="58">
        <f t="shared" si="0"/>
        <v>26915160.099999998</v>
      </c>
      <c r="Q88" s="56">
        <v>22877886.09</v>
      </c>
      <c r="R88" s="56">
        <v>3498970.81</v>
      </c>
      <c r="S88" s="56">
        <v>538303.19999999995</v>
      </c>
      <c r="T88" s="56">
        <v>5888889.1699999999</v>
      </c>
      <c r="U88" s="56">
        <v>3067195</v>
      </c>
      <c r="V88" s="56">
        <f t="shared" si="19"/>
        <v>35871244.269999996</v>
      </c>
      <c r="W88" s="63" t="s">
        <v>251</v>
      </c>
      <c r="X88" s="37">
        <v>15377388.789999999</v>
      </c>
      <c r="Y88" s="37">
        <v>2351835.94</v>
      </c>
    </row>
    <row r="89" spans="2:28" s="8" customFormat="1" ht="161.25" customHeight="1" x14ac:dyDescent="0.25">
      <c r="B89" s="72">
        <f t="shared" si="20"/>
        <v>64</v>
      </c>
      <c r="C89" s="220"/>
      <c r="D89" s="7" t="s">
        <v>30</v>
      </c>
      <c r="E89" s="7">
        <v>102541</v>
      </c>
      <c r="F89" s="106" t="s">
        <v>31</v>
      </c>
      <c r="G89" s="116" t="s">
        <v>337</v>
      </c>
      <c r="H89" s="106" t="s">
        <v>372</v>
      </c>
      <c r="I89" s="106" t="s">
        <v>373</v>
      </c>
      <c r="J89" s="88">
        <v>0.85</v>
      </c>
      <c r="K89" s="106" t="s">
        <v>494</v>
      </c>
      <c r="L89" s="106" t="s">
        <v>528</v>
      </c>
      <c r="M89" s="106"/>
      <c r="N89" s="145" t="s">
        <v>637</v>
      </c>
      <c r="O89" s="10" t="s">
        <v>599</v>
      </c>
      <c r="P89" s="55">
        <f t="shared" si="0"/>
        <v>9909808</v>
      </c>
      <c r="Q89" s="55">
        <v>8423337</v>
      </c>
      <c r="R89" s="55">
        <v>1387373</v>
      </c>
      <c r="S89" s="55">
        <v>99098</v>
      </c>
      <c r="T89" s="55">
        <v>1981962</v>
      </c>
      <c r="U89" s="56">
        <v>0</v>
      </c>
      <c r="V89" s="56">
        <f t="shared" si="19"/>
        <v>11891770</v>
      </c>
      <c r="W89" s="63" t="s">
        <v>251</v>
      </c>
      <c r="X89" s="37">
        <v>2604821.1</v>
      </c>
      <c r="Y89" s="37">
        <v>429029.36</v>
      </c>
    </row>
    <row r="90" spans="2:28" s="8" customFormat="1" ht="40.5" customHeight="1" x14ac:dyDescent="0.25">
      <c r="B90" s="72">
        <f t="shared" si="20"/>
        <v>65</v>
      </c>
      <c r="C90" s="220"/>
      <c r="D90" s="7" t="s">
        <v>32</v>
      </c>
      <c r="E90" s="7">
        <v>105336</v>
      </c>
      <c r="F90" s="106" t="s">
        <v>33</v>
      </c>
      <c r="G90" s="111" t="s">
        <v>327</v>
      </c>
      <c r="H90" s="93">
        <v>42772</v>
      </c>
      <c r="I90" s="10" t="s">
        <v>326</v>
      </c>
      <c r="J90" s="88">
        <v>0.85</v>
      </c>
      <c r="K90" s="10" t="s">
        <v>492</v>
      </c>
      <c r="L90" s="10" t="s">
        <v>285</v>
      </c>
      <c r="M90" s="10" t="s">
        <v>529</v>
      </c>
      <c r="N90" s="145" t="s">
        <v>637</v>
      </c>
      <c r="O90" s="10" t="s">
        <v>599</v>
      </c>
      <c r="P90" s="63">
        <f t="shared" si="0"/>
        <v>29660616</v>
      </c>
      <c r="Q90" s="56">
        <v>25211524</v>
      </c>
      <c r="R90" s="55">
        <v>3855880</v>
      </c>
      <c r="S90" s="55">
        <v>593212</v>
      </c>
      <c r="T90" s="55">
        <v>12649738</v>
      </c>
      <c r="U90" s="56">
        <v>0</v>
      </c>
      <c r="V90" s="56">
        <f t="shared" si="19"/>
        <v>42310354</v>
      </c>
      <c r="W90" s="63" t="s">
        <v>251</v>
      </c>
      <c r="X90" s="37">
        <v>4727691.16</v>
      </c>
      <c r="Y90" s="37">
        <v>723058.65</v>
      </c>
    </row>
    <row r="91" spans="2:28" s="8" customFormat="1" ht="51.75" customHeight="1" x14ac:dyDescent="0.25">
      <c r="B91" s="72">
        <f t="shared" si="20"/>
        <v>66</v>
      </c>
      <c r="C91" s="220"/>
      <c r="D91" s="7" t="s">
        <v>34</v>
      </c>
      <c r="E91" s="7">
        <v>106221</v>
      </c>
      <c r="F91" s="106" t="s">
        <v>35</v>
      </c>
      <c r="G91" s="111" t="s">
        <v>348</v>
      </c>
      <c r="H91" s="93">
        <v>42772</v>
      </c>
      <c r="I91" s="10" t="s">
        <v>347</v>
      </c>
      <c r="J91" s="88">
        <v>0.85</v>
      </c>
      <c r="K91" s="10" t="s">
        <v>495</v>
      </c>
      <c r="L91" s="10" t="s">
        <v>530</v>
      </c>
      <c r="M91" s="10" t="s">
        <v>531</v>
      </c>
      <c r="N91" s="145" t="s">
        <v>637</v>
      </c>
      <c r="O91" s="10" t="s">
        <v>599</v>
      </c>
      <c r="P91" s="63">
        <f t="shared" si="0"/>
        <v>30879822</v>
      </c>
      <c r="Q91" s="56">
        <v>26247849</v>
      </c>
      <c r="R91" s="55">
        <v>4014377</v>
      </c>
      <c r="S91" s="55">
        <v>617596</v>
      </c>
      <c r="T91" s="55">
        <v>6721744</v>
      </c>
      <c r="U91" s="56">
        <v>2978892</v>
      </c>
      <c r="V91" s="56">
        <f t="shared" si="19"/>
        <v>40580458</v>
      </c>
      <c r="W91" s="63" t="s">
        <v>251</v>
      </c>
      <c r="X91" s="37">
        <v>6271622.7800000003</v>
      </c>
      <c r="Y91" s="37">
        <v>959189.39</v>
      </c>
    </row>
    <row r="92" spans="2:28" s="8" customFormat="1" ht="105.75" customHeight="1" x14ac:dyDescent="0.25">
      <c r="B92" s="72">
        <f t="shared" si="20"/>
        <v>67</v>
      </c>
      <c r="C92" s="220"/>
      <c r="D92" s="7" t="s">
        <v>36</v>
      </c>
      <c r="E92" s="7">
        <v>101066</v>
      </c>
      <c r="F92" s="106" t="s">
        <v>37</v>
      </c>
      <c r="G92" s="116" t="s">
        <v>328</v>
      </c>
      <c r="H92" s="94">
        <v>42774</v>
      </c>
      <c r="I92" s="94">
        <v>43404</v>
      </c>
      <c r="J92" s="88">
        <v>0.85</v>
      </c>
      <c r="K92" s="106" t="s">
        <v>483</v>
      </c>
      <c r="L92" s="106" t="s">
        <v>532</v>
      </c>
      <c r="M92" s="106"/>
      <c r="N92" s="145" t="s">
        <v>637</v>
      </c>
      <c r="O92" s="10" t="s">
        <v>599</v>
      </c>
      <c r="P92" s="55">
        <f t="shared" si="0"/>
        <v>10503439.000000002</v>
      </c>
      <c r="Q92" s="55">
        <v>8927923.1500000004</v>
      </c>
      <c r="R92" s="55">
        <v>1470481.4600000002</v>
      </c>
      <c r="S92" s="55">
        <v>105034.39</v>
      </c>
      <c r="T92" s="55">
        <v>2100688</v>
      </c>
      <c r="U92" s="55">
        <v>0</v>
      </c>
      <c r="V92" s="56">
        <f t="shared" si="19"/>
        <v>12604127.000000002</v>
      </c>
      <c r="W92" s="63" t="s">
        <v>251</v>
      </c>
      <c r="X92" s="37">
        <v>0</v>
      </c>
      <c r="Y92" s="37">
        <v>0</v>
      </c>
    </row>
    <row r="93" spans="2:28" s="8" customFormat="1" ht="133.5" customHeight="1" x14ac:dyDescent="0.25">
      <c r="B93" s="72">
        <f t="shared" si="20"/>
        <v>68</v>
      </c>
      <c r="C93" s="220"/>
      <c r="D93" s="7" t="s">
        <v>38</v>
      </c>
      <c r="E93" s="7">
        <v>106974</v>
      </c>
      <c r="F93" s="106" t="s">
        <v>214</v>
      </c>
      <c r="G93" s="111" t="s">
        <v>345</v>
      </c>
      <c r="H93" s="93">
        <v>42949</v>
      </c>
      <c r="I93" s="93" t="s">
        <v>346</v>
      </c>
      <c r="J93" s="88">
        <v>0.85</v>
      </c>
      <c r="K93" s="10" t="s">
        <v>481</v>
      </c>
      <c r="L93" s="10" t="s">
        <v>533</v>
      </c>
      <c r="M93" s="10" t="s">
        <v>533</v>
      </c>
      <c r="N93" s="145" t="s">
        <v>637</v>
      </c>
      <c r="O93" s="10" t="s">
        <v>599</v>
      </c>
      <c r="P93" s="63">
        <f t="shared" si="0"/>
        <v>133567269</v>
      </c>
      <c r="Q93" s="56">
        <v>113532179</v>
      </c>
      <c r="R93" s="55">
        <v>17363745</v>
      </c>
      <c r="S93" s="55">
        <v>2671345</v>
      </c>
      <c r="T93" s="55">
        <v>29197472</v>
      </c>
      <c r="U93" s="56">
        <v>14873797</v>
      </c>
      <c r="V93" s="56">
        <f t="shared" si="19"/>
        <v>177638538</v>
      </c>
      <c r="W93" s="63" t="s">
        <v>251</v>
      </c>
      <c r="X93" s="37">
        <v>0</v>
      </c>
      <c r="Y93" s="69">
        <v>0</v>
      </c>
    </row>
    <row r="94" spans="2:28" s="8" customFormat="1" ht="77.25" customHeight="1" x14ac:dyDescent="0.25">
      <c r="B94" s="72">
        <f t="shared" si="20"/>
        <v>69</v>
      </c>
      <c r="C94" s="220"/>
      <c r="D94" s="7" t="s">
        <v>39</v>
      </c>
      <c r="E94" s="7">
        <v>108040</v>
      </c>
      <c r="F94" s="106" t="s">
        <v>40</v>
      </c>
      <c r="G94" s="116" t="s">
        <v>447</v>
      </c>
      <c r="H94" s="94">
        <v>42795</v>
      </c>
      <c r="I94" s="94">
        <v>43190</v>
      </c>
      <c r="J94" s="88">
        <v>0.85</v>
      </c>
      <c r="K94" s="106" t="s">
        <v>495</v>
      </c>
      <c r="L94" s="106" t="s">
        <v>502</v>
      </c>
      <c r="M94" s="106"/>
      <c r="N94" s="145" t="s">
        <v>637</v>
      </c>
      <c r="O94" s="10" t="s">
        <v>599</v>
      </c>
      <c r="P94" s="55">
        <f t="shared" si="0"/>
        <v>11926122</v>
      </c>
      <c r="Q94" s="55">
        <v>10137204</v>
      </c>
      <c r="R94" s="55">
        <v>1669657</v>
      </c>
      <c r="S94" s="55">
        <v>119261</v>
      </c>
      <c r="T94" s="55">
        <v>2385224</v>
      </c>
      <c r="U94" s="55">
        <v>0</v>
      </c>
      <c r="V94" s="56">
        <f t="shared" si="19"/>
        <v>14311346</v>
      </c>
      <c r="W94" s="63" t="s">
        <v>436</v>
      </c>
      <c r="X94" s="37">
        <v>1013720.37</v>
      </c>
      <c r="Y94" s="69">
        <v>166965.71</v>
      </c>
      <c r="Z94" s="65"/>
    </row>
    <row r="95" spans="2:28" s="8" customFormat="1" ht="409.6" customHeight="1" x14ac:dyDescent="0.25">
      <c r="B95" s="72">
        <f t="shared" si="20"/>
        <v>70</v>
      </c>
      <c r="C95" s="220"/>
      <c r="D95" s="7" t="s">
        <v>41</v>
      </c>
      <c r="E95" s="7">
        <v>106204</v>
      </c>
      <c r="F95" s="106" t="s">
        <v>42</v>
      </c>
      <c r="G95" s="111" t="s">
        <v>468</v>
      </c>
      <c r="H95" s="93">
        <v>42775</v>
      </c>
      <c r="I95" s="93">
        <v>43524</v>
      </c>
      <c r="J95" s="88">
        <v>0.85</v>
      </c>
      <c r="K95" s="10" t="s">
        <v>495</v>
      </c>
      <c r="L95" s="10" t="s">
        <v>534</v>
      </c>
      <c r="M95" s="10" t="s">
        <v>535</v>
      </c>
      <c r="N95" s="145" t="s">
        <v>637</v>
      </c>
      <c r="O95" s="10" t="s">
        <v>599</v>
      </c>
      <c r="P95" s="63">
        <f t="shared" ref="P95:P181" si="21">+Q95+R95+S95</f>
        <v>92126031</v>
      </c>
      <c r="Q95" s="56">
        <v>78307126</v>
      </c>
      <c r="R95" s="55">
        <v>11976384</v>
      </c>
      <c r="S95" s="55">
        <v>1842521</v>
      </c>
      <c r="T95" s="55">
        <v>19984242</v>
      </c>
      <c r="U95" s="56">
        <v>8514160</v>
      </c>
      <c r="V95" s="56">
        <f t="shared" si="19"/>
        <v>120624433</v>
      </c>
      <c r="W95" s="63" t="s">
        <v>251</v>
      </c>
      <c r="X95" s="37">
        <v>24154714.5</v>
      </c>
      <c r="Y95" s="37">
        <v>3694250.4400000004</v>
      </c>
    </row>
    <row r="96" spans="2:28" s="8" customFormat="1" ht="189" customHeight="1" x14ac:dyDescent="0.25">
      <c r="B96" s="72">
        <f t="shared" si="20"/>
        <v>71</v>
      </c>
      <c r="C96" s="100"/>
      <c r="D96" s="7" t="s">
        <v>43</v>
      </c>
      <c r="E96" s="7">
        <v>102415</v>
      </c>
      <c r="F96" s="106" t="s">
        <v>44</v>
      </c>
      <c r="G96" s="116" t="s">
        <v>338</v>
      </c>
      <c r="H96" s="106" t="s">
        <v>374</v>
      </c>
      <c r="I96" s="106" t="s">
        <v>252</v>
      </c>
      <c r="J96" s="88">
        <v>0.85</v>
      </c>
      <c r="K96" s="106" t="s">
        <v>494</v>
      </c>
      <c r="L96" s="106" t="s">
        <v>504</v>
      </c>
      <c r="M96" s="106"/>
      <c r="N96" s="145" t="s">
        <v>637</v>
      </c>
      <c r="O96" s="10" t="s">
        <v>599</v>
      </c>
      <c r="P96" s="55">
        <f t="shared" si="21"/>
        <v>8028912</v>
      </c>
      <c r="Q96" s="55">
        <v>6824575</v>
      </c>
      <c r="R96" s="55">
        <v>1124048</v>
      </c>
      <c r="S96" s="55">
        <v>80289</v>
      </c>
      <c r="T96" s="55">
        <v>1605782</v>
      </c>
      <c r="U96" s="55">
        <v>0</v>
      </c>
      <c r="V96" s="56">
        <f t="shared" si="19"/>
        <v>9634694</v>
      </c>
      <c r="W96" s="63" t="s">
        <v>251</v>
      </c>
      <c r="X96" s="37">
        <v>3753516.2600000002</v>
      </c>
      <c r="Y96" s="37">
        <v>618226.22</v>
      </c>
    </row>
    <row r="97" spans="2:25" s="8" customFormat="1" ht="266.25" customHeight="1" x14ac:dyDescent="0.25">
      <c r="B97" s="72">
        <f t="shared" si="20"/>
        <v>72</v>
      </c>
      <c r="C97" s="100"/>
      <c r="D97" s="7" t="s">
        <v>45</v>
      </c>
      <c r="E97" s="7">
        <v>107453</v>
      </c>
      <c r="F97" s="106" t="s">
        <v>46</v>
      </c>
      <c r="G97" s="126" t="s">
        <v>375</v>
      </c>
      <c r="H97" s="10" t="s">
        <v>376</v>
      </c>
      <c r="I97" s="10" t="s">
        <v>262</v>
      </c>
      <c r="J97" s="88">
        <v>0.85</v>
      </c>
      <c r="K97" s="10" t="s">
        <v>495</v>
      </c>
      <c r="L97" s="10" t="s">
        <v>491</v>
      </c>
      <c r="M97" s="10"/>
      <c r="N97" s="145" t="s">
        <v>637</v>
      </c>
      <c r="O97" s="10" t="s">
        <v>599</v>
      </c>
      <c r="P97" s="63">
        <f t="shared" si="21"/>
        <v>45452806</v>
      </c>
      <c r="Q97" s="56">
        <v>38634885</v>
      </c>
      <c r="R97" s="55">
        <v>5908865</v>
      </c>
      <c r="S97" s="55">
        <v>909056</v>
      </c>
      <c r="T97" s="60">
        <v>9090561</v>
      </c>
      <c r="U97" s="56">
        <v>0</v>
      </c>
      <c r="V97" s="56">
        <f t="shared" si="19"/>
        <v>54543367</v>
      </c>
      <c r="W97" s="63" t="s">
        <v>251</v>
      </c>
      <c r="X97" s="37">
        <v>21040.2</v>
      </c>
      <c r="Y97" s="69">
        <v>3217.92</v>
      </c>
    </row>
    <row r="98" spans="2:25" s="8" customFormat="1" ht="140.25" customHeight="1" x14ac:dyDescent="0.25">
      <c r="B98" s="72">
        <f t="shared" si="20"/>
        <v>73</v>
      </c>
      <c r="C98" s="100"/>
      <c r="D98" s="7" t="s">
        <v>47</v>
      </c>
      <c r="E98" s="7">
        <v>105621</v>
      </c>
      <c r="F98" s="106" t="s">
        <v>48</v>
      </c>
      <c r="G98" s="116" t="s">
        <v>438</v>
      </c>
      <c r="H98" s="94">
        <v>42705</v>
      </c>
      <c r="I98" s="94">
        <v>43190</v>
      </c>
      <c r="J98" s="88">
        <v>0.85</v>
      </c>
      <c r="K98" s="106" t="s">
        <v>495</v>
      </c>
      <c r="L98" s="106" t="s">
        <v>454</v>
      </c>
      <c r="M98" s="106"/>
      <c r="N98" s="145" t="s">
        <v>637</v>
      </c>
      <c r="O98" s="10" t="s">
        <v>599</v>
      </c>
      <c r="P98" s="55">
        <f t="shared" si="21"/>
        <v>11406183.6315</v>
      </c>
      <c r="Q98" s="55">
        <v>9695256</v>
      </c>
      <c r="R98" s="55">
        <v>1596865.7894000004</v>
      </c>
      <c r="S98" s="55">
        <v>114061.84210000001</v>
      </c>
      <c r="T98" s="55">
        <v>2281237</v>
      </c>
      <c r="U98" s="55">
        <v>0</v>
      </c>
      <c r="V98" s="56">
        <f t="shared" si="19"/>
        <v>13687420.6315</v>
      </c>
      <c r="W98" s="63" t="s">
        <v>436</v>
      </c>
      <c r="X98" s="37">
        <f>2961858.13+3135589.68</f>
        <v>6097447.8100000005</v>
      </c>
      <c r="Y98" s="37">
        <f>487835.46+516450.06</f>
        <v>1004285.52</v>
      </c>
    </row>
    <row r="99" spans="2:25" s="8" customFormat="1" ht="75.75" customHeight="1" x14ac:dyDescent="0.25">
      <c r="B99" s="72">
        <f t="shared" si="20"/>
        <v>74</v>
      </c>
      <c r="C99" s="100"/>
      <c r="D99" s="7" t="s">
        <v>49</v>
      </c>
      <c r="E99" s="7">
        <v>106373</v>
      </c>
      <c r="F99" s="106" t="s">
        <v>94</v>
      </c>
      <c r="G99" s="111" t="s">
        <v>352</v>
      </c>
      <c r="H99" s="10" t="s">
        <v>353</v>
      </c>
      <c r="I99" s="10" t="s">
        <v>354</v>
      </c>
      <c r="J99" s="88">
        <v>0.85</v>
      </c>
      <c r="K99" s="10" t="s">
        <v>483</v>
      </c>
      <c r="L99" s="10" t="s">
        <v>500</v>
      </c>
      <c r="M99" s="10" t="s">
        <v>536</v>
      </c>
      <c r="N99" s="145" t="s">
        <v>637</v>
      </c>
      <c r="O99" s="10" t="s">
        <v>599</v>
      </c>
      <c r="P99" s="63">
        <f t="shared" si="21"/>
        <v>81435890</v>
      </c>
      <c r="Q99" s="56">
        <v>69220506</v>
      </c>
      <c r="R99" s="56">
        <v>10586666</v>
      </c>
      <c r="S99" s="56">
        <v>1628718</v>
      </c>
      <c r="T99" s="56">
        <v>17531811</v>
      </c>
      <c r="U99" s="56">
        <v>9371300</v>
      </c>
      <c r="V99" s="56">
        <f t="shared" si="19"/>
        <v>108339001</v>
      </c>
      <c r="W99" s="63" t="s">
        <v>251</v>
      </c>
      <c r="X99" s="37">
        <v>16868684.670000002</v>
      </c>
      <c r="Y99" s="69">
        <v>2579916.4699999997</v>
      </c>
    </row>
    <row r="100" spans="2:25" s="8" customFormat="1" ht="126.75" customHeight="1" x14ac:dyDescent="0.25">
      <c r="B100" s="72">
        <f t="shared" si="20"/>
        <v>75</v>
      </c>
      <c r="C100" s="100"/>
      <c r="D100" s="7" t="s">
        <v>55</v>
      </c>
      <c r="E100" s="7">
        <v>105593</v>
      </c>
      <c r="F100" s="106" t="s">
        <v>56</v>
      </c>
      <c r="G100" s="116" t="s">
        <v>350</v>
      </c>
      <c r="H100" s="94">
        <v>42824</v>
      </c>
      <c r="I100" s="94">
        <v>43100</v>
      </c>
      <c r="J100" s="88">
        <v>0.85</v>
      </c>
      <c r="K100" s="106" t="s">
        <v>487</v>
      </c>
      <c r="L100" s="106" t="s">
        <v>537</v>
      </c>
      <c r="M100" s="106"/>
      <c r="N100" s="145" t="s">
        <v>637</v>
      </c>
      <c r="O100" s="10" t="s">
        <v>599</v>
      </c>
      <c r="P100" s="55">
        <f t="shared" si="21"/>
        <v>9927570</v>
      </c>
      <c r="Q100" s="55">
        <v>8438434.5</v>
      </c>
      <c r="R100" s="55">
        <v>1389859.8</v>
      </c>
      <c r="S100" s="55">
        <v>99275.7</v>
      </c>
      <c r="T100" s="55">
        <v>1985514</v>
      </c>
      <c r="U100" s="55">
        <v>0</v>
      </c>
      <c r="V100" s="56">
        <f t="shared" si="19"/>
        <v>11913084</v>
      </c>
      <c r="W100" s="63" t="s">
        <v>251</v>
      </c>
      <c r="X100" s="37">
        <v>1141663.8700000001</v>
      </c>
      <c r="Y100" s="69">
        <v>188038.76</v>
      </c>
    </row>
    <row r="101" spans="2:25" s="8" customFormat="1" ht="207" customHeight="1" x14ac:dyDescent="0.25">
      <c r="B101" s="72">
        <f t="shared" si="20"/>
        <v>76</v>
      </c>
      <c r="C101" s="100"/>
      <c r="D101" s="7" t="s">
        <v>59</v>
      </c>
      <c r="E101" s="7">
        <v>104855</v>
      </c>
      <c r="F101" s="106" t="s">
        <v>96</v>
      </c>
      <c r="G101" s="125" t="s">
        <v>384</v>
      </c>
      <c r="H101" s="10" t="s">
        <v>385</v>
      </c>
      <c r="I101" s="10" t="s">
        <v>265</v>
      </c>
      <c r="J101" s="88">
        <v>0.85</v>
      </c>
      <c r="K101" s="10" t="s">
        <v>488</v>
      </c>
      <c r="L101" s="10" t="s">
        <v>538</v>
      </c>
      <c r="M101" s="10" t="s">
        <v>538</v>
      </c>
      <c r="N101" s="145" t="s">
        <v>637</v>
      </c>
      <c r="O101" s="10" t="s">
        <v>599</v>
      </c>
      <c r="P101" s="63">
        <f t="shared" si="21"/>
        <v>41951514.170000002</v>
      </c>
      <c r="Q101" s="56">
        <v>35658787.049999997</v>
      </c>
      <c r="R101" s="56">
        <v>5453696.8399999999</v>
      </c>
      <c r="S101" s="56">
        <v>839030.28</v>
      </c>
      <c r="T101" s="56">
        <v>8690881.6699999999</v>
      </c>
      <c r="U101" s="56">
        <v>4378154.53</v>
      </c>
      <c r="V101" s="56">
        <f t="shared" si="19"/>
        <v>55020550.370000005</v>
      </c>
      <c r="W101" s="63" t="s">
        <v>251</v>
      </c>
      <c r="X101" s="37">
        <v>0</v>
      </c>
      <c r="Y101" s="69">
        <v>0</v>
      </c>
    </row>
    <row r="102" spans="2:25" s="8" customFormat="1" ht="181.5" customHeight="1" x14ac:dyDescent="0.25">
      <c r="B102" s="72">
        <f t="shared" si="20"/>
        <v>77</v>
      </c>
      <c r="C102" s="100"/>
      <c r="D102" s="7" t="s">
        <v>57</v>
      </c>
      <c r="E102" s="7">
        <v>102578</v>
      </c>
      <c r="F102" s="106" t="s">
        <v>58</v>
      </c>
      <c r="G102" s="125" t="s">
        <v>260</v>
      </c>
      <c r="H102" s="106" t="s">
        <v>386</v>
      </c>
      <c r="I102" s="106" t="s">
        <v>259</v>
      </c>
      <c r="J102" s="88">
        <v>0.85</v>
      </c>
      <c r="K102" s="106" t="s">
        <v>481</v>
      </c>
      <c r="L102" s="106" t="s">
        <v>496</v>
      </c>
      <c r="M102" s="106"/>
      <c r="N102" s="145" t="s">
        <v>637</v>
      </c>
      <c r="O102" s="10" t="s">
        <v>599</v>
      </c>
      <c r="P102" s="55">
        <f t="shared" si="21"/>
        <v>5114757.8909</v>
      </c>
      <c r="Q102" s="55">
        <v>4347544.2235000003</v>
      </c>
      <c r="R102" s="55">
        <v>716066.10739999998</v>
      </c>
      <c r="S102" s="55">
        <v>51147.56</v>
      </c>
      <c r="T102" s="55">
        <v>1022951.58</v>
      </c>
      <c r="U102" s="55">
        <v>0</v>
      </c>
      <c r="V102" s="56">
        <f t="shared" si="19"/>
        <v>6137709.4709000001</v>
      </c>
      <c r="W102" s="63" t="s">
        <v>251</v>
      </c>
      <c r="X102" s="37">
        <v>0</v>
      </c>
      <c r="Y102" s="69">
        <v>0</v>
      </c>
    </row>
    <row r="103" spans="2:25" s="8" customFormat="1" ht="409.6" customHeight="1" x14ac:dyDescent="0.25">
      <c r="B103" s="72">
        <f t="shared" si="20"/>
        <v>78</v>
      </c>
      <c r="C103" s="100"/>
      <c r="D103" s="7" t="s">
        <v>60</v>
      </c>
      <c r="E103" s="7">
        <v>106678</v>
      </c>
      <c r="F103" s="106" t="s">
        <v>97</v>
      </c>
      <c r="G103" s="125" t="s">
        <v>263</v>
      </c>
      <c r="H103" s="106" t="s">
        <v>387</v>
      </c>
      <c r="I103" s="106" t="s">
        <v>262</v>
      </c>
      <c r="J103" s="88">
        <v>0.85</v>
      </c>
      <c r="K103" s="106" t="s">
        <v>483</v>
      </c>
      <c r="L103" s="106" t="s">
        <v>484</v>
      </c>
      <c r="M103" s="106"/>
      <c r="N103" s="145" t="s">
        <v>637</v>
      </c>
      <c r="O103" s="10" t="s">
        <v>599</v>
      </c>
      <c r="P103" s="55">
        <f t="shared" si="21"/>
        <v>6109300</v>
      </c>
      <c r="Q103" s="55">
        <v>5192905</v>
      </c>
      <c r="R103" s="55">
        <v>855302.00000000012</v>
      </c>
      <c r="S103" s="55">
        <v>61093</v>
      </c>
      <c r="T103" s="55">
        <v>1221859.99</v>
      </c>
      <c r="U103" s="55">
        <v>0</v>
      </c>
      <c r="V103" s="56">
        <f t="shared" si="19"/>
        <v>7331159.9900000002</v>
      </c>
      <c r="W103" s="63" t="s">
        <v>251</v>
      </c>
      <c r="X103" s="37">
        <v>2076550</v>
      </c>
      <c r="Y103" s="69">
        <v>342020</v>
      </c>
    </row>
    <row r="104" spans="2:25" s="8" customFormat="1" ht="123" customHeight="1" x14ac:dyDescent="0.25">
      <c r="B104" s="72">
        <f t="shared" si="20"/>
        <v>79</v>
      </c>
      <c r="C104" s="100"/>
      <c r="D104" s="7" t="s">
        <v>61</v>
      </c>
      <c r="E104" s="7">
        <v>105537</v>
      </c>
      <c r="F104" s="106" t="s">
        <v>98</v>
      </c>
      <c r="G104" s="194" t="s">
        <v>321</v>
      </c>
      <c r="H104" s="93">
        <v>42829</v>
      </c>
      <c r="I104" s="93">
        <v>43465</v>
      </c>
      <c r="J104" s="88">
        <v>0.85</v>
      </c>
      <c r="K104" s="10" t="s">
        <v>539</v>
      </c>
      <c r="L104" s="10" t="s">
        <v>501</v>
      </c>
      <c r="M104" s="10" t="s">
        <v>501</v>
      </c>
      <c r="N104" s="145" t="s">
        <v>637</v>
      </c>
      <c r="O104" s="10" t="s">
        <v>599</v>
      </c>
      <c r="P104" s="63">
        <f t="shared" si="21"/>
        <v>35786046.479999997</v>
      </c>
      <c r="Q104" s="56">
        <v>30418139.5</v>
      </c>
      <c r="R104" s="56">
        <v>4652186.05</v>
      </c>
      <c r="S104" s="56">
        <v>715720.93</v>
      </c>
      <c r="T104" s="56">
        <v>7157209.29</v>
      </c>
      <c r="U104" s="56">
        <v>0</v>
      </c>
      <c r="V104" s="56">
        <f t="shared" si="19"/>
        <v>42943255.769999996</v>
      </c>
      <c r="W104" s="63" t="s">
        <v>251</v>
      </c>
      <c r="X104" s="37">
        <v>5077718.8499999996</v>
      </c>
      <c r="Y104" s="37">
        <v>776592.3</v>
      </c>
    </row>
    <row r="105" spans="2:25" s="8" customFormat="1" ht="57" customHeight="1" x14ac:dyDescent="0.25">
      <c r="B105" s="72">
        <f t="shared" si="20"/>
        <v>80</v>
      </c>
      <c r="C105" s="100"/>
      <c r="D105" s="7" t="s">
        <v>62</v>
      </c>
      <c r="E105" s="7">
        <v>107617</v>
      </c>
      <c r="F105" s="106" t="s">
        <v>100</v>
      </c>
      <c r="G105" s="127" t="s">
        <v>351</v>
      </c>
      <c r="H105" s="93">
        <v>42836</v>
      </c>
      <c r="I105" s="93">
        <v>44196</v>
      </c>
      <c r="J105" s="88">
        <v>0.85</v>
      </c>
      <c r="K105" s="10" t="s">
        <v>483</v>
      </c>
      <c r="L105" s="10" t="s">
        <v>493</v>
      </c>
      <c r="M105" s="10" t="s">
        <v>493</v>
      </c>
      <c r="N105" s="145" t="s">
        <v>637</v>
      </c>
      <c r="O105" s="10" t="s">
        <v>599</v>
      </c>
      <c r="P105" s="63">
        <f t="shared" si="21"/>
        <v>86247043</v>
      </c>
      <c r="Q105" s="56">
        <v>73309986.430000007</v>
      </c>
      <c r="R105" s="56">
        <v>11212115.57</v>
      </c>
      <c r="S105" s="56">
        <v>1724941</v>
      </c>
      <c r="T105" s="56">
        <v>19096406.969999999</v>
      </c>
      <c r="U105" s="56">
        <v>9668262.8300000001</v>
      </c>
      <c r="V105" s="56">
        <f t="shared" si="19"/>
        <v>115011712.8</v>
      </c>
      <c r="W105" s="63" t="s">
        <v>251</v>
      </c>
      <c r="X105" s="37">
        <v>0</v>
      </c>
      <c r="Y105" s="69">
        <v>0</v>
      </c>
    </row>
    <row r="106" spans="2:25" s="8" customFormat="1" ht="139.5" customHeight="1" x14ac:dyDescent="0.25">
      <c r="B106" s="72">
        <f t="shared" si="20"/>
        <v>81</v>
      </c>
      <c r="C106" s="100"/>
      <c r="D106" s="7" t="s">
        <v>203</v>
      </c>
      <c r="E106" s="7">
        <v>106556</v>
      </c>
      <c r="F106" s="106" t="s">
        <v>101</v>
      </c>
      <c r="G106" s="125" t="s">
        <v>266</v>
      </c>
      <c r="H106" s="106" t="s">
        <v>388</v>
      </c>
      <c r="I106" s="106" t="s">
        <v>267</v>
      </c>
      <c r="J106" s="88">
        <v>0.85</v>
      </c>
      <c r="K106" s="106" t="s">
        <v>494</v>
      </c>
      <c r="L106" s="106" t="s">
        <v>367</v>
      </c>
      <c r="M106" s="106"/>
      <c r="N106" s="145" t="s">
        <v>637</v>
      </c>
      <c r="O106" s="10" t="s">
        <v>599</v>
      </c>
      <c r="P106" s="55">
        <f t="shared" si="21"/>
        <v>11034044.449999999</v>
      </c>
      <c r="Q106" s="55">
        <v>9378937.7799999993</v>
      </c>
      <c r="R106" s="55">
        <v>1544766.22</v>
      </c>
      <c r="S106" s="55">
        <v>110340.45</v>
      </c>
      <c r="T106" s="55">
        <v>2206808.89</v>
      </c>
      <c r="U106" s="55">
        <v>0</v>
      </c>
      <c r="V106" s="56">
        <f t="shared" si="19"/>
        <v>13240853.34</v>
      </c>
      <c r="W106" s="63" t="s">
        <v>251</v>
      </c>
      <c r="X106" s="37">
        <v>2164370.2599999998</v>
      </c>
      <c r="Y106" s="69">
        <v>356484.51</v>
      </c>
    </row>
    <row r="107" spans="2:25" s="8" customFormat="1" ht="181.5" customHeight="1" x14ac:dyDescent="0.25">
      <c r="B107" s="72">
        <f t="shared" si="20"/>
        <v>82</v>
      </c>
      <c r="C107" s="100"/>
      <c r="D107" s="7" t="s">
        <v>63</v>
      </c>
      <c r="E107" s="7">
        <v>108771</v>
      </c>
      <c r="F107" s="106" t="s">
        <v>103</v>
      </c>
      <c r="G107" s="122" t="s">
        <v>455</v>
      </c>
      <c r="H107" s="93">
        <v>42838</v>
      </c>
      <c r="I107" s="93">
        <v>43113</v>
      </c>
      <c r="J107" s="88">
        <v>0.85</v>
      </c>
      <c r="K107" s="10" t="s">
        <v>487</v>
      </c>
      <c r="L107" s="10" t="s">
        <v>537</v>
      </c>
      <c r="M107" s="10"/>
      <c r="N107" s="145" t="s">
        <v>637</v>
      </c>
      <c r="O107" s="10" t="s">
        <v>599</v>
      </c>
      <c r="P107" s="63">
        <f t="shared" si="21"/>
        <v>14458977.65</v>
      </c>
      <c r="Q107" s="56">
        <v>12290131.01</v>
      </c>
      <c r="R107" s="56">
        <v>1879667.09</v>
      </c>
      <c r="S107" s="56">
        <v>289179.55</v>
      </c>
      <c r="T107" s="56">
        <v>3000077.22</v>
      </c>
      <c r="U107" s="56">
        <v>1477292.22</v>
      </c>
      <c r="V107" s="56">
        <f t="shared" si="19"/>
        <v>18936347.09</v>
      </c>
      <c r="W107" s="63" t="s">
        <v>251</v>
      </c>
      <c r="X107" s="37">
        <v>1805202.05</v>
      </c>
      <c r="Y107" s="69">
        <v>276089.73</v>
      </c>
    </row>
    <row r="108" spans="2:25" s="8" customFormat="1" ht="92.25" customHeight="1" x14ac:dyDescent="0.25">
      <c r="B108" s="72">
        <f t="shared" si="20"/>
        <v>83</v>
      </c>
      <c r="C108" s="100"/>
      <c r="D108" s="7" t="s">
        <v>64</v>
      </c>
      <c r="E108" s="7">
        <v>107170</v>
      </c>
      <c r="F108" s="106" t="s">
        <v>102</v>
      </c>
      <c r="G108" s="128" t="s">
        <v>471</v>
      </c>
      <c r="H108" s="94">
        <v>42838</v>
      </c>
      <c r="I108" s="94">
        <v>43435</v>
      </c>
      <c r="J108" s="88">
        <v>0.85</v>
      </c>
      <c r="K108" s="106" t="s">
        <v>494</v>
      </c>
      <c r="L108" s="106" t="s">
        <v>501</v>
      </c>
      <c r="M108" s="106"/>
      <c r="N108" s="145" t="s">
        <v>637</v>
      </c>
      <c r="O108" s="10" t="s">
        <v>599</v>
      </c>
      <c r="P108" s="55">
        <f t="shared" si="21"/>
        <v>7516368.080000001</v>
      </c>
      <c r="Q108" s="55">
        <v>6388912.8600000003</v>
      </c>
      <c r="R108" s="55">
        <v>1052291.53</v>
      </c>
      <c r="S108" s="55">
        <v>75163.69</v>
      </c>
      <c r="T108" s="55">
        <v>1503273.61</v>
      </c>
      <c r="U108" s="55">
        <v>0</v>
      </c>
      <c r="V108" s="56">
        <f t="shared" ref="V108:V139" si="22">+Q108+R108+S108+T108+U108</f>
        <v>9019641.6900000013</v>
      </c>
      <c r="W108" s="63" t="s">
        <v>251</v>
      </c>
      <c r="X108" s="37">
        <v>638891.29</v>
      </c>
      <c r="Y108" s="69">
        <v>105229.15</v>
      </c>
    </row>
    <row r="109" spans="2:25" s="8" customFormat="1" ht="154.5" customHeight="1" x14ac:dyDescent="0.25">
      <c r="B109" s="72">
        <f t="shared" si="20"/>
        <v>84</v>
      </c>
      <c r="C109" s="100"/>
      <c r="D109" s="7" t="s">
        <v>67</v>
      </c>
      <c r="E109" s="7">
        <v>106355</v>
      </c>
      <c r="F109" s="106" t="s">
        <v>104</v>
      </c>
      <c r="G109" s="128" t="s">
        <v>322</v>
      </c>
      <c r="H109" s="93">
        <v>42850</v>
      </c>
      <c r="I109" s="93">
        <v>44196</v>
      </c>
      <c r="J109" s="88">
        <v>0.85</v>
      </c>
      <c r="K109" s="10" t="s">
        <v>498</v>
      </c>
      <c r="L109" s="10" t="s">
        <v>520</v>
      </c>
      <c r="M109" s="10" t="s">
        <v>520</v>
      </c>
      <c r="N109" s="145" t="s">
        <v>637</v>
      </c>
      <c r="O109" s="10" t="s">
        <v>599</v>
      </c>
      <c r="P109" s="63">
        <f>+Q109+R109+S109</f>
        <v>24374688.030000001</v>
      </c>
      <c r="Q109" s="56">
        <v>20718484.829999998</v>
      </c>
      <c r="R109" s="56">
        <v>3168709.44</v>
      </c>
      <c r="S109" s="56">
        <v>487493.76</v>
      </c>
      <c r="T109" s="56">
        <v>5106784.0999999996</v>
      </c>
      <c r="U109" s="56">
        <v>2711308.23</v>
      </c>
      <c r="V109" s="56">
        <f t="shared" si="22"/>
        <v>32192780.360000003</v>
      </c>
      <c r="W109" s="63" t="s">
        <v>251</v>
      </c>
      <c r="X109" s="37">
        <v>1058200.72</v>
      </c>
      <c r="Y109" s="69">
        <v>161842.46</v>
      </c>
    </row>
    <row r="110" spans="2:25" s="8" customFormat="1" ht="97.5" customHeight="1" x14ac:dyDescent="0.25">
      <c r="B110" s="72">
        <f t="shared" si="20"/>
        <v>85</v>
      </c>
      <c r="C110" s="100"/>
      <c r="D110" s="7" t="s">
        <v>68</v>
      </c>
      <c r="E110" s="7">
        <v>106283</v>
      </c>
      <c r="F110" s="106" t="s">
        <v>213</v>
      </c>
      <c r="G110" s="120" t="s">
        <v>456</v>
      </c>
      <c r="H110" s="93">
        <v>42851</v>
      </c>
      <c r="I110" s="93">
        <v>43251</v>
      </c>
      <c r="J110" s="88">
        <v>0.85</v>
      </c>
      <c r="K110" s="10" t="s">
        <v>492</v>
      </c>
      <c r="L110" s="10" t="s">
        <v>497</v>
      </c>
      <c r="M110" s="10" t="s">
        <v>540</v>
      </c>
      <c r="N110" s="145" t="s">
        <v>637</v>
      </c>
      <c r="O110" s="10" t="s">
        <v>599</v>
      </c>
      <c r="P110" s="63">
        <f t="shared" si="21"/>
        <v>7372001</v>
      </c>
      <c r="Q110" s="56">
        <v>6266201</v>
      </c>
      <c r="R110" s="56">
        <v>958360</v>
      </c>
      <c r="S110" s="56">
        <v>147440</v>
      </c>
      <c r="T110" s="56">
        <v>1400682</v>
      </c>
      <c r="U110" s="56">
        <v>0</v>
      </c>
      <c r="V110" s="56">
        <f t="shared" si="22"/>
        <v>8772683</v>
      </c>
      <c r="W110" s="63" t="s">
        <v>251</v>
      </c>
      <c r="X110" s="37">
        <v>261450.57</v>
      </c>
      <c r="Y110" s="69">
        <v>39986.559999999998</v>
      </c>
    </row>
    <row r="111" spans="2:25" s="8" customFormat="1" ht="243.75" customHeight="1" x14ac:dyDescent="0.25">
      <c r="B111" s="72">
        <f t="shared" si="20"/>
        <v>86</v>
      </c>
      <c r="C111" s="100"/>
      <c r="D111" s="7" t="s">
        <v>204</v>
      </c>
      <c r="E111" s="7">
        <v>106573</v>
      </c>
      <c r="F111" s="106" t="s">
        <v>109</v>
      </c>
      <c r="G111" s="111" t="s">
        <v>470</v>
      </c>
      <c r="H111" s="93">
        <v>42860</v>
      </c>
      <c r="I111" s="93">
        <v>43191</v>
      </c>
      <c r="J111" s="88">
        <v>0.85</v>
      </c>
      <c r="K111" s="10" t="s">
        <v>494</v>
      </c>
      <c r="L111" s="10" t="s">
        <v>367</v>
      </c>
      <c r="M111" s="10"/>
      <c r="N111" s="145" t="s">
        <v>637</v>
      </c>
      <c r="O111" s="10" t="s">
        <v>599</v>
      </c>
      <c r="P111" s="63">
        <f t="shared" si="21"/>
        <v>12900771.5</v>
      </c>
      <c r="Q111" s="56">
        <v>10965655.789999999</v>
      </c>
      <c r="R111" s="56">
        <v>1677100.33</v>
      </c>
      <c r="S111" s="56">
        <v>258015.38</v>
      </c>
      <c r="T111" s="56">
        <v>2739044.2</v>
      </c>
      <c r="U111" s="56">
        <v>1681314.5</v>
      </c>
      <c r="V111" s="56">
        <f t="shared" si="22"/>
        <v>17321130.199999999</v>
      </c>
      <c r="W111" s="63" t="s">
        <v>251</v>
      </c>
      <c r="X111" s="37">
        <v>2177190.09</v>
      </c>
      <c r="Y111" s="37">
        <v>332982.00999999995</v>
      </c>
    </row>
    <row r="112" spans="2:25" s="8" customFormat="1" ht="77.25" customHeight="1" x14ac:dyDescent="0.25">
      <c r="B112" s="72">
        <f t="shared" si="20"/>
        <v>87</v>
      </c>
      <c r="C112" s="100"/>
      <c r="D112" s="7" t="s">
        <v>623</v>
      </c>
      <c r="E112" s="7">
        <v>101584</v>
      </c>
      <c r="F112" s="106" t="s">
        <v>112</v>
      </c>
      <c r="G112" s="111" t="s">
        <v>310</v>
      </c>
      <c r="H112" s="93">
        <v>42864</v>
      </c>
      <c r="I112" s="93">
        <v>43304</v>
      </c>
      <c r="J112" s="88">
        <v>0.85</v>
      </c>
      <c r="K112" s="106" t="s">
        <v>492</v>
      </c>
      <c r="L112" s="106" t="s">
        <v>482</v>
      </c>
      <c r="M112" s="106"/>
      <c r="N112" s="145" t="s">
        <v>637</v>
      </c>
      <c r="O112" s="10" t="s">
        <v>599</v>
      </c>
      <c r="P112" s="55">
        <f t="shared" si="21"/>
        <v>9498615.6699999999</v>
      </c>
      <c r="Q112" s="55">
        <v>8073823.3200000003</v>
      </c>
      <c r="R112" s="55">
        <v>1329806.2</v>
      </c>
      <c r="S112" s="55">
        <v>94986.15</v>
      </c>
      <c r="T112" s="55">
        <v>1899723.13</v>
      </c>
      <c r="U112" s="55">
        <v>0</v>
      </c>
      <c r="V112" s="56">
        <f t="shared" si="22"/>
        <v>11398338.800000001</v>
      </c>
      <c r="W112" s="63" t="s">
        <v>251</v>
      </c>
      <c r="X112" s="37">
        <v>3072191.82</v>
      </c>
      <c r="Y112" s="69">
        <v>506008.06</v>
      </c>
    </row>
    <row r="113" spans="2:26" s="8" customFormat="1" ht="66" customHeight="1" x14ac:dyDescent="0.25">
      <c r="B113" s="72">
        <f t="shared" si="20"/>
        <v>88</v>
      </c>
      <c r="C113" s="100"/>
      <c r="D113" s="7" t="s">
        <v>205</v>
      </c>
      <c r="E113" s="7">
        <v>103186</v>
      </c>
      <c r="F113" s="106" t="s">
        <v>119</v>
      </c>
      <c r="G113" s="111" t="s">
        <v>357</v>
      </c>
      <c r="H113" s="10" t="s">
        <v>358</v>
      </c>
      <c r="I113" s="10" t="s">
        <v>359</v>
      </c>
      <c r="J113" s="88">
        <v>0.85</v>
      </c>
      <c r="K113" s="10" t="s">
        <v>483</v>
      </c>
      <c r="L113" s="10" t="s">
        <v>541</v>
      </c>
      <c r="M113" s="10" t="s">
        <v>542</v>
      </c>
      <c r="N113" s="145" t="s">
        <v>637</v>
      </c>
      <c r="O113" s="10" t="s">
        <v>599</v>
      </c>
      <c r="P113" s="63">
        <f t="shared" si="21"/>
        <v>17242439.870000001</v>
      </c>
      <c r="Q113" s="56">
        <v>14656073.890000001</v>
      </c>
      <c r="R113" s="56">
        <v>2241517.1800000002</v>
      </c>
      <c r="S113" s="56">
        <v>344848.8</v>
      </c>
      <c r="T113" s="56">
        <v>3593357</v>
      </c>
      <c r="U113" s="56">
        <v>1669965</v>
      </c>
      <c r="V113" s="56">
        <f t="shared" si="22"/>
        <v>22505761.870000001</v>
      </c>
      <c r="W113" s="63" t="s">
        <v>251</v>
      </c>
      <c r="X113" s="37">
        <v>3002374.6399999997</v>
      </c>
      <c r="Y113" s="69">
        <v>459186.71</v>
      </c>
    </row>
    <row r="114" spans="2:26" s="8" customFormat="1" ht="99" customHeight="1" x14ac:dyDescent="0.25">
      <c r="B114" s="72">
        <f t="shared" si="20"/>
        <v>89</v>
      </c>
      <c r="C114" s="100"/>
      <c r="D114" s="7" t="s">
        <v>624</v>
      </c>
      <c r="E114" s="7">
        <v>108100</v>
      </c>
      <c r="F114" s="106" t="s">
        <v>121</v>
      </c>
      <c r="G114" s="111" t="s">
        <v>460</v>
      </c>
      <c r="H114" s="93">
        <v>42874</v>
      </c>
      <c r="I114" s="93">
        <v>45291</v>
      </c>
      <c r="J114" s="88">
        <v>0.85</v>
      </c>
      <c r="K114" s="10" t="s">
        <v>483</v>
      </c>
      <c r="L114" s="10" t="s">
        <v>496</v>
      </c>
      <c r="M114" s="10"/>
      <c r="N114" s="145" t="s">
        <v>637</v>
      </c>
      <c r="O114" s="10" t="s">
        <v>599</v>
      </c>
      <c r="P114" s="63">
        <f t="shared" si="21"/>
        <v>323748755.74000001</v>
      </c>
      <c r="Q114" s="56">
        <v>275186442.38</v>
      </c>
      <c r="R114" s="56">
        <v>42087338.240000002</v>
      </c>
      <c r="S114" s="56">
        <v>6474975.1200000001</v>
      </c>
      <c r="T114" s="56">
        <v>60580894</v>
      </c>
      <c r="U114" s="56">
        <v>0</v>
      </c>
      <c r="V114" s="56">
        <f t="shared" si="22"/>
        <v>384329649.74000001</v>
      </c>
      <c r="W114" s="63" t="s">
        <v>251</v>
      </c>
      <c r="X114" s="37">
        <v>0</v>
      </c>
      <c r="Y114" s="69">
        <v>0</v>
      </c>
    </row>
    <row r="115" spans="2:26" s="8" customFormat="1" ht="99.75" customHeight="1" x14ac:dyDescent="0.25">
      <c r="B115" s="72">
        <f t="shared" si="20"/>
        <v>90</v>
      </c>
      <c r="C115" s="100"/>
      <c r="D115" s="7" t="s">
        <v>625</v>
      </c>
      <c r="E115" s="7">
        <v>107537</v>
      </c>
      <c r="F115" s="106" t="s">
        <v>122</v>
      </c>
      <c r="G115" s="116" t="s">
        <v>329</v>
      </c>
      <c r="H115" s="94">
        <v>42878</v>
      </c>
      <c r="I115" s="94">
        <v>43493</v>
      </c>
      <c r="J115" s="88">
        <v>0.85</v>
      </c>
      <c r="K115" s="106" t="s">
        <v>492</v>
      </c>
      <c r="L115" s="106" t="s">
        <v>534</v>
      </c>
      <c r="M115" s="106"/>
      <c r="N115" s="145" t="s">
        <v>637</v>
      </c>
      <c r="O115" s="10" t="s">
        <v>599</v>
      </c>
      <c r="P115" s="55">
        <f t="shared" si="21"/>
        <v>8444509</v>
      </c>
      <c r="Q115" s="55">
        <v>7177832.6500000004</v>
      </c>
      <c r="R115" s="55">
        <v>1182231.26</v>
      </c>
      <c r="S115" s="55">
        <v>84445.09</v>
      </c>
      <c r="T115" s="55">
        <v>1604456.71</v>
      </c>
      <c r="U115" s="55">
        <v>0</v>
      </c>
      <c r="V115" s="56">
        <f t="shared" si="22"/>
        <v>10048965.710000001</v>
      </c>
      <c r="W115" s="63" t="s">
        <v>251</v>
      </c>
      <c r="X115" s="37">
        <v>1445819.53</v>
      </c>
      <c r="Y115" s="69">
        <v>238134.97999999998</v>
      </c>
    </row>
    <row r="116" spans="2:26" s="8" customFormat="1" ht="105.75" customHeight="1" x14ac:dyDescent="0.25">
      <c r="B116" s="72">
        <f t="shared" si="20"/>
        <v>91</v>
      </c>
      <c r="C116" s="100"/>
      <c r="D116" s="7" t="s">
        <v>626</v>
      </c>
      <c r="E116" s="7">
        <v>109456</v>
      </c>
      <c r="F116" s="106" t="s">
        <v>125</v>
      </c>
      <c r="G116" s="125" t="s">
        <v>261</v>
      </c>
      <c r="H116" s="106" t="s">
        <v>389</v>
      </c>
      <c r="I116" s="106" t="s">
        <v>252</v>
      </c>
      <c r="J116" s="88">
        <v>0.85</v>
      </c>
      <c r="K116" s="106" t="s">
        <v>498</v>
      </c>
      <c r="L116" s="106" t="s">
        <v>538</v>
      </c>
      <c r="M116" s="106"/>
      <c r="N116" s="145" t="s">
        <v>637</v>
      </c>
      <c r="O116" s="10" t="s">
        <v>599</v>
      </c>
      <c r="P116" s="55">
        <f t="shared" si="21"/>
        <v>5964164.5999999996</v>
      </c>
      <c r="Q116" s="55">
        <v>5069540</v>
      </c>
      <c r="R116" s="55">
        <v>834982.96</v>
      </c>
      <c r="S116" s="55">
        <v>59641.64</v>
      </c>
      <c r="T116" s="55">
        <v>1133191.28</v>
      </c>
      <c r="U116" s="55">
        <v>0</v>
      </c>
      <c r="V116" s="56">
        <f t="shared" si="22"/>
        <v>7097355.8799999999</v>
      </c>
      <c r="W116" s="63" t="s">
        <v>251</v>
      </c>
      <c r="X116" s="37">
        <v>1095654.3</v>
      </c>
      <c r="Y116" s="69">
        <v>180460.71000000002</v>
      </c>
    </row>
    <row r="117" spans="2:26" s="8" customFormat="1" ht="66" customHeight="1" x14ac:dyDescent="0.25">
      <c r="B117" s="72">
        <f t="shared" si="20"/>
        <v>92</v>
      </c>
      <c r="C117" s="100"/>
      <c r="D117" s="7" t="s">
        <v>627</v>
      </c>
      <c r="E117" s="25">
        <v>108339</v>
      </c>
      <c r="F117" s="106" t="s">
        <v>126</v>
      </c>
      <c r="G117" s="125" t="s">
        <v>476</v>
      </c>
      <c r="H117" s="94">
        <v>42881</v>
      </c>
      <c r="I117" s="106" t="s">
        <v>252</v>
      </c>
      <c r="J117" s="88">
        <v>0.85</v>
      </c>
      <c r="K117" s="106" t="s">
        <v>498</v>
      </c>
      <c r="L117" s="106" t="s">
        <v>499</v>
      </c>
      <c r="M117" s="106"/>
      <c r="N117" s="145" t="s">
        <v>637</v>
      </c>
      <c r="O117" s="10" t="s">
        <v>599</v>
      </c>
      <c r="P117" s="55">
        <f t="shared" si="21"/>
        <v>9254170</v>
      </c>
      <c r="Q117" s="55">
        <v>7866044.5</v>
      </c>
      <c r="R117" s="55">
        <v>1295583.78</v>
      </c>
      <c r="S117" s="55">
        <v>92541.72</v>
      </c>
      <c r="T117" s="55">
        <v>0</v>
      </c>
      <c r="U117" s="55">
        <v>0</v>
      </c>
      <c r="V117" s="56">
        <f t="shared" si="22"/>
        <v>9254170</v>
      </c>
      <c r="W117" s="63" t="s">
        <v>251</v>
      </c>
      <c r="X117" s="37">
        <v>3933022.25</v>
      </c>
      <c r="Y117" s="69">
        <v>647791.9</v>
      </c>
    </row>
    <row r="118" spans="2:26" s="8" customFormat="1" ht="68.25" customHeight="1" x14ac:dyDescent="0.25">
      <c r="B118" s="72">
        <f t="shared" si="20"/>
        <v>93</v>
      </c>
      <c r="C118" s="100"/>
      <c r="D118" s="7" t="s">
        <v>628</v>
      </c>
      <c r="E118" s="7">
        <v>107600</v>
      </c>
      <c r="F118" s="106" t="s">
        <v>127</v>
      </c>
      <c r="G118" s="122" t="s">
        <v>461</v>
      </c>
      <c r="H118" s="94">
        <v>42881</v>
      </c>
      <c r="I118" s="94">
        <v>43465</v>
      </c>
      <c r="J118" s="88">
        <v>0.85</v>
      </c>
      <c r="K118" s="106" t="s">
        <v>492</v>
      </c>
      <c r="L118" s="106" t="s">
        <v>285</v>
      </c>
      <c r="M118" s="106"/>
      <c r="N118" s="145" t="s">
        <v>637</v>
      </c>
      <c r="O118" s="10" t="s">
        <v>599</v>
      </c>
      <c r="P118" s="55">
        <f t="shared" si="21"/>
        <v>10403603.360000001</v>
      </c>
      <c r="Q118" s="55">
        <v>8843062.8800000008</v>
      </c>
      <c r="R118" s="55">
        <v>1456504.48</v>
      </c>
      <c r="S118" s="55">
        <v>104036</v>
      </c>
      <c r="T118" s="55">
        <v>0</v>
      </c>
      <c r="U118" s="55">
        <v>0</v>
      </c>
      <c r="V118" s="56">
        <f t="shared" si="22"/>
        <v>10403603.360000001</v>
      </c>
      <c r="W118" s="63" t="s">
        <v>251</v>
      </c>
      <c r="X118" s="37">
        <v>1037231.25</v>
      </c>
      <c r="Y118" s="37">
        <v>170838.09</v>
      </c>
    </row>
    <row r="119" spans="2:26" s="8" customFormat="1" ht="409.5" customHeight="1" x14ac:dyDescent="0.25">
      <c r="B119" s="72">
        <f t="shared" si="20"/>
        <v>94</v>
      </c>
      <c r="C119" s="100"/>
      <c r="D119" s="7" t="s">
        <v>629</v>
      </c>
      <c r="E119" s="7">
        <v>106938</v>
      </c>
      <c r="F119" s="106" t="s">
        <v>212</v>
      </c>
      <c r="G119" s="122" t="s">
        <v>339</v>
      </c>
      <c r="H119" s="106" t="s">
        <v>377</v>
      </c>
      <c r="I119" s="106" t="s">
        <v>253</v>
      </c>
      <c r="J119" s="88">
        <v>0.85</v>
      </c>
      <c r="K119" s="106" t="s">
        <v>483</v>
      </c>
      <c r="L119" s="106" t="s">
        <v>493</v>
      </c>
      <c r="M119" s="106"/>
      <c r="N119" s="145" t="s">
        <v>637</v>
      </c>
      <c r="O119" s="10" t="s">
        <v>599</v>
      </c>
      <c r="P119" s="55">
        <f t="shared" si="21"/>
        <v>20305083.999999996</v>
      </c>
      <c r="Q119" s="55">
        <v>17259321.399999999</v>
      </c>
      <c r="R119" s="55">
        <v>2842711.76</v>
      </c>
      <c r="S119" s="55">
        <v>203050.84</v>
      </c>
      <c r="T119" s="55">
        <v>4061016.8</v>
      </c>
      <c r="U119" s="55">
        <v>0</v>
      </c>
      <c r="V119" s="56">
        <f t="shared" si="22"/>
        <v>24366100.799999997</v>
      </c>
      <c r="W119" s="63" t="s">
        <v>251</v>
      </c>
      <c r="X119" s="37">
        <v>0</v>
      </c>
      <c r="Y119" s="69">
        <v>0</v>
      </c>
    </row>
    <row r="120" spans="2:26" s="8" customFormat="1" ht="102" customHeight="1" x14ac:dyDescent="0.25">
      <c r="B120" s="72">
        <f t="shared" si="20"/>
        <v>95</v>
      </c>
      <c r="C120" s="100"/>
      <c r="D120" s="7" t="s">
        <v>630</v>
      </c>
      <c r="E120" s="14" t="s">
        <v>208</v>
      </c>
      <c r="F120" s="106" t="s">
        <v>130</v>
      </c>
      <c r="G120" s="129" t="s">
        <v>312</v>
      </c>
      <c r="H120" s="93">
        <v>42884</v>
      </c>
      <c r="I120" s="93">
        <v>43190</v>
      </c>
      <c r="J120" s="88">
        <v>0.85</v>
      </c>
      <c r="K120" s="10" t="s">
        <v>483</v>
      </c>
      <c r="L120" s="10" t="s">
        <v>543</v>
      </c>
      <c r="M120" s="10"/>
      <c r="N120" s="145" t="s">
        <v>637</v>
      </c>
      <c r="O120" s="10" t="s">
        <v>599</v>
      </c>
      <c r="P120" s="63">
        <f t="shared" si="21"/>
        <v>13855565.970000001</v>
      </c>
      <c r="Q120" s="56">
        <v>11777231.07</v>
      </c>
      <c r="R120" s="56">
        <v>1801223.58</v>
      </c>
      <c r="S120" s="56">
        <v>277111.32</v>
      </c>
      <c r="T120" s="56">
        <v>4387422.2699999996</v>
      </c>
      <c r="U120" s="56">
        <v>1536086.96</v>
      </c>
      <c r="V120" s="56">
        <f t="shared" si="22"/>
        <v>19779075.200000003</v>
      </c>
      <c r="W120" s="63" t="s">
        <v>251</v>
      </c>
      <c r="X120" s="37">
        <v>5829527.9400000004</v>
      </c>
      <c r="Y120" s="37">
        <v>891574.8600000001</v>
      </c>
    </row>
    <row r="121" spans="2:26" s="8" customFormat="1" ht="90.75" customHeight="1" x14ac:dyDescent="0.25">
      <c r="B121" s="72">
        <f t="shared" si="20"/>
        <v>96</v>
      </c>
      <c r="C121" s="100"/>
      <c r="D121" s="7" t="s">
        <v>631</v>
      </c>
      <c r="E121" s="7">
        <v>114394</v>
      </c>
      <c r="F121" s="106" t="s">
        <v>211</v>
      </c>
      <c r="G121" s="130" t="s">
        <v>311</v>
      </c>
      <c r="H121" s="94">
        <v>42886</v>
      </c>
      <c r="I121" s="94">
        <v>43708</v>
      </c>
      <c r="J121" s="88">
        <v>0.85</v>
      </c>
      <c r="K121" s="106" t="s">
        <v>495</v>
      </c>
      <c r="L121" s="106" t="s">
        <v>530</v>
      </c>
      <c r="M121" s="106"/>
      <c r="N121" s="145" t="s">
        <v>637</v>
      </c>
      <c r="O121" s="10" t="s">
        <v>599</v>
      </c>
      <c r="P121" s="55">
        <f t="shared" si="21"/>
        <v>23207844.240000002</v>
      </c>
      <c r="Q121" s="55">
        <v>19726667.600000001</v>
      </c>
      <c r="R121" s="55">
        <v>3249098.2</v>
      </c>
      <c r="S121" s="55">
        <v>232078.44</v>
      </c>
      <c r="T121" s="55">
        <v>4409490.41</v>
      </c>
      <c r="U121" s="55">
        <v>0</v>
      </c>
      <c r="V121" s="56">
        <f t="shared" si="22"/>
        <v>27617334.650000002</v>
      </c>
      <c r="W121" s="63" t="s">
        <v>251</v>
      </c>
      <c r="X121" s="37">
        <v>0</v>
      </c>
      <c r="Y121" s="37">
        <v>0</v>
      </c>
    </row>
    <row r="122" spans="2:26" s="8" customFormat="1" ht="155.25" customHeight="1" x14ac:dyDescent="0.25">
      <c r="B122" s="72">
        <f t="shared" si="20"/>
        <v>97</v>
      </c>
      <c r="C122" s="100"/>
      <c r="D122" s="7" t="s">
        <v>632</v>
      </c>
      <c r="E122" s="7">
        <v>110387</v>
      </c>
      <c r="F122" s="106" t="s">
        <v>134</v>
      </c>
      <c r="G122" s="130" t="s">
        <v>439</v>
      </c>
      <c r="H122" s="94">
        <v>42826</v>
      </c>
      <c r="I122" s="94">
        <v>43465</v>
      </c>
      <c r="J122" s="88">
        <v>0.85</v>
      </c>
      <c r="K122" s="106" t="s">
        <v>495</v>
      </c>
      <c r="L122" s="106" t="s">
        <v>369</v>
      </c>
      <c r="M122" s="106"/>
      <c r="N122" s="145" t="s">
        <v>637</v>
      </c>
      <c r="O122" s="10" t="s">
        <v>599</v>
      </c>
      <c r="P122" s="63">
        <f t="shared" si="21"/>
        <v>9893840</v>
      </c>
      <c r="Q122" s="63">
        <v>8409764</v>
      </c>
      <c r="R122" s="63">
        <v>1385137</v>
      </c>
      <c r="S122" s="63">
        <v>98939</v>
      </c>
      <c r="T122" s="55">
        <v>1879829.6</v>
      </c>
      <c r="U122" s="55">
        <v>0</v>
      </c>
      <c r="V122" s="56">
        <f t="shared" si="22"/>
        <v>11773669.6</v>
      </c>
      <c r="W122" s="63" t="s">
        <v>436</v>
      </c>
      <c r="X122" s="37">
        <v>840976.4</v>
      </c>
      <c r="Y122" s="69">
        <v>138513.76</v>
      </c>
      <c r="Z122" s="164"/>
    </row>
    <row r="123" spans="2:26" s="8" customFormat="1" ht="174" customHeight="1" x14ac:dyDescent="0.25">
      <c r="B123" s="72">
        <f t="shared" si="20"/>
        <v>98</v>
      </c>
      <c r="C123" s="100"/>
      <c r="D123" s="7" t="s">
        <v>165</v>
      </c>
      <c r="E123" s="34">
        <v>113310</v>
      </c>
      <c r="F123" s="106" t="s">
        <v>209</v>
      </c>
      <c r="G123" s="129" t="s">
        <v>463</v>
      </c>
      <c r="H123" s="93">
        <v>42948</v>
      </c>
      <c r="I123" s="93">
        <v>43830</v>
      </c>
      <c r="J123" s="88">
        <v>0.85</v>
      </c>
      <c r="K123" s="10" t="s">
        <v>488</v>
      </c>
      <c r="L123" s="10" t="s">
        <v>489</v>
      </c>
      <c r="M123" s="10" t="s">
        <v>503</v>
      </c>
      <c r="N123" s="145" t="s">
        <v>637</v>
      </c>
      <c r="O123" s="10" t="s">
        <v>599</v>
      </c>
      <c r="P123" s="63">
        <f t="shared" si="21"/>
        <v>74628415</v>
      </c>
      <c r="Q123" s="56">
        <v>63434153</v>
      </c>
      <c r="R123" s="56">
        <v>9701694</v>
      </c>
      <c r="S123" s="56">
        <v>1492568</v>
      </c>
      <c r="T123" s="56">
        <v>16244050.24</v>
      </c>
      <c r="U123" s="56">
        <v>8504496.8900000006</v>
      </c>
      <c r="V123" s="56">
        <f t="shared" si="22"/>
        <v>99376962.129999995</v>
      </c>
      <c r="W123" s="63" t="s">
        <v>251</v>
      </c>
      <c r="X123" s="37">
        <f>17960340.38+4567793.01+1628946.56+42534.09</f>
        <v>24199614.039999999</v>
      </c>
      <c r="Y123" s="69">
        <f>2746875.59+698603.64+249133.01+6505.21</f>
        <v>3701117.45</v>
      </c>
    </row>
    <row r="124" spans="2:26" s="8" customFormat="1" ht="159" customHeight="1" x14ac:dyDescent="0.25">
      <c r="B124" s="72">
        <f t="shared" si="20"/>
        <v>99</v>
      </c>
      <c r="C124" s="100"/>
      <c r="D124" s="7" t="s">
        <v>170</v>
      </c>
      <c r="E124" s="7">
        <v>112855</v>
      </c>
      <c r="F124" s="106" t="s">
        <v>171</v>
      </c>
      <c r="G124" s="129" t="s">
        <v>318</v>
      </c>
      <c r="H124" s="94">
        <v>42950</v>
      </c>
      <c r="I124" s="94">
        <v>43449</v>
      </c>
      <c r="J124" s="88">
        <v>0.85</v>
      </c>
      <c r="K124" s="106" t="s">
        <v>495</v>
      </c>
      <c r="L124" s="106" t="s">
        <v>279</v>
      </c>
      <c r="M124" s="106"/>
      <c r="N124" s="145" t="s">
        <v>637</v>
      </c>
      <c r="O124" s="10" t="s">
        <v>599</v>
      </c>
      <c r="P124" s="63">
        <f t="shared" si="21"/>
        <v>13952566</v>
      </c>
      <c r="Q124" s="63">
        <v>11859681.1</v>
      </c>
      <c r="R124" s="63">
        <v>1953358.24</v>
      </c>
      <c r="S124" s="63">
        <v>139526.66</v>
      </c>
      <c r="T124" s="55">
        <v>2650987.54</v>
      </c>
      <c r="U124" s="55">
        <v>0</v>
      </c>
      <c r="V124" s="56">
        <f t="shared" si="22"/>
        <v>16603553.539999999</v>
      </c>
      <c r="W124" s="63" t="s">
        <v>251</v>
      </c>
      <c r="X124" s="37">
        <v>0</v>
      </c>
      <c r="Y124" s="69">
        <v>0</v>
      </c>
    </row>
    <row r="125" spans="2:26" s="8" customFormat="1" ht="138" customHeight="1" x14ac:dyDescent="0.25">
      <c r="B125" s="72">
        <f t="shared" si="20"/>
        <v>100</v>
      </c>
      <c r="C125" s="100"/>
      <c r="D125" s="7" t="s">
        <v>175</v>
      </c>
      <c r="E125" s="7">
        <v>110570</v>
      </c>
      <c r="F125" s="106" t="s">
        <v>176</v>
      </c>
      <c r="G125" s="129" t="s">
        <v>465</v>
      </c>
      <c r="H125" s="94">
        <v>42957</v>
      </c>
      <c r="I125" s="94">
        <v>43769</v>
      </c>
      <c r="J125" s="88">
        <v>0.85</v>
      </c>
      <c r="K125" s="106" t="s">
        <v>488</v>
      </c>
      <c r="L125" s="106" t="s">
        <v>544</v>
      </c>
      <c r="M125" s="106"/>
      <c r="N125" s="145" t="s">
        <v>637</v>
      </c>
      <c r="O125" s="10" t="s">
        <v>599</v>
      </c>
      <c r="P125" s="63">
        <f t="shared" si="21"/>
        <v>8814941</v>
      </c>
      <c r="Q125" s="63">
        <v>7492699.8099999996</v>
      </c>
      <c r="R125" s="63">
        <v>1234092.19</v>
      </c>
      <c r="S125" s="63">
        <v>88149</v>
      </c>
      <c r="T125" s="55">
        <v>1674838.79</v>
      </c>
      <c r="U125" s="55">
        <v>0</v>
      </c>
      <c r="V125" s="56">
        <f t="shared" si="22"/>
        <v>10489779.789999999</v>
      </c>
      <c r="W125" s="63" t="s">
        <v>251</v>
      </c>
      <c r="X125" s="37">
        <v>1081630.7</v>
      </c>
      <c r="Y125" s="69">
        <v>178150.94</v>
      </c>
    </row>
    <row r="126" spans="2:26" s="8" customFormat="1" ht="154.5" customHeight="1" x14ac:dyDescent="0.25">
      <c r="B126" s="72">
        <f t="shared" si="20"/>
        <v>101</v>
      </c>
      <c r="C126" s="100"/>
      <c r="D126" s="7" t="s">
        <v>182</v>
      </c>
      <c r="E126" s="7">
        <v>106707</v>
      </c>
      <c r="F126" s="106" t="s">
        <v>183</v>
      </c>
      <c r="G126" s="131" t="s">
        <v>330</v>
      </c>
      <c r="H126" s="94">
        <v>42963</v>
      </c>
      <c r="I126" s="94">
        <v>44576</v>
      </c>
      <c r="J126" s="88">
        <v>0.85</v>
      </c>
      <c r="K126" s="106" t="s">
        <v>483</v>
      </c>
      <c r="L126" s="106" t="s">
        <v>543</v>
      </c>
      <c r="M126" s="106"/>
      <c r="N126" s="145" t="s">
        <v>637</v>
      </c>
      <c r="O126" s="10" t="s">
        <v>599</v>
      </c>
      <c r="P126" s="63">
        <f t="shared" si="21"/>
        <v>8398943</v>
      </c>
      <c r="Q126" s="63">
        <v>7139101.5499999998</v>
      </c>
      <c r="R126" s="63">
        <v>1175852.02</v>
      </c>
      <c r="S126" s="63">
        <v>83989.43</v>
      </c>
      <c r="T126" s="55">
        <v>1646521.8</v>
      </c>
      <c r="U126" s="55">
        <v>0</v>
      </c>
      <c r="V126" s="56">
        <f t="shared" si="22"/>
        <v>10045464.800000001</v>
      </c>
      <c r="W126" s="63" t="s">
        <v>251</v>
      </c>
      <c r="X126" s="37">
        <v>3183132.45</v>
      </c>
      <c r="Y126" s="69">
        <v>524280.64</v>
      </c>
    </row>
    <row r="127" spans="2:26" s="8" customFormat="1" ht="85.5" customHeight="1" x14ac:dyDescent="0.25">
      <c r="B127" s="72">
        <f t="shared" si="20"/>
        <v>102</v>
      </c>
      <c r="C127" s="100"/>
      <c r="D127" s="7" t="s">
        <v>184</v>
      </c>
      <c r="E127" s="7">
        <v>112718</v>
      </c>
      <c r="F127" s="106" t="s">
        <v>210</v>
      </c>
      <c r="G127" s="129" t="s">
        <v>311</v>
      </c>
      <c r="H127" s="94">
        <v>42963</v>
      </c>
      <c r="I127" s="94">
        <v>43479</v>
      </c>
      <c r="J127" s="88">
        <v>0.85</v>
      </c>
      <c r="K127" s="106" t="s">
        <v>488</v>
      </c>
      <c r="L127" s="106" t="s">
        <v>544</v>
      </c>
      <c r="M127" s="106"/>
      <c r="N127" s="145" t="s">
        <v>637</v>
      </c>
      <c r="O127" s="10" t="s">
        <v>599</v>
      </c>
      <c r="P127" s="63">
        <f t="shared" si="21"/>
        <v>2181078.0999999996</v>
      </c>
      <c r="Q127" s="63">
        <v>1853916.38</v>
      </c>
      <c r="R127" s="63">
        <v>305350.94</v>
      </c>
      <c r="S127" s="63">
        <v>21810.78</v>
      </c>
      <c r="T127" s="55">
        <v>414404.84</v>
      </c>
      <c r="U127" s="55">
        <v>0</v>
      </c>
      <c r="V127" s="56">
        <f t="shared" si="22"/>
        <v>2595482.9399999995</v>
      </c>
      <c r="W127" s="63" t="s">
        <v>251</v>
      </c>
      <c r="X127" s="37">
        <v>1041573.05</v>
      </c>
      <c r="Y127" s="37">
        <v>171553.21</v>
      </c>
    </row>
    <row r="128" spans="2:26" s="8" customFormat="1" ht="78" customHeight="1" x14ac:dyDescent="0.25">
      <c r="B128" s="72">
        <f t="shared" si="20"/>
        <v>103</v>
      </c>
      <c r="C128" s="100"/>
      <c r="D128" s="7" t="s">
        <v>194</v>
      </c>
      <c r="E128" s="7">
        <v>110847</v>
      </c>
      <c r="F128" s="106" t="s">
        <v>195</v>
      </c>
      <c r="G128" s="132" t="s">
        <v>360</v>
      </c>
      <c r="H128" s="106" t="s">
        <v>361</v>
      </c>
      <c r="I128" s="106" t="s">
        <v>362</v>
      </c>
      <c r="J128" s="88">
        <v>0.85</v>
      </c>
      <c r="K128" s="106" t="s">
        <v>483</v>
      </c>
      <c r="L128" s="106" t="s">
        <v>484</v>
      </c>
      <c r="M128" s="106"/>
      <c r="N128" s="145" t="s">
        <v>637</v>
      </c>
      <c r="O128" s="10" t="s">
        <v>599</v>
      </c>
      <c r="P128" s="63">
        <f t="shared" ref="P128:P141" si="23">+Q128+R128+S128</f>
        <v>464117393.29000002</v>
      </c>
      <c r="Q128" s="63">
        <v>394499784.04000002</v>
      </c>
      <c r="R128" s="63">
        <v>60335261.390000001</v>
      </c>
      <c r="S128" s="63">
        <v>9282347.8599999994</v>
      </c>
      <c r="T128" s="55">
        <v>96777324.530000001</v>
      </c>
      <c r="U128" s="55">
        <v>54739390.710000001</v>
      </c>
      <c r="V128" s="56">
        <f t="shared" si="22"/>
        <v>615634108.53000009</v>
      </c>
      <c r="W128" s="63" t="s">
        <v>251</v>
      </c>
      <c r="X128" s="37">
        <v>0</v>
      </c>
      <c r="Y128" s="69">
        <v>0</v>
      </c>
    </row>
    <row r="129" spans="2:28" s="8" customFormat="1" ht="91.5" customHeight="1" x14ac:dyDescent="0.25">
      <c r="B129" s="72">
        <f t="shared" si="20"/>
        <v>104</v>
      </c>
      <c r="C129" s="100"/>
      <c r="D129" s="7" t="s">
        <v>219</v>
      </c>
      <c r="E129" s="7">
        <v>110838</v>
      </c>
      <c r="F129" s="106" t="s">
        <v>220</v>
      </c>
      <c r="G129" s="132" t="s">
        <v>364</v>
      </c>
      <c r="H129" s="94">
        <v>42956</v>
      </c>
      <c r="I129" s="106" t="s">
        <v>363</v>
      </c>
      <c r="J129" s="88">
        <v>0.85</v>
      </c>
      <c r="K129" s="106" t="s">
        <v>494</v>
      </c>
      <c r="L129" s="106" t="s">
        <v>515</v>
      </c>
      <c r="M129" s="106"/>
      <c r="N129" s="145" t="s">
        <v>637</v>
      </c>
      <c r="O129" s="10" t="s">
        <v>599</v>
      </c>
      <c r="P129" s="63">
        <f t="shared" si="23"/>
        <v>941584070</v>
      </c>
      <c r="Q129" s="63">
        <v>800346459.79999995</v>
      </c>
      <c r="R129" s="63">
        <v>122405929.2</v>
      </c>
      <c r="S129" s="63">
        <v>18831681</v>
      </c>
      <c r="T129" s="55">
        <v>176132595.21000001</v>
      </c>
      <c r="U129" s="55">
        <v>0</v>
      </c>
      <c r="V129" s="56">
        <f t="shared" si="22"/>
        <v>1117716665.21</v>
      </c>
      <c r="W129" s="63" t="s">
        <v>251</v>
      </c>
      <c r="X129" s="37">
        <v>476858.5</v>
      </c>
      <c r="Y129" s="37">
        <v>72931.3</v>
      </c>
    </row>
    <row r="130" spans="2:28" s="8" customFormat="1" ht="78" customHeight="1" x14ac:dyDescent="0.25">
      <c r="B130" s="72">
        <f t="shared" si="20"/>
        <v>105</v>
      </c>
      <c r="C130" s="100"/>
      <c r="D130" s="7" t="s">
        <v>226</v>
      </c>
      <c r="E130" s="7">
        <v>113150</v>
      </c>
      <c r="F130" s="106" t="s">
        <v>550</v>
      </c>
      <c r="G130" s="132" t="s">
        <v>440</v>
      </c>
      <c r="H130" s="94">
        <v>42125</v>
      </c>
      <c r="I130" s="94">
        <v>43281</v>
      </c>
      <c r="J130" s="88">
        <v>0.85</v>
      </c>
      <c r="K130" s="106" t="s">
        <v>494</v>
      </c>
      <c r="L130" s="106" t="s">
        <v>497</v>
      </c>
      <c r="M130" s="106"/>
      <c r="N130" s="145" t="s">
        <v>637</v>
      </c>
      <c r="O130" s="10" t="s">
        <v>599</v>
      </c>
      <c r="P130" s="63">
        <f t="shared" si="23"/>
        <v>5647473.0899999999</v>
      </c>
      <c r="Q130" s="63">
        <v>4800352.13</v>
      </c>
      <c r="R130" s="63">
        <v>790646.23</v>
      </c>
      <c r="S130" s="63">
        <v>56474.73</v>
      </c>
      <c r="T130" s="55">
        <v>1073019.8899999999</v>
      </c>
      <c r="U130" s="55">
        <v>0</v>
      </c>
      <c r="V130" s="56">
        <f t="shared" si="22"/>
        <v>6720492.9799999995</v>
      </c>
      <c r="W130" s="63" t="s">
        <v>436</v>
      </c>
      <c r="X130" s="37">
        <f>1772135.44+904617.88</f>
        <v>2676753.3199999998</v>
      </c>
      <c r="Y130" s="37">
        <f>291881.13+148995.89</f>
        <v>440877.02</v>
      </c>
    </row>
    <row r="131" spans="2:28" s="8" customFormat="1" ht="92.25" customHeight="1" x14ac:dyDescent="0.25">
      <c r="B131" s="72">
        <f t="shared" si="20"/>
        <v>106</v>
      </c>
      <c r="C131" s="100"/>
      <c r="D131" s="7" t="s">
        <v>231</v>
      </c>
      <c r="E131" s="7">
        <v>106161</v>
      </c>
      <c r="F131" s="106" t="s">
        <v>549</v>
      </c>
      <c r="G131" s="132" t="s">
        <v>475</v>
      </c>
      <c r="H131" s="94">
        <v>43004</v>
      </c>
      <c r="I131" s="106" t="s">
        <v>253</v>
      </c>
      <c r="J131" s="88">
        <v>0.85</v>
      </c>
      <c r="K131" s="106" t="s">
        <v>498</v>
      </c>
      <c r="L131" s="106" t="s">
        <v>526</v>
      </c>
      <c r="M131" s="106"/>
      <c r="N131" s="145" t="s">
        <v>637</v>
      </c>
      <c r="O131" s="10" t="s">
        <v>599</v>
      </c>
      <c r="P131" s="63">
        <f t="shared" si="23"/>
        <v>16257674.939999999</v>
      </c>
      <c r="Q131" s="63">
        <v>13819023.699999999</v>
      </c>
      <c r="R131" s="63">
        <v>2276074.4900000002</v>
      </c>
      <c r="S131" s="63">
        <v>162576.75</v>
      </c>
      <c r="T131" s="55">
        <v>3088958.24</v>
      </c>
      <c r="U131" s="55">
        <v>0</v>
      </c>
      <c r="V131" s="56">
        <f t="shared" si="22"/>
        <v>19346633.18</v>
      </c>
      <c r="W131" s="63" t="s">
        <v>251</v>
      </c>
      <c r="X131" s="37">
        <v>2753983.05</v>
      </c>
      <c r="Y131" s="69">
        <v>453597.21</v>
      </c>
    </row>
    <row r="132" spans="2:28" s="8" customFormat="1" ht="361.5" customHeight="1" x14ac:dyDescent="0.25">
      <c r="B132" s="72">
        <f t="shared" si="20"/>
        <v>107</v>
      </c>
      <c r="C132" s="100"/>
      <c r="D132" s="7" t="s">
        <v>234</v>
      </c>
      <c r="E132" s="7">
        <v>105956</v>
      </c>
      <c r="F132" s="106" t="s">
        <v>548</v>
      </c>
      <c r="G132" s="132" t="s">
        <v>333</v>
      </c>
      <c r="H132" s="106" t="s">
        <v>378</v>
      </c>
      <c r="I132" s="106" t="s">
        <v>262</v>
      </c>
      <c r="J132" s="88">
        <v>0.85</v>
      </c>
      <c r="K132" s="106" t="s">
        <v>492</v>
      </c>
      <c r="L132" s="106" t="s">
        <v>508</v>
      </c>
      <c r="M132" s="106"/>
      <c r="N132" s="145" t="s">
        <v>637</v>
      </c>
      <c r="O132" s="10" t="s">
        <v>599</v>
      </c>
      <c r="P132" s="63">
        <f t="shared" si="23"/>
        <v>308369059.35000002</v>
      </c>
      <c r="Q132" s="63">
        <v>262113700.41999999</v>
      </c>
      <c r="R132" s="63">
        <v>40087977.710000001</v>
      </c>
      <c r="S132" s="63">
        <v>6167381.2199999997</v>
      </c>
      <c r="T132" s="55">
        <v>64372254.670000002</v>
      </c>
      <c r="U132" s="55">
        <v>20593026.579999998</v>
      </c>
      <c r="V132" s="56">
        <f t="shared" si="22"/>
        <v>393334340.60000002</v>
      </c>
      <c r="W132" s="63"/>
      <c r="X132" s="37">
        <v>19323958.57</v>
      </c>
      <c r="Y132" s="69">
        <v>2955428.96</v>
      </c>
    </row>
    <row r="133" spans="2:28" s="8" customFormat="1" ht="100.5" customHeight="1" x14ac:dyDescent="0.25">
      <c r="B133" s="72">
        <f t="shared" si="20"/>
        <v>108</v>
      </c>
      <c r="C133" s="100"/>
      <c r="D133" s="7" t="s">
        <v>242</v>
      </c>
      <c r="E133" s="34">
        <v>115962</v>
      </c>
      <c r="F133" s="106" t="s">
        <v>243</v>
      </c>
      <c r="G133" s="132" t="s">
        <v>331</v>
      </c>
      <c r="H133" s="94">
        <v>43034</v>
      </c>
      <c r="I133" s="94">
        <v>43511</v>
      </c>
      <c r="J133" s="88">
        <v>0.85</v>
      </c>
      <c r="K133" s="106" t="s">
        <v>498</v>
      </c>
      <c r="L133" s="106" t="s">
        <v>514</v>
      </c>
      <c r="M133" s="106"/>
      <c r="N133" s="145" t="s">
        <v>637</v>
      </c>
      <c r="O133" s="10" t="s">
        <v>599</v>
      </c>
      <c r="P133" s="63">
        <f t="shared" si="23"/>
        <v>20141968.500000004</v>
      </c>
      <c r="Q133" s="63">
        <v>17120673.23</v>
      </c>
      <c r="R133" s="63">
        <v>2819875.6</v>
      </c>
      <c r="S133" s="63">
        <v>201419.67</v>
      </c>
      <c r="T133" s="55">
        <v>3826974.04</v>
      </c>
      <c r="U133" s="55">
        <v>0</v>
      </c>
      <c r="V133" s="56">
        <f t="shared" si="22"/>
        <v>23968942.540000003</v>
      </c>
      <c r="W133" s="63" t="s">
        <v>251</v>
      </c>
      <c r="X133" s="37">
        <v>1865684.73</v>
      </c>
      <c r="Y133" s="69">
        <v>307289.25</v>
      </c>
    </row>
    <row r="134" spans="2:28" s="8" customFormat="1" ht="109.5" customHeight="1" x14ac:dyDescent="0.25">
      <c r="B134" s="72">
        <f t="shared" si="20"/>
        <v>109</v>
      </c>
      <c r="C134" s="100"/>
      <c r="D134" s="7" t="s">
        <v>244</v>
      </c>
      <c r="E134" s="34">
        <v>109955</v>
      </c>
      <c r="F134" s="106" t="s">
        <v>547</v>
      </c>
      <c r="G134" s="132" t="s">
        <v>429</v>
      </c>
      <c r="H134" s="106" t="s">
        <v>430</v>
      </c>
      <c r="I134" s="106" t="s">
        <v>431</v>
      </c>
      <c r="J134" s="88">
        <v>0.85</v>
      </c>
      <c r="K134" s="106" t="s">
        <v>545</v>
      </c>
      <c r="L134" s="106" t="s">
        <v>543</v>
      </c>
      <c r="M134" s="106"/>
      <c r="N134" s="145" t="s">
        <v>637</v>
      </c>
      <c r="O134" s="10" t="s">
        <v>599</v>
      </c>
      <c r="P134" s="63">
        <f t="shared" si="23"/>
        <v>2988916.61</v>
      </c>
      <c r="Q134" s="63">
        <v>2540623.14</v>
      </c>
      <c r="R134" s="63">
        <v>418407.24</v>
      </c>
      <c r="S134" s="63">
        <v>29886.23</v>
      </c>
      <c r="T134" s="55">
        <v>567838.39</v>
      </c>
      <c r="U134" s="55">
        <v>0</v>
      </c>
      <c r="V134" s="56">
        <f t="shared" si="22"/>
        <v>3556755</v>
      </c>
      <c r="W134" s="63" t="s">
        <v>251</v>
      </c>
      <c r="X134" s="37">
        <v>0</v>
      </c>
      <c r="Y134" s="69">
        <v>0</v>
      </c>
    </row>
    <row r="135" spans="2:28" s="8" customFormat="1" ht="90" customHeight="1" x14ac:dyDescent="0.25">
      <c r="B135" s="72">
        <f t="shared" si="20"/>
        <v>110</v>
      </c>
      <c r="C135" s="100"/>
      <c r="D135" s="7" t="s">
        <v>246</v>
      </c>
      <c r="E135" s="34">
        <v>107113</v>
      </c>
      <c r="F135" s="106" t="s">
        <v>94</v>
      </c>
      <c r="G135" s="132" t="s">
        <v>441</v>
      </c>
      <c r="H135" s="94">
        <v>42979</v>
      </c>
      <c r="I135" s="94">
        <v>44316</v>
      </c>
      <c r="J135" s="88">
        <v>0.85</v>
      </c>
      <c r="K135" s="106" t="s">
        <v>483</v>
      </c>
      <c r="L135" s="106" t="s">
        <v>500</v>
      </c>
      <c r="M135" s="106"/>
      <c r="N135" s="145" t="s">
        <v>637</v>
      </c>
      <c r="O135" s="10" t="s">
        <v>599</v>
      </c>
      <c r="P135" s="63">
        <f t="shared" si="23"/>
        <v>26673000</v>
      </c>
      <c r="Q135" s="63">
        <v>22672050</v>
      </c>
      <c r="R135" s="63">
        <v>3734220</v>
      </c>
      <c r="S135" s="63">
        <v>266730</v>
      </c>
      <c r="T135" s="55">
        <v>5067870</v>
      </c>
      <c r="U135" s="55">
        <v>0</v>
      </c>
      <c r="V135" s="56">
        <f t="shared" si="22"/>
        <v>31740870</v>
      </c>
      <c r="W135" s="63" t="s">
        <v>436</v>
      </c>
      <c r="X135" s="37">
        <v>0</v>
      </c>
      <c r="Y135" s="69">
        <v>0</v>
      </c>
    </row>
    <row r="136" spans="2:28" s="8" customFormat="1" ht="72.75" customHeight="1" x14ac:dyDescent="0.25">
      <c r="B136" s="72">
        <f t="shared" si="20"/>
        <v>111</v>
      </c>
      <c r="C136" s="100"/>
      <c r="D136" s="7" t="s">
        <v>247</v>
      </c>
      <c r="E136" s="34">
        <v>114439</v>
      </c>
      <c r="F136" s="106" t="s">
        <v>546</v>
      </c>
      <c r="G136" s="132" t="s">
        <v>356</v>
      </c>
      <c r="H136" s="94">
        <v>43039</v>
      </c>
      <c r="I136" s="94">
        <v>43830</v>
      </c>
      <c r="J136" s="88">
        <v>0.85</v>
      </c>
      <c r="K136" s="106" t="s">
        <v>495</v>
      </c>
      <c r="L136" s="106" t="s">
        <v>491</v>
      </c>
      <c r="M136" s="106"/>
      <c r="N136" s="145" t="s">
        <v>637</v>
      </c>
      <c r="O136" s="10" t="s">
        <v>599</v>
      </c>
      <c r="P136" s="63">
        <f t="shared" si="23"/>
        <v>7590175.7400000002</v>
      </c>
      <c r="Q136" s="63">
        <v>6451649.3799999999</v>
      </c>
      <c r="R136" s="63">
        <v>1062624.6000000001</v>
      </c>
      <c r="S136" s="63">
        <v>75901.759999999995</v>
      </c>
      <c r="T136" s="55">
        <v>1442133.39</v>
      </c>
      <c r="U136" s="55">
        <v>0</v>
      </c>
      <c r="V136" s="56">
        <f t="shared" si="22"/>
        <v>9032309.1300000008</v>
      </c>
      <c r="W136" s="63" t="s">
        <v>251</v>
      </c>
      <c r="X136" s="37">
        <v>2005710.4900000002</v>
      </c>
      <c r="Y136" s="37">
        <v>330352.32</v>
      </c>
    </row>
    <row r="137" spans="2:28" s="8" customFormat="1" ht="71.25" customHeight="1" x14ac:dyDescent="0.25">
      <c r="B137" s="72">
        <f t="shared" si="20"/>
        <v>112</v>
      </c>
      <c r="C137" s="100"/>
      <c r="D137" s="7" t="s">
        <v>551</v>
      </c>
      <c r="E137" s="34">
        <v>106397</v>
      </c>
      <c r="F137" s="6" t="s">
        <v>552</v>
      </c>
      <c r="G137" s="132" t="s">
        <v>356</v>
      </c>
      <c r="H137" s="94" t="s">
        <v>581</v>
      </c>
      <c r="I137" s="94">
        <v>43528</v>
      </c>
      <c r="J137" s="88">
        <v>0.85</v>
      </c>
      <c r="K137" s="106" t="s">
        <v>481</v>
      </c>
      <c r="L137" s="106" t="s">
        <v>533</v>
      </c>
      <c r="M137" s="106"/>
      <c r="N137" s="145" t="s">
        <v>637</v>
      </c>
      <c r="O137" s="10" t="s">
        <v>599</v>
      </c>
      <c r="P137" s="63">
        <f t="shared" si="23"/>
        <v>7282084.0300000003</v>
      </c>
      <c r="Q137" s="63">
        <v>6189771.4299999997</v>
      </c>
      <c r="R137" s="63">
        <v>1019491.73</v>
      </c>
      <c r="S137" s="63">
        <v>72820.87</v>
      </c>
      <c r="T137" s="55">
        <v>1383595.97</v>
      </c>
      <c r="U137" s="55">
        <v>0</v>
      </c>
      <c r="V137" s="56">
        <f t="shared" si="22"/>
        <v>8665680</v>
      </c>
      <c r="W137" s="63" t="s">
        <v>251</v>
      </c>
      <c r="X137" s="37">
        <v>0</v>
      </c>
      <c r="Y137" s="69">
        <v>0</v>
      </c>
    </row>
    <row r="138" spans="2:28" s="8" customFormat="1" ht="75.75" customHeight="1" x14ac:dyDescent="0.25">
      <c r="B138" s="72">
        <f>B137+1</f>
        <v>113</v>
      </c>
      <c r="C138" s="100"/>
      <c r="D138" s="7" t="s">
        <v>567</v>
      </c>
      <c r="E138" s="34">
        <v>112553</v>
      </c>
      <c r="F138" s="6" t="s">
        <v>568</v>
      </c>
      <c r="G138" s="132" t="s">
        <v>356</v>
      </c>
      <c r="H138" s="94" t="s">
        <v>582</v>
      </c>
      <c r="I138" s="94">
        <v>43069</v>
      </c>
      <c r="J138" s="88">
        <v>0.85</v>
      </c>
      <c r="K138" s="106" t="s">
        <v>492</v>
      </c>
      <c r="L138" s="106" t="s">
        <v>289</v>
      </c>
      <c r="M138" s="106"/>
      <c r="N138" s="145" t="s">
        <v>637</v>
      </c>
      <c r="O138" s="10" t="s">
        <v>599</v>
      </c>
      <c r="P138" s="63">
        <f t="shared" si="23"/>
        <v>7422481</v>
      </c>
      <c r="Q138" s="63">
        <v>6309108.8499999996</v>
      </c>
      <c r="R138" s="63">
        <v>1039146.73</v>
      </c>
      <c r="S138" s="63">
        <v>74225.42</v>
      </c>
      <c r="T138" s="55">
        <v>1410271.39</v>
      </c>
      <c r="U138" s="55">
        <v>0</v>
      </c>
      <c r="V138" s="56">
        <f t="shared" si="22"/>
        <v>8832752.3900000006</v>
      </c>
      <c r="W138" s="63" t="s">
        <v>251</v>
      </c>
      <c r="X138" s="37">
        <v>0</v>
      </c>
      <c r="Y138" s="69">
        <v>0</v>
      </c>
    </row>
    <row r="139" spans="2:28" s="8" customFormat="1" ht="86.25" customHeight="1" x14ac:dyDescent="0.25">
      <c r="B139" s="76">
        <f>B138+1</f>
        <v>114</v>
      </c>
      <c r="C139" s="153"/>
      <c r="D139" s="7" t="s">
        <v>641</v>
      </c>
      <c r="E139" s="34">
        <v>119028</v>
      </c>
      <c r="F139" s="6" t="s">
        <v>642</v>
      </c>
      <c r="G139" s="156" t="s">
        <v>665</v>
      </c>
      <c r="H139" s="157" t="s">
        <v>643</v>
      </c>
      <c r="I139" s="157" t="s">
        <v>666</v>
      </c>
      <c r="J139" s="88">
        <v>0.85</v>
      </c>
      <c r="K139" s="147" t="s">
        <v>487</v>
      </c>
      <c r="L139" s="147" t="s">
        <v>537</v>
      </c>
      <c r="M139" s="147"/>
      <c r="N139" s="169" t="s">
        <v>637</v>
      </c>
      <c r="O139" s="10" t="s">
        <v>599</v>
      </c>
      <c r="P139" s="63">
        <f t="shared" si="23"/>
        <v>11645925.899999999</v>
      </c>
      <c r="Q139" s="59">
        <v>9899037.0199999996</v>
      </c>
      <c r="R139" s="59">
        <v>1630429.63</v>
      </c>
      <c r="S139" s="59">
        <v>116459.25</v>
      </c>
      <c r="T139" s="55">
        <v>2212725.9300000002</v>
      </c>
      <c r="U139" s="55">
        <v>0</v>
      </c>
      <c r="V139" s="56">
        <f t="shared" si="22"/>
        <v>13858651.829999998</v>
      </c>
      <c r="W139" s="63" t="s">
        <v>251</v>
      </c>
      <c r="X139" s="37">
        <v>7070740.7300000004</v>
      </c>
      <c r="Y139" s="69">
        <v>1164592.5900000001</v>
      </c>
    </row>
    <row r="140" spans="2:28" s="8" customFormat="1" ht="86.25" customHeight="1" x14ac:dyDescent="0.25">
      <c r="B140" s="76">
        <f>B139+1</f>
        <v>115</v>
      </c>
      <c r="C140" s="166"/>
      <c r="D140" s="7" t="s">
        <v>675</v>
      </c>
      <c r="E140" s="34">
        <v>118679</v>
      </c>
      <c r="F140" s="6" t="s">
        <v>676</v>
      </c>
      <c r="G140" s="156" t="s">
        <v>701</v>
      </c>
      <c r="H140" s="157" t="s">
        <v>692</v>
      </c>
      <c r="I140" s="157">
        <v>44196</v>
      </c>
      <c r="J140" s="88">
        <v>0.85</v>
      </c>
      <c r="K140" s="169" t="s">
        <v>488</v>
      </c>
      <c r="L140" s="169" t="s">
        <v>544</v>
      </c>
      <c r="M140" s="169"/>
      <c r="N140" s="169" t="s">
        <v>637</v>
      </c>
      <c r="O140" s="10" t="s">
        <v>599</v>
      </c>
      <c r="P140" s="63">
        <f>+Q140+R140+S140</f>
        <v>701079342.10000002</v>
      </c>
      <c r="Q140" s="56">
        <v>595917440.77999997</v>
      </c>
      <c r="R140" s="56">
        <v>91140314.469999999</v>
      </c>
      <c r="S140" s="56">
        <v>14021586.85</v>
      </c>
      <c r="T140" s="55">
        <v>131140964.23999999</v>
      </c>
      <c r="U140" s="55">
        <v>0</v>
      </c>
      <c r="V140" s="56">
        <f t="shared" ref="V140:V141" si="24">+Q140+R140+S140+T140+U140</f>
        <v>832220306.34000003</v>
      </c>
      <c r="W140" s="63" t="s">
        <v>251</v>
      </c>
      <c r="X140" s="37">
        <v>0</v>
      </c>
      <c r="Y140" s="37">
        <v>0</v>
      </c>
    </row>
    <row r="141" spans="2:28" s="8" customFormat="1" ht="147.75" customHeight="1" x14ac:dyDescent="0.25">
      <c r="B141" s="76">
        <f>B140+1</f>
        <v>116</v>
      </c>
      <c r="C141" s="166"/>
      <c r="D141" s="7" t="s">
        <v>679</v>
      </c>
      <c r="E141" s="34">
        <v>108495</v>
      </c>
      <c r="F141" s="6" t="s">
        <v>680</v>
      </c>
      <c r="G141" s="156" t="s">
        <v>702</v>
      </c>
      <c r="H141" s="157" t="s">
        <v>691</v>
      </c>
      <c r="I141" s="157">
        <v>45291</v>
      </c>
      <c r="J141" s="88">
        <v>0.85</v>
      </c>
      <c r="K141" s="169" t="s">
        <v>494</v>
      </c>
      <c r="L141" s="169" t="s">
        <v>558</v>
      </c>
      <c r="M141" s="169"/>
      <c r="N141" s="169" t="s">
        <v>637</v>
      </c>
      <c r="O141" s="10" t="s">
        <v>599</v>
      </c>
      <c r="P141" s="63">
        <f t="shared" si="23"/>
        <v>602068190</v>
      </c>
      <c r="Q141" s="56">
        <v>511757962</v>
      </c>
      <c r="R141" s="56">
        <v>78268862</v>
      </c>
      <c r="S141" s="56">
        <v>12041366</v>
      </c>
      <c r="T141" s="55">
        <v>130502654.65000001</v>
      </c>
      <c r="U141" s="55">
        <v>90123336.790000007</v>
      </c>
      <c r="V141" s="56">
        <f t="shared" si="24"/>
        <v>822694181.43999994</v>
      </c>
      <c r="W141" s="63"/>
      <c r="X141" s="37">
        <v>0</v>
      </c>
      <c r="Y141" s="37">
        <v>0</v>
      </c>
      <c r="AA141" s="8">
        <f>+Z129-Z141</f>
        <v>0</v>
      </c>
      <c r="AB141" s="2"/>
    </row>
    <row r="142" spans="2:28" ht="25.5" customHeight="1" x14ac:dyDescent="0.25">
      <c r="B142" s="80"/>
      <c r="C142" s="28" t="s">
        <v>15</v>
      </c>
      <c r="D142" s="28"/>
      <c r="E142" s="28"/>
      <c r="F142" s="28"/>
      <c r="G142" s="133"/>
      <c r="H142" s="28"/>
      <c r="I142" s="28"/>
      <c r="J142" s="28"/>
      <c r="K142" s="28"/>
      <c r="L142" s="28"/>
      <c r="M142" s="28"/>
      <c r="N142" s="28"/>
      <c r="O142" s="28"/>
      <c r="P142" s="39">
        <f t="shared" si="21"/>
        <v>6857750645.0824013</v>
      </c>
      <c r="Q142" s="39">
        <f>SUM(Q76:Q141)</f>
        <v>5829088093.6635017</v>
      </c>
      <c r="R142" s="39">
        <f>SUM(R76:R141)</f>
        <v>894826307.0868001</v>
      </c>
      <c r="S142" s="39">
        <f t="shared" ref="S142:V142" si="25">SUM(S76:S141)</f>
        <v>133836244.33210002</v>
      </c>
      <c r="T142" s="39">
        <f t="shared" si="25"/>
        <v>1530827178.6400006</v>
      </c>
      <c r="U142" s="39">
        <f t="shared" si="25"/>
        <v>775807906.24000013</v>
      </c>
      <c r="V142" s="39">
        <f t="shared" si="25"/>
        <v>9164385729.9623985</v>
      </c>
      <c r="W142" s="39"/>
      <c r="X142" s="39">
        <f>SUM(X76:X139)</f>
        <v>584823294.70000017</v>
      </c>
      <c r="Y142" s="39">
        <f>SUM(Y76:Y139)</f>
        <v>90071554.709999993</v>
      </c>
      <c r="Z142" s="8"/>
      <c r="AA142" s="8"/>
      <c r="AB142" s="8"/>
    </row>
    <row r="143" spans="2:28" s="8" customFormat="1" ht="26.25" customHeight="1" x14ac:dyDescent="0.25">
      <c r="B143" s="73"/>
      <c r="C143" s="29" t="s">
        <v>54</v>
      </c>
      <c r="D143" s="29"/>
      <c r="E143" s="29"/>
      <c r="F143" s="29"/>
      <c r="G143" s="134"/>
      <c r="H143" s="29"/>
      <c r="I143" s="29"/>
      <c r="J143" s="29"/>
      <c r="K143" s="29"/>
      <c r="L143" s="29"/>
      <c r="M143" s="29"/>
      <c r="N143" s="29"/>
      <c r="O143" s="29"/>
      <c r="P143" s="40">
        <f t="shared" si="21"/>
        <v>7812050755.0524025</v>
      </c>
      <c r="Q143" s="40">
        <f t="shared" ref="Q143:V143" si="26">+Q75+Q142</f>
        <v>6640243186.423502</v>
      </c>
      <c r="R143" s="40">
        <f t="shared" si="26"/>
        <v>1019624326.0768001</v>
      </c>
      <c r="S143" s="40">
        <f t="shared" si="26"/>
        <v>152183242.5521</v>
      </c>
      <c r="T143" s="40">
        <f t="shared" si="26"/>
        <v>1796270418.6800005</v>
      </c>
      <c r="U143" s="40">
        <f t="shared" si="26"/>
        <v>857602187.68000007</v>
      </c>
      <c r="V143" s="40">
        <f t="shared" si="26"/>
        <v>10465923361.412399</v>
      </c>
      <c r="W143" s="40"/>
      <c r="X143" s="40">
        <f>+X142+X75</f>
        <v>890956017.66000009</v>
      </c>
      <c r="Y143" s="74">
        <f>+Y142+Y75</f>
        <v>136891853.52999997</v>
      </c>
    </row>
    <row r="144" spans="2:28" s="8" customFormat="1" ht="26.25" customHeight="1" x14ac:dyDescent="0.25">
      <c r="B144" s="96"/>
      <c r="C144" s="26" t="s">
        <v>72</v>
      </c>
      <c r="D144" s="26"/>
      <c r="E144" s="26"/>
      <c r="F144" s="26"/>
      <c r="G144" s="135"/>
      <c r="H144" s="95"/>
      <c r="I144" s="95"/>
      <c r="J144" s="95"/>
      <c r="K144" s="95"/>
      <c r="L144" s="95"/>
      <c r="M144" s="95"/>
      <c r="N144" s="95"/>
      <c r="O144" s="95"/>
      <c r="P144" s="44"/>
      <c r="Q144" s="44"/>
      <c r="R144" s="53"/>
      <c r="S144" s="53"/>
      <c r="T144" s="53"/>
      <c r="U144" s="53"/>
      <c r="V144" s="53"/>
      <c r="W144" s="53"/>
      <c r="X144" s="44"/>
      <c r="Y144" s="79"/>
    </row>
    <row r="145" spans="2:25" s="8" customFormat="1" ht="60" customHeight="1" x14ac:dyDescent="0.25">
      <c r="B145" s="109">
        <v>117</v>
      </c>
      <c r="C145" s="202" t="s">
        <v>604</v>
      </c>
      <c r="D145" s="7" t="s">
        <v>75</v>
      </c>
      <c r="E145" s="7">
        <v>101985</v>
      </c>
      <c r="F145" s="106" t="s">
        <v>108</v>
      </c>
      <c r="G145" s="136" t="s">
        <v>413</v>
      </c>
      <c r="H145" s="93">
        <v>42858</v>
      </c>
      <c r="I145" s="93">
        <v>43769</v>
      </c>
      <c r="J145" s="88">
        <v>0.85</v>
      </c>
      <c r="K145" s="10" t="s">
        <v>483</v>
      </c>
      <c r="L145" s="10" t="s">
        <v>484</v>
      </c>
      <c r="M145" s="10"/>
      <c r="N145" s="145" t="s">
        <v>249</v>
      </c>
      <c r="O145" s="98" t="s">
        <v>600</v>
      </c>
      <c r="P145" s="98">
        <f t="shared" si="21"/>
        <v>4052494.76</v>
      </c>
      <c r="Q145" s="63">
        <v>3444620.55</v>
      </c>
      <c r="R145" s="56">
        <v>607874.21</v>
      </c>
      <c r="S145" s="56">
        <v>0</v>
      </c>
      <c r="T145" s="56">
        <v>0</v>
      </c>
      <c r="U145" s="56">
        <v>0</v>
      </c>
      <c r="V145" s="54">
        <f t="shared" ref="V145:V177" si="27">Q145+R145+S145+T145+U145</f>
        <v>4052494.76</v>
      </c>
      <c r="W145" s="56" t="s">
        <v>251</v>
      </c>
      <c r="X145" s="37">
        <v>396493.22</v>
      </c>
      <c r="Y145" s="37">
        <v>69969.39</v>
      </c>
    </row>
    <row r="146" spans="2:25" s="8" customFormat="1" ht="112.5" customHeight="1" x14ac:dyDescent="0.25">
      <c r="B146" s="109">
        <f t="shared" ref="B146:B177" si="28">B145+1</f>
        <v>118</v>
      </c>
      <c r="C146" s="223"/>
      <c r="D146" s="7" t="s">
        <v>76</v>
      </c>
      <c r="E146" s="7">
        <v>102123</v>
      </c>
      <c r="F146" s="106" t="s">
        <v>107</v>
      </c>
      <c r="G146" s="136" t="s">
        <v>323</v>
      </c>
      <c r="H146" s="93">
        <v>42858</v>
      </c>
      <c r="I146" s="93">
        <v>43646</v>
      </c>
      <c r="J146" s="88">
        <v>0.85</v>
      </c>
      <c r="K146" s="10" t="s">
        <v>495</v>
      </c>
      <c r="L146" s="10" t="s">
        <v>502</v>
      </c>
      <c r="M146" s="10"/>
      <c r="N146" s="10" t="s">
        <v>249</v>
      </c>
      <c r="O146" s="98" t="s">
        <v>600</v>
      </c>
      <c r="P146" s="98">
        <f t="shared" si="21"/>
        <v>6067614.7300000004</v>
      </c>
      <c r="Q146" s="56">
        <v>5157472.5205000006</v>
      </c>
      <c r="R146" s="56">
        <v>910142.2095</v>
      </c>
      <c r="S146" s="56">
        <v>0</v>
      </c>
      <c r="T146" s="56">
        <v>0</v>
      </c>
      <c r="U146" s="56">
        <v>0</v>
      </c>
      <c r="V146" s="54">
        <f t="shared" si="27"/>
        <v>6067614.7300000004</v>
      </c>
      <c r="W146" s="56" t="s">
        <v>251</v>
      </c>
      <c r="X146" s="37">
        <v>620745.74</v>
      </c>
      <c r="Y146" s="37">
        <v>109543.37</v>
      </c>
    </row>
    <row r="147" spans="2:25" s="8" customFormat="1" ht="93" customHeight="1" x14ac:dyDescent="0.25">
      <c r="B147" s="109">
        <f t="shared" si="28"/>
        <v>119</v>
      </c>
      <c r="C147" s="223"/>
      <c r="D147" s="7" t="s">
        <v>206</v>
      </c>
      <c r="E147" s="7">
        <v>102491</v>
      </c>
      <c r="F147" s="106" t="s">
        <v>110</v>
      </c>
      <c r="G147" s="136" t="s">
        <v>379</v>
      </c>
      <c r="H147" s="93">
        <v>42860</v>
      </c>
      <c r="I147" s="10" t="s">
        <v>380</v>
      </c>
      <c r="J147" s="88">
        <v>0.85</v>
      </c>
      <c r="K147" s="10" t="s">
        <v>495</v>
      </c>
      <c r="L147" s="10" t="s">
        <v>497</v>
      </c>
      <c r="M147" s="10"/>
      <c r="N147" s="145" t="s">
        <v>249</v>
      </c>
      <c r="O147" s="98" t="s">
        <v>600</v>
      </c>
      <c r="P147" s="98">
        <f t="shared" si="21"/>
        <v>4789488</v>
      </c>
      <c r="Q147" s="56">
        <v>4071064.8</v>
      </c>
      <c r="R147" s="56">
        <v>718423.2</v>
      </c>
      <c r="S147" s="56">
        <v>0</v>
      </c>
      <c r="T147" s="56">
        <v>0</v>
      </c>
      <c r="U147" s="56">
        <v>0</v>
      </c>
      <c r="V147" s="54">
        <f t="shared" si="27"/>
        <v>4789488</v>
      </c>
      <c r="W147" s="56" t="s">
        <v>251</v>
      </c>
      <c r="X147" s="37">
        <v>227755.8</v>
      </c>
      <c r="Y147" s="37">
        <v>40192.199999999997</v>
      </c>
    </row>
    <row r="148" spans="2:25" s="8" customFormat="1" ht="112.5" customHeight="1" x14ac:dyDescent="0.25">
      <c r="B148" s="109">
        <f t="shared" si="28"/>
        <v>120</v>
      </c>
      <c r="C148" s="223"/>
      <c r="D148" s="7" t="s">
        <v>77</v>
      </c>
      <c r="E148" s="7">
        <v>101992</v>
      </c>
      <c r="F148" s="106" t="s">
        <v>111</v>
      </c>
      <c r="G148" s="136" t="s">
        <v>317</v>
      </c>
      <c r="H148" s="93">
        <v>42863</v>
      </c>
      <c r="I148" s="93">
        <v>43951</v>
      </c>
      <c r="J148" s="88">
        <v>0.85</v>
      </c>
      <c r="K148" s="10" t="s">
        <v>492</v>
      </c>
      <c r="L148" s="10" t="s">
        <v>482</v>
      </c>
      <c r="M148" s="10"/>
      <c r="N148" s="10" t="s">
        <v>249</v>
      </c>
      <c r="O148" s="98" t="s">
        <v>600</v>
      </c>
      <c r="P148" s="98">
        <f t="shared" si="21"/>
        <v>2301650</v>
      </c>
      <c r="Q148" s="56">
        <v>1956402.5</v>
      </c>
      <c r="R148" s="56">
        <v>345247.5</v>
      </c>
      <c r="S148" s="56">
        <v>0</v>
      </c>
      <c r="T148" s="56">
        <v>0</v>
      </c>
      <c r="U148" s="56">
        <v>0</v>
      </c>
      <c r="V148" s="54">
        <f t="shared" si="27"/>
        <v>2301650</v>
      </c>
      <c r="W148" s="56" t="s">
        <v>251</v>
      </c>
      <c r="X148" s="37">
        <v>812872.14</v>
      </c>
      <c r="Y148" s="37">
        <v>143448.01</v>
      </c>
    </row>
    <row r="149" spans="2:25" s="8" customFormat="1" ht="104.25" customHeight="1" x14ac:dyDescent="0.25">
      <c r="B149" s="109">
        <f t="shared" si="28"/>
        <v>121</v>
      </c>
      <c r="C149" s="137"/>
      <c r="D149" s="7" t="s">
        <v>78</v>
      </c>
      <c r="E149" s="7">
        <v>101996</v>
      </c>
      <c r="F149" s="106" t="s">
        <v>111</v>
      </c>
      <c r="G149" s="136" t="s">
        <v>414</v>
      </c>
      <c r="H149" s="10" t="s">
        <v>415</v>
      </c>
      <c r="I149" s="10" t="s">
        <v>416</v>
      </c>
      <c r="J149" s="88">
        <v>0.85</v>
      </c>
      <c r="K149" s="10" t="s">
        <v>481</v>
      </c>
      <c r="L149" s="10" t="s">
        <v>482</v>
      </c>
      <c r="M149" s="10"/>
      <c r="N149" s="10" t="s">
        <v>249</v>
      </c>
      <c r="O149" s="98" t="s">
        <v>600</v>
      </c>
      <c r="P149" s="98">
        <f t="shared" si="21"/>
        <v>1941115</v>
      </c>
      <c r="Q149" s="56">
        <v>1649947.75</v>
      </c>
      <c r="R149" s="56">
        <v>291167.25</v>
      </c>
      <c r="S149" s="56">
        <v>0</v>
      </c>
      <c r="T149" s="56">
        <v>0</v>
      </c>
      <c r="U149" s="56">
        <v>0</v>
      </c>
      <c r="V149" s="54">
        <f t="shared" si="27"/>
        <v>1941115</v>
      </c>
      <c r="W149" s="59" t="s">
        <v>251</v>
      </c>
      <c r="X149" s="37">
        <v>473529.36000000004</v>
      </c>
      <c r="Y149" s="37">
        <v>83564.00999999998</v>
      </c>
    </row>
    <row r="150" spans="2:25" s="8" customFormat="1" ht="331.5" x14ac:dyDescent="0.25">
      <c r="B150" s="109">
        <f t="shared" si="28"/>
        <v>122</v>
      </c>
      <c r="C150" s="137"/>
      <c r="D150" s="7" t="s">
        <v>79</v>
      </c>
      <c r="E150" s="7">
        <v>102011</v>
      </c>
      <c r="F150" s="106" t="s">
        <v>113</v>
      </c>
      <c r="G150" s="136" t="s">
        <v>472</v>
      </c>
      <c r="H150" s="93">
        <v>42866</v>
      </c>
      <c r="I150" s="93">
        <v>43722</v>
      </c>
      <c r="J150" s="88">
        <v>0.85</v>
      </c>
      <c r="K150" s="10" t="s">
        <v>492</v>
      </c>
      <c r="L150" s="10" t="s">
        <v>511</v>
      </c>
      <c r="M150" s="10"/>
      <c r="N150" s="10" t="s">
        <v>248</v>
      </c>
      <c r="O150" s="98" t="s">
        <v>600</v>
      </c>
      <c r="P150" s="98">
        <f t="shared" si="21"/>
        <v>937189.85</v>
      </c>
      <c r="Q150" s="56">
        <v>796611.37</v>
      </c>
      <c r="R150" s="56">
        <v>0</v>
      </c>
      <c r="S150" s="56">
        <v>140578.48000000001</v>
      </c>
      <c r="T150" s="56">
        <v>0</v>
      </c>
      <c r="U150" s="56">
        <v>0</v>
      </c>
      <c r="V150" s="54">
        <f t="shared" si="27"/>
        <v>937189.85</v>
      </c>
      <c r="W150" s="56" t="s">
        <v>251</v>
      </c>
      <c r="X150" s="37">
        <v>181228.13</v>
      </c>
      <c r="Y150" s="37">
        <v>31981.43</v>
      </c>
    </row>
    <row r="151" spans="2:25" s="8" customFormat="1" ht="66.75" customHeight="1" x14ac:dyDescent="0.25">
      <c r="B151" s="109">
        <f t="shared" si="28"/>
        <v>123</v>
      </c>
      <c r="C151" s="137"/>
      <c r="D151" s="7" t="s">
        <v>207</v>
      </c>
      <c r="E151" s="7">
        <v>101984</v>
      </c>
      <c r="F151" s="106" t="s">
        <v>120</v>
      </c>
      <c r="G151" s="136" t="s">
        <v>314</v>
      </c>
      <c r="H151" s="93">
        <v>42874</v>
      </c>
      <c r="I151" s="93">
        <v>43646</v>
      </c>
      <c r="J151" s="88">
        <v>0.85</v>
      </c>
      <c r="K151" s="10" t="s">
        <v>483</v>
      </c>
      <c r="L151" s="10" t="s">
        <v>553</v>
      </c>
      <c r="M151" s="10"/>
      <c r="N151" s="145" t="s">
        <v>249</v>
      </c>
      <c r="O151" s="98" t="s">
        <v>600</v>
      </c>
      <c r="P151" s="98">
        <f t="shared" si="21"/>
        <v>2669735.5999999996</v>
      </c>
      <c r="Q151" s="56">
        <v>2269275.2599999998</v>
      </c>
      <c r="R151" s="56">
        <v>400460.34</v>
      </c>
      <c r="S151" s="56">
        <v>0</v>
      </c>
      <c r="T151" s="56">
        <v>0</v>
      </c>
      <c r="U151" s="56">
        <v>15800</v>
      </c>
      <c r="V151" s="54">
        <f t="shared" si="27"/>
        <v>2685535.5999999996</v>
      </c>
      <c r="W151" s="59" t="s">
        <v>251</v>
      </c>
      <c r="X151" s="37">
        <v>575489.52</v>
      </c>
      <c r="Y151" s="37">
        <v>101556.95999999999</v>
      </c>
    </row>
    <row r="152" spans="2:25" s="8" customFormat="1" ht="96.75" customHeight="1" x14ac:dyDescent="0.25">
      <c r="B152" s="109">
        <f t="shared" si="28"/>
        <v>124</v>
      </c>
      <c r="C152" s="137"/>
      <c r="D152" s="7" t="s">
        <v>114</v>
      </c>
      <c r="E152" s="7">
        <v>102023</v>
      </c>
      <c r="F152" s="106" t="s">
        <v>123</v>
      </c>
      <c r="G152" s="136" t="s">
        <v>417</v>
      </c>
      <c r="H152" s="10" t="s">
        <v>418</v>
      </c>
      <c r="I152" s="10" t="s">
        <v>271</v>
      </c>
      <c r="J152" s="88">
        <v>0.85</v>
      </c>
      <c r="K152" s="10" t="s">
        <v>483</v>
      </c>
      <c r="L152" s="10" t="s">
        <v>554</v>
      </c>
      <c r="M152" s="10"/>
      <c r="N152" s="10" t="s">
        <v>250</v>
      </c>
      <c r="O152" s="98" t="s">
        <v>600</v>
      </c>
      <c r="P152" s="98">
        <f t="shared" si="21"/>
        <v>2070420.8199999998</v>
      </c>
      <c r="Q152" s="56">
        <v>1759857.7</v>
      </c>
      <c r="R152" s="56">
        <v>310563.12</v>
      </c>
      <c r="S152" s="56">
        <v>0</v>
      </c>
      <c r="T152" s="56">
        <v>0</v>
      </c>
      <c r="U152" s="56">
        <v>0</v>
      </c>
      <c r="V152" s="54">
        <f t="shared" si="27"/>
        <v>2070420.8199999998</v>
      </c>
      <c r="W152" s="56" t="s">
        <v>251</v>
      </c>
      <c r="X152" s="37">
        <v>213634.75</v>
      </c>
      <c r="Y152" s="37">
        <v>37700.25</v>
      </c>
    </row>
    <row r="153" spans="2:25" s="8" customFormat="1" ht="86.25" customHeight="1" x14ac:dyDescent="0.25">
      <c r="B153" s="109">
        <f t="shared" si="28"/>
        <v>125</v>
      </c>
      <c r="C153" s="137"/>
      <c r="D153" s="7" t="s">
        <v>115</v>
      </c>
      <c r="E153" s="7">
        <v>102329</v>
      </c>
      <c r="F153" s="106" t="s">
        <v>124</v>
      </c>
      <c r="G153" s="136" t="s">
        <v>442</v>
      </c>
      <c r="H153" s="93">
        <v>42491</v>
      </c>
      <c r="I153" s="93">
        <v>43861</v>
      </c>
      <c r="J153" s="88">
        <v>0.85</v>
      </c>
      <c r="K153" s="10" t="s">
        <v>494</v>
      </c>
      <c r="L153" s="10" t="s">
        <v>515</v>
      </c>
      <c r="M153" s="10"/>
      <c r="N153" s="10" t="s">
        <v>248</v>
      </c>
      <c r="O153" s="98" t="s">
        <v>600</v>
      </c>
      <c r="P153" s="98">
        <f t="shared" si="21"/>
        <v>3683099.3800000004</v>
      </c>
      <c r="Q153" s="56">
        <v>3130634.47</v>
      </c>
      <c r="R153" s="56">
        <v>552464.91</v>
      </c>
      <c r="S153" s="56">
        <v>0</v>
      </c>
      <c r="T153" s="56">
        <v>597528.9</v>
      </c>
      <c r="U153" s="56">
        <v>0</v>
      </c>
      <c r="V153" s="54">
        <f t="shared" si="27"/>
        <v>4280628.28</v>
      </c>
      <c r="W153" s="56" t="s">
        <v>436</v>
      </c>
      <c r="X153" s="37">
        <v>278253.65999999997</v>
      </c>
      <c r="Y153" s="37">
        <v>49103.590000000004</v>
      </c>
    </row>
    <row r="154" spans="2:25" s="8" customFormat="1" ht="66.75" customHeight="1" x14ac:dyDescent="0.25">
      <c r="B154" s="109">
        <f t="shared" si="28"/>
        <v>126</v>
      </c>
      <c r="C154" s="137"/>
      <c r="D154" s="7" t="s">
        <v>116</v>
      </c>
      <c r="E154" s="7">
        <v>101991</v>
      </c>
      <c r="F154" s="106" t="s">
        <v>462</v>
      </c>
      <c r="G154" s="136" t="s">
        <v>432</v>
      </c>
      <c r="H154" s="93">
        <v>42881</v>
      </c>
      <c r="I154" s="93">
        <v>43982</v>
      </c>
      <c r="J154" s="88">
        <v>0.85</v>
      </c>
      <c r="K154" s="10" t="s">
        <v>498</v>
      </c>
      <c r="L154" s="10" t="s">
        <v>499</v>
      </c>
      <c r="M154" s="10"/>
      <c r="N154" s="10" t="s">
        <v>250</v>
      </c>
      <c r="O154" s="98" t="s">
        <v>600</v>
      </c>
      <c r="P154" s="98">
        <f t="shared" si="21"/>
        <v>10631131</v>
      </c>
      <c r="Q154" s="56">
        <v>9036461.3499999996</v>
      </c>
      <c r="R154" s="56">
        <v>1594669.65</v>
      </c>
      <c r="S154" s="56">
        <v>0</v>
      </c>
      <c r="T154" s="56">
        <v>0</v>
      </c>
      <c r="U154" s="56">
        <v>0</v>
      </c>
      <c r="V154" s="54">
        <f t="shared" si="27"/>
        <v>10631131</v>
      </c>
      <c r="W154" s="56" t="s">
        <v>251</v>
      </c>
      <c r="X154" s="37">
        <v>1097966.1300000001</v>
      </c>
      <c r="Y154" s="37">
        <v>193758.73</v>
      </c>
    </row>
    <row r="155" spans="2:25" s="8" customFormat="1" ht="183.75" customHeight="1" x14ac:dyDescent="0.25">
      <c r="B155" s="109">
        <f t="shared" si="28"/>
        <v>127</v>
      </c>
      <c r="C155" s="137"/>
      <c r="D155" s="7" t="s">
        <v>117</v>
      </c>
      <c r="E155" s="7">
        <v>102258</v>
      </c>
      <c r="F155" s="106" t="s">
        <v>129</v>
      </c>
      <c r="G155" s="136" t="s">
        <v>316</v>
      </c>
      <c r="H155" s="93">
        <v>42884</v>
      </c>
      <c r="I155" s="93">
        <v>43982</v>
      </c>
      <c r="J155" s="88">
        <v>0.85</v>
      </c>
      <c r="K155" s="10" t="s">
        <v>494</v>
      </c>
      <c r="L155" s="10" t="s">
        <v>528</v>
      </c>
      <c r="M155" s="10"/>
      <c r="N155" s="145" t="s">
        <v>249</v>
      </c>
      <c r="O155" s="98" t="s">
        <v>600</v>
      </c>
      <c r="P155" s="98">
        <f t="shared" si="21"/>
        <v>7770072.2199999997</v>
      </c>
      <c r="Q155" s="56">
        <v>6604561.3899999997</v>
      </c>
      <c r="R155" s="56">
        <v>1165510.83</v>
      </c>
      <c r="S155" s="56">
        <v>0</v>
      </c>
      <c r="T155" s="56">
        <v>0</v>
      </c>
      <c r="U155" s="56">
        <v>0</v>
      </c>
      <c r="V155" s="54">
        <f t="shared" si="27"/>
        <v>7770072.2199999997</v>
      </c>
      <c r="W155" s="56" t="s">
        <v>251</v>
      </c>
      <c r="X155" s="37">
        <v>519361.09000000008</v>
      </c>
      <c r="Y155" s="37">
        <v>91651.97</v>
      </c>
    </row>
    <row r="156" spans="2:25" s="8" customFormat="1" ht="84" customHeight="1" x14ac:dyDescent="0.25">
      <c r="B156" s="109">
        <f t="shared" si="28"/>
        <v>128</v>
      </c>
      <c r="C156" s="137"/>
      <c r="D156" s="7" t="s">
        <v>118</v>
      </c>
      <c r="E156" s="7">
        <v>101989</v>
      </c>
      <c r="F156" s="106" t="s">
        <v>128</v>
      </c>
      <c r="G156" s="111" t="s">
        <v>433</v>
      </c>
      <c r="H156" s="93">
        <v>42884</v>
      </c>
      <c r="I156" s="93">
        <v>43465</v>
      </c>
      <c r="J156" s="88">
        <v>0.85</v>
      </c>
      <c r="K156" s="10" t="s">
        <v>492</v>
      </c>
      <c r="L156" s="10" t="s">
        <v>285</v>
      </c>
      <c r="M156" s="10"/>
      <c r="N156" s="10" t="s">
        <v>250</v>
      </c>
      <c r="O156" s="98" t="s">
        <v>600</v>
      </c>
      <c r="P156" s="98">
        <f t="shared" si="21"/>
        <v>1139761</v>
      </c>
      <c r="Q156" s="56">
        <v>968796.85</v>
      </c>
      <c r="R156" s="56">
        <v>170964.15</v>
      </c>
      <c r="S156" s="56">
        <v>0</v>
      </c>
      <c r="T156" s="56">
        <v>0</v>
      </c>
      <c r="U156" s="56">
        <v>0</v>
      </c>
      <c r="V156" s="54">
        <f t="shared" si="27"/>
        <v>1139761</v>
      </c>
      <c r="W156" s="56" t="s">
        <v>251</v>
      </c>
      <c r="X156" s="37">
        <v>75681.45</v>
      </c>
      <c r="Y156" s="37">
        <v>13355.550000000001</v>
      </c>
    </row>
    <row r="157" spans="2:25" s="8" customFormat="1" ht="195" customHeight="1" x14ac:dyDescent="0.25">
      <c r="B157" s="109">
        <f t="shared" si="28"/>
        <v>129</v>
      </c>
      <c r="C157" s="137"/>
      <c r="D157" s="7" t="s">
        <v>132</v>
      </c>
      <c r="E157" s="7">
        <v>102540</v>
      </c>
      <c r="F157" s="106" t="s">
        <v>133</v>
      </c>
      <c r="G157" s="111" t="s">
        <v>443</v>
      </c>
      <c r="H157" s="93">
        <v>42887</v>
      </c>
      <c r="I157" s="93">
        <v>43982</v>
      </c>
      <c r="J157" s="88">
        <v>0.85</v>
      </c>
      <c r="K157" s="10" t="s">
        <v>495</v>
      </c>
      <c r="L157" s="10" t="s">
        <v>555</v>
      </c>
      <c r="M157" s="10"/>
      <c r="N157" s="10" t="s">
        <v>250</v>
      </c>
      <c r="O157" s="98" t="s">
        <v>600</v>
      </c>
      <c r="P157" s="98">
        <f t="shared" si="21"/>
        <v>15363463.600000001</v>
      </c>
      <c r="Q157" s="56">
        <v>13058944.060000001</v>
      </c>
      <c r="R157" s="56">
        <v>2304519.54</v>
      </c>
      <c r="S157" s="56">
        <v>0</v>
      </c>
      <c r="T157" s="56">
        <v>0</v>
      </c>
      <c r="U157" s="56">
        <v>0</v>
      </c>
      <c r="V157" s="54">
        <f t="shared" si="27"/>
        <v>15363463.600000001</v>
      </c>
      <c r="W157" s="56" t="s">
        <v>436</v>
      </c>
      <c r="X157" s="37">
        <v>1151774.0199999998</v>
      </c>
      <c r="Y157" s="37">
        <v>203254.24000000002</v>
      </c>
    </row>
    <row r="158" spans="2:25" s="8" customFormat="1" ht="63.75" x14ac:dyDescent="0.25">
      <c r="B158" s="109">
        <f t="shared" si="28"/>
        <v>130</v>
      </c>
      <c r="C158" s="137"/>
      <c r="D158" s="7" t="s">
        <v>135</v>
      </c>
      <c r="E158" s="7">
        <v>102760</v>
      </c>
      <c r="F158" s="106" t="s">
        <v>136</v>
      </c>
      <c r="G158" s="111" t="s">
        <v>453</v>
      </c>
      <c r="H158" s="10" t="s">
        <v>254</v>
      </c>
      <c r="I158" s="10" t="s">
        <v>255</v>
      </c>
      <c r="J158" s="88">
        <v>0.85</v>
      </c>
      <c r="K158" s="10" t="s">
        <v>494</v>
      </c>
      <c r="L158" s="10" t="s">
        <v>515</v>
      </c>
      <c r="M158" s="10"/>
      <c r="N158" s="145" t="s">
        <v>248</v>
      </c>
      <c r="O158" s="98" t="s">
        <v>600</v>
      </c>
      <c r="P158" s="98">
        <f t="shared" si="21"/>
        <v>3358573.09</v>
      </c>
      <c r="Q158" s="56">
        <v>2854787.13</v>
      </c>
      <c r="R158" s="56">
        <v>503785.96</v>
      </c>
      <c r="S158" s="56">
        <v>0</v>
      </c>
      <c r="T158" s="56">
        <v>543433.34</v>
      </c>
      <c r="U158" s="56">
        <v>0</v>
      </c>
      <c r="V158" s="54">
        <f t="shared" si="27"/>
        <v>3902006.4299999997</v>
      </c>
      <c r="W158" s="56" t="s">
        <v>251</v>
      </c>
      <c r="X158" s="37">
        <v>271531.98</v>
      </c>
      <c r="Y158" s="37">
        <v>47917.409999999996</v>
      </c>
    </row>
    <row r="159" spans="2:25" s="8" customFormat="1" ht="76.5" x14ac:dyDescent="0.25">
      <c r="B159" s="109">
        <f t="shared" si="28"/>
        <v>131</v>
      </c>
      <c r="C159" s="137"/>
      <c r="D159" s="7" t="s">
        <v>138</v>
      </c>
      <c r="E159" s="7">
        <v>102086</v>
      </c>
      <c r="F159" s="106" t="s">
        <v>139</v>
      </c>
      <c r="G159" s="111" t="s">
        <v>434</v>
      </c>
      <c r="H159" s="93">
        <v>42907</v>
      </c>
      <c r="I159" s="93">
        <v>43799</v>
      </c>
      <c r="J159" s="88">
        <v>0.85</v>
      </c>
      <c r="K159" s="10" t="s">
        <v>483</v>
      </c>
      <c r="L159" s="10" t="s">
        <v>554</v>
      </c>
      <c r="M159" s="10"/>
      <c r="N159" s="145" t="s">
        <v>249</v>
      </c>
      <c r="O159" s="98" t="s">
        <v>600</v>
      </c>
      <c r="P159" s="98">
        <f t="shared" si="21"/>
        <v>1572399.65</v>
      </c>
      <c r="Q159" s="56">
        <v>1336539.7</v>
      </c>
      <c r="R159" s="56">
        <v>235859.95</v>
      </c>
      <c r="S159" s="56">
        <v>0</v>
      </c>
      <c r="T159" s="56">
        <v>507496.23</v>
      </c>
      <c r="U159" s="56">
        <v>0</v>
      </c>
      <c r="V159" s="54">
        <f t="shared" si="27"/>
        <v>2079895.88</v>
      </c>
      <c r="W159" s="56" t="s">
        <v>251</v>
      </c>
      <c r="X159" s="37">
        <v>325377.09999999998</v>
      </c>
      <c r="Y159" s="37">
        <v>57419.48</v>
      </c>
    </row>
    <row r="160" spans="2:25" s="8" customFormat="1" ht="77.25" customHeight="1" x14ac:dyDescent="0.25">
      <c r="B160" s="109">
        <f t="shared" si="28"/>
        <v>132</v>
      </c>
      <c r="C160" s="137"/>
      <c r="D160" s="7" t="s">
        <v>140</v>
      </c>
      <c r="E160" s="7">
        <v>102055</v>
      </c>
      <c r="F160" s="7" t="s">
        <v>141</v>
      </c>
      <c r="G160" s="125" t="s">
        <v>469</v>
      </c>
      <c r="H160" s="32">
        <v>42907</v>
      </c>
      <c r="I160" s="32">
        <v>43524</v>
      </c>
      <c r="J160" s="88">
        <v>0.85</v>
      </c>
      <c r="K160" s="105" t="s">
        <v>492</v>
      </c>
      <c r="L160" s="105" t="s">
        <v>511</v>
      </c>
      <c r="M160" s="105"/>
      <c r="N160" s="145" t="s">
        <v>248</v>
      </c>
      <c r="O160" s="98" t="s">
        <v>600</v>
      </c>
      <c r="P160" s="98">
        <f t="shared" si="21"/>
        <v>767637.85000000009</v>
      </c>
      <c r="Q160" s="56">
        <v>652492.17000000004</v>
      </c>
      <c r="R160" s="56">
        <v>98916.43</v>
      </c>
      <c r="S160" s="56">
        <v>16229.25</v>
      </c>
      <c r="T160" s="56">
        <v>20277.599999999999</v>
      </c>
      <c r="U160" s="56">
        <v>0</v>
      </c>
      <c r="V160" s="54">
        <f t="shared" si="27"/>
        <v>787915.45000000007</v>
      </c>
      <c r="W160" s="56" t="s">
        <v>251</v>
      </c>
      <c r="X160" s="37">
        <v>119164.05</v>
      </c>
      <c r="Y160" s="37">
        <v>21028.95</v>
      </c>
    </row>
    <row r="161" spans="2:25" s="8" customFormat="1" ht="77.25" customHeight="1" x14ac:dyDescent="0.25">
      <c r="B161" s="109">
        <f t="shared" si="28"/>
        <v>133</v>
      </c>
      <c r="C161" s="137"/>
      <c r="D161" s="7" t="s">
        <v>142</v>
      </c>
      <c r="E161" s="7">
        <v>102844</v>
      </c>
      <c r="F161" s="7" t="s">
        <v>143</v>
      </c>
      <c r="G161" s="138" t="s">
        <v>419</v>
      </c>
      <c r="H161" s="105" t="s">
        <v>420</v>
      </c>
      <c r="I161" s="105" t="s">
        <v>421</v>
      </c>
      <c r="J161" s="88">
        <v>0.85</v>
      </c>
      <c r="K161" s="105" t="s">
        <v>492</v>
      </c>
      <c r="L161" s="105" t="s">
        <v>556</v>
      </c>
      <c r="M161" s="105"/>
      <c r="N161" s="145" t="s">
        <v>248</v>
      </c>
      <c r="O161" s="98" t="s">
        <v>600</v>
      </c>
      <c r="P161" s="98">
        <f t="shared" si="21"/>
        <v>5511402.3999999994</v>
      </c>
      <c r="Q161" s="56">
        <v>4684692.04</v>
      </c>
      <c r="R161" s="56">
        <v>826032.06</v>
      </c>
      <c r="S161" s="56">
        <v>678.3</v>
      </c>
      <c r="T161" s="56">
        <v>0</v>
      </c>
      <c r="U161" s="56">
        <v>0</v>
      </c>
      <c r="V161" s="54">
        <f t="shared" si="27"/>
        <v>5511402.3999999994</v>
      </c>
      <c r="W161" s="56" t="s">
        <v>251</v>
      </c>
      <c r="X161" s="37">
        <v>225204.52000000002</v>
      </c>
      <c r="Y161" s="37">
        <v>39741.979999999996</v>
      </c>
    </row>
    <row r="162" spans="2:25" s="8" customFormat="1" ht="83.25" customHeight="1" x14ac:dyDescent="0.25">
      <c r="B162" s="109">
        <f t="shared" si="28"/>
        <v>134</v>
      </c>
      <c r="C162" s="137"/>
      <c r="D162" s="7" t="s">
        <v>144</v>
      </c>
      <c r="E162" s="7">
        <v>102674</v>
      </c>
      <c r="F162" s="106" t="s">
        <v>145</v>
      </c>
      <c r="G162" s="111" t="s">
        <v>422</v>
      </c>
      <c r="H162" s="10" t="s">
        <v>420</v>
      </c>
      <c r="I162" s="10" t="s">
        <v>255</v>
      </c>
      <c r="J162" s="88">
        <v>0.85</v>
      </c>
      <c r="K162" s="10" t="s">
        <v>483</v>
      </c>
      <c r="L162" s="10" t="s">
        <v>543</v>
      </c>
      <c r="M162" s="10"/>
      <c r="N162" s="145" t="s">
        <v>248</v>
      </c>
      <c r="O162" s="98" t="s">
        <v>600</v>
      </c>
      <c r="P162" s="98">
        <f t="shared" si="21"/>
        <v>4609580.25</v>
      </c>
      <c r="Q162" s="56">
        <v>3918143.21</v>
      </c>
      <c r="R162" s="56">
        <v>0</v>
      </c>
      <c r="S162" s="56">
        <v>691437.04</v>
      </c>
      <c r="T162" s="56">
        <v>72400</v>
      </c>
      <c r="U162" s="56">
        <v>0</v>
      </c>
      <c r="V162" s="54">
        <f t="shared" si="27"/>
        <v>4681980.25</v>
      </c>
      <c r="W162" s="56" t="s">
        <v>251</v>
      </c>
      <c r="X162" s="37">
        <v>51164.63</v>
      </c>
      <c r="Y162" s="37">
        <v>9029.0499999999993</v>
      </c>
    </row>
    <row r="163" spans="2:25" s="8" customFormat="1" ht="88.5" customHeight="1" x14ac:dyDescent="0.25">
      <c r="B163" s="109">
        <f t="shared" si="28"/>
        <v>135</v>
      </c>
      <c r="C163" s="137"/>
      <c r="D163" s="7" t="s">
        <v>162</v>
      </c>
      <c r="E163" s="7">
        <v>102769</v>
      </c>
      <c r="F163" s="106" t="s">
        <v>163</v>
      </c>
      <c r="G163" s="111" t="s">
        <v>478</v>
      </c>
      <c r="H163" s="10" t="s">
        <v>479</v>
      </c>
      <c r="I163" s="10" t="s">
        <v>480</v>
      </c>
      <c r="J163" s="88">
        <v>0.85</v>
      </c>
      <c r="K163" s="10" t="s">
        <v>483</v>
      </c>
      <c r="L163" s="10" t="s">
        <v>484</v>
      </c>
      <c r="M163" s="10"/>
      <c r="N163" s="10" t="s">
        <v>250</v>
      </c>
      <c r="O163" s="98" t="s">
        <v>600</v>
      </c>
      <c r="P163" s="98">
        <f t="shared" si="21"/>
        <v>5638571.0700000003</v>
      </c>
      <c r="Q163" s="56">
        <v>4792785.4095000001</v>
      </c>
      <c r="R163" s="56">
        <v>845785.6605</v>
      </c>
      <c r="S163" s="56">
        <v>0</v>
      </c>
      <c r="T163" s="56">
        <v>911499.29</v>
      </c>
      <c r="U163" s="56">
        <v>0</v>
      </c>
      <c r="V163" s="54">
        <f t="shared" si="27"/>
        <v>6550070.3600000003</v>
      </c>
      <c r="W163" s="56" t="s">
        <v>251</v>
      </c>
      <c r="X163" s="37">
        <v>155090.29999999999</v>
      </c>
      <c r="Y163" s="37">
        <v>27368.879999999997</v>
      </c>
    </row>
    <row r="164" spans="2:25" s="8" customFormat="1" ht="57" customHeight="1" x14ac:dyDescent="0.25">
      <c r="B164" s="109">
        <f t="shared" si="28"/>
        <v>136</v>
      </c>
      <c r="C164" s="137"/>
      <c r="D164" s="7" t="s">
        <v>166</v>
      </c>
      <c r="E164" s="7">
        <v>101987</v>
      </c>
      <c r="F164" s="106" t="s">
        <v>167</v>
      </c>
      <c r="G164" s="111" t="s">
        <v>423</v>
      </c>
      <c r="H164" s="10" t="s">
        <v>424</v>
      </c>
      <c r="I164" s="10" t="s">
        <v>425</v>
      </c>
      <c r="J164" s="88">
        <v>0.85</v>
      </c>
      <c r="K164" s="10" t="s">
        <v>495</v>
      </c>
      <c r="L164" s="10" t="s">
        <v>369</v>
      </c>
      <c r="M164" s="10"/>
      <c r="N164" s="145" t="s">
        <v>250</v>
      </c>
      <c r="O164" s="98" t="s">
        <v>600</v>
      </c>
      <c r="P164" s="98">
        <f t="shared" si="21"/>
        <v>950455</v>
      </c>
      <c r="Q164" s="56">
        <v>807886.75</v>
      </c>
      <c r="R164" s="56">
        <v>142568.25</v>
      </c>
      <c r="S164" s="56">
        <v>0</v>
      </c>
      <c r="T164" s="56">
        <v>0</v>
      </c>
      <c r="U164" s="56">
        <v>0</v>
      </c>
      <c r="V164" s="54">
        <f t="shared" si="27"/>
        <v>950455</v>
      </c>
      <c r="W164" s="56" t="s">
        <v>251</v>
      </c>
      <c r="X164" s="37">
        <v>243907.15000000002</v>
      </c>
      <c r="Y164" s="37">
        <v>43042.439999999995</v>
      </c>
    </row>
    <row r="165" spans="2:25" s="8" customFormat="1" ht="144.75" customHeight="1" x14ac:dyDescent="0.25">
      <c r="B165" s="109">
        <f t="shared" si="28"/>
        <v>137</v>
      </c>
      <c r="C165" s="137"/>
      <c r="D165" s="7" t="s">
        <v>168</v>
      </c>
      <c r="E165" s="7">
        <v>102581</v>
      </c>
      <c r="F165" s="106" t="s">
        <v>169</v>
      </c>
      <c r="G165" s="111" t="s">
        <v>592</v>
      </c>
      <c r="H165" s="93">
        <v>42948</v>
      </c>
      <c r="I165" s="93">
        <v>43830</v>
      </c>
      <c r="J165" s="88">
        <v>0.85</v>
      </c>
      <c r="K165" s="10" t="s">
        <v>494</v>
      </c>
      <c r="L165" s="10" t="s">
        <v>515</v>
      </c>
      <c r="M165" s="10"/>
      <c r="N165" s="10" t="s">
        <v>250</v>
      </c>
      <c r="O165" s="98" t="s">
        <v>600</v>
      </c>
      <c r="P165" s="98">
        <f t="shared" si="21"/>
        <v>3038850.15</v>
      </c>
      <c r="Q165" s="56">
        <v>2583022.63</v>
      </c>
      <c r="R165" s="56">
        <v>455827.52</v>
      </c>
      <c r="S165" s="56">
        <v>0</v>
      </c>
      <c r="T165" s="56">
        <v>0</v>
      </c>
      <c r="U165" s="56">
        <v>0</v>
      </c>
      <c r="V165" s="54">
        <f t="shared" si="27"/>
        <v>3038850.15</v>
      </c>
      <c r="W165" s="56" t="s">
        <v>251</v>
      </c>
      <c r="X165" s="37">
        <v>381937.87</v>
      </c>
      <c r="Y165" s="37">
        <v>67400.800000000003</v>
      </c>
    </row>
    <row r="166" spans="2:25" s="8" customFormat="1" ht="89.25" customHeight="1" x14ac:dyDescent="0.25">
      <c r="B166" s="109">
        <f t="shared" si="28"/>
        <v>138</v>
      </c>
      <c r="C166" s="137"/>
      <c r="D166" s="7" t="s">
        <v>633</v>
      </c>
      <c r="E166" s="7">
        <v>104941</v>
      </c>
      <c r="F166" s="106" t="s">
        <v>177</v>
      </c>
      <c r="G166" s="120" t="s">
        <v>464</v>
      </c>
      <c r="H166" s="93">
        <v>42957</v>
      </c>
      <c r="I166" s="93">
        <v>43890</v>
      </c>
      <c r="J166" s="88">
        <v>0.85</v>
      </c>
      <c r="K166" s="10" t="s">
        <v>483</v>
      </c>
      <c r="L166" s="10" t="s">
        <v>532</v>
      </c>
      <c r="M166" s="10"/>
      <c r="N166" s="10" t="s">
        <v>250</v>
      </c>
      <c r="O166" s="98" t="s">
        <v>600</v>
      </c>
      <c r="P166" s="98">
        <f t="shared" si="21"/>
        <v>1438221.19</v>
      </c>
      <c r="Q166" s="56">
        <v>1222488.01</v>
      </c>
      <c r="R166" s="56">
        <v>215733.18</v>
      </c>
      <c r="S166" s="56">
        <v>0</v>
      </c>
      <c r="T166" s="56">
        <v>0</v>
      </c>
      <c r="U166" s="56">
        <v>0</v>
      </c>
      <c r="V166" s="54">
        <f t="shared" si="27"/>
        <v>1438221.19</v>
      </c>
      <c r="W166" s="56" t="s">
        <v>436</v>
      </c>
      <c r="X166" s="37">
        <v>56602.35</v>
      </c>
      <c r="Y166" s="69">
        <v>9988.65</v>
      </c>
    </row>
    <row r="167" spans="2:25" s="8" customFormat="1" ht="66.75" customHeight="1" x14ac:dyDescent="0.25">
      <c r="B167" s="109">
        <f t="shared" si="28"/>
        <v>139</v>
      </c>
      <c r="C167" s="137"/>
      <c r="D167" s="7" t="s">
        <v>180</v>
      </c>
      <c r="E167" s="7">
        <v>105668</v>
      </c>
      <c r="F167" s="106" t="s">
        <v>181</v>
      </c>
      <c r="G167" s="111" t="s">
        <v>344</v>
      </c>
      <c r="H167" s="93">
        <v>42963</v>
      </c>
      <c r="I167" s="93">
        <v>43982</v>
      </c>
      <c r="J167" s="88">
        <v>0.85</v>
      </c>
      <c r="K167" s="10" t="s">
        <v>495</v>
      </c>
      <c r="L167" s="10" t="s">
        <v>557</v>
      </c>
      <c r="M167" s="10"/>
      <c r="N167" s="10" t="s">
        <v>250</v>
      </c>
      <c r="O167" s="98" t="s">
        <v>600</v>
      </c>
      <c r="P167" s="98">
        <f t="shared" si="21"/>
        <v>7911353.2200000007</v>
      </c>
      <c r="Q167" s="56">
        <v>6724650.2400000002</v>
      </c>
      <c r="R167" s="56">
        <v>1186702.98</v>
      </c>
      <c r="S167" s="56">
        <v>0</v>
      </c>
      <c r="T167" s="56">
        <v>0</v>
      </c>
      <c r="U167" s="56">
        <v>0</v>
      </c>
      <c r="V167" s="54">
        <f t="shared" si="27"/>
        <v>7911353.2200000007</v>
      </c>
      <c r="W167" s="56" t="s">
        <v>251</v>
      </c>
      <c r="X167" s="37">
        <v>466856.18999999994</v>
      </c>
      <c r="Y167" s="37">
        <v>82386.400000000009</v>
      </c>
    </row>
    <row r="168" spans="2:25" s="8" customFormat="1" ht="66.75" customHeight="1" x14ac:dyDescent="0.25">
      <c r="B168" s="109">
        <f t="shared" si="28"/>
        <v>140</v>
      </c>
      <c r="C168" s="137"/>
      <c r="D168" s="7" t="s">
        <v>185</v>
      </c>
      <c r="E168" s="7">
        <v>102066</v>
      </c>
      <c r="F168" s="106" t="s">
        <v>186</v>
      </c>
      <c r="G168" s="111" t="s">
        <v>426</v>
      </c>
      <c r="H168" s="10" t="s">
        <v>427</v>
      </c>
      <c r="I168" s="10" t="s">
        <v>428</v>
      </c>
      <c r="J168" s="88">
        <v>0.85</v>
      </c>
      <c r="K168" s="10" t="s">
        <v>498</v>
      </c>
      <c r="L168" s="10" t="s">
        <v>525</v>
      </c>
      <c r="M168" s="10"/>
      <c r="N168" s="10" t="s">
        <v>249</v>
      </c>
      <c r="O168" s="98" t="s">
        <v>600</v>
      </c>
      <c r="P168" s="98">
        <f t="shared" si="21"/>
        <v>1209222.54</v>
      </c>
      <c r="Q168" s="56">
        <v>1027839.16</v>
      </c>
      <c r="R168" s="56">
        <v>181383.38</v>
      </c>
      <c r="S168" s="56">
        <v>0</v>
      </c>
      <c r="T168" s="56">
        <v>0</v>
      </c>
      <c r="U168" s="56">
        <v>0</v>
      </c>
      <c r="V168" s="54">
        <f t="shared" si="27"/>
        <v>1209222.54</v>
      </c>
      <c r="W168" s="56" t="s">
        <v>251</v>
      </c>
      <c r="X168" s="37">
        <f>27947.15+77597.56+1913.89+2172.59</f>
        <v>109631.18999999999</v>
      </c>
      <c r="Y168" s="37">
        <f>4931.85+13693.69+337.75+383.4</f>
        <v>19346.690000000002</v>
      </c>
    </row>
    <row r="169" spans="2:25" s="8" customFormat="1" ht="66.75" customHeight="1" x14ac:dyDescent="0.25">
      <c r="B169" s="109">
        <f t="shared" si="28"/>
        <v>141</v>
      </c>
      <c r="C169" s="137"/>
      <c r="D169" s="7" t="s">
        <v>192</v>
      </c>
      <c r="E169" s="7">
        <v>103698</v>
      </c>
      <c r="F169" s="106" t="s">
        <v>193</v>
      </c>
      <c r="G169" s="111" t="s">
        <v>458</v>
      </c>
      <c r="H169" s="10" t="s">
        <v>256</v>
      </c>
      <c r="I169" s="10" t="s">
        <v>257</v>
      </c>
      <c r="J169" s="88">
        <v>0.85</v>
      </c>
      <c r="K169" s="10" t="s">
        <v>488</v>
      </c>
      <c r="L169" s="10" t="s">
        <v>544</v>
      </c>
      <c r="M169" s="10"/>
      <c r="N169" s="10" t="s">
        <v>250</v>
      </c>
      <c r="O169" s="98" t="s">
        <v>600</v>
      </c>
      <c r="P169" s="98">
        <f t="shared" ref="P169:P174" si="29">+Q169+R169+S169</f>
        <v>3018540.96</v>
      </c>
      <c r="Q169" s="56">
        <v>2565759.8199999998</v>
      </c>
      <c r="R169" s="56">
        <v>452781.14</v>
      </c>
      <c r="S169" s="56">
        <v>0</v>
      </c>
      <c r="T169" s="56">
        <v>325745.36</v>
      </c>
      <c r="U169" s="56">
        <v>0</v>
      </c>
      <c r="V169" s="54">
        <f t="shared" si="27"/>
        <v>3344286.32</v>
      </c>
      <c r="W169" s="56" t="s">
        <v>251</v>
      </c>
      <c r="X169" s="37">
        <v>180350.62</v>
      </c>
      <c r="Y169" s="37">
        <v>31826.58</v>
      </c>
    </row>
    <row r="170" spans="2:25" s="8" customFormat="1" ht="66.75" customHeight="1" x14ac:dyDescent="0.25">
      <c r="B170" s="109">
        <f t="shared" si="28"/>
        <v>142</v>
      </c>
      <c r="C170" s="137"/>
      <c r="D170" s="7" t="s">
        <v>217</v>
      </c>
      <c r="E170" s="7">
        <v>103707</v>
      </c>
      <c r="F170" s="106" t="s">
        <v>218</v>
      </c>
      <c r="G170" s="111" t="s">
        <v>313</v>
      </c>
      <c r="H170" s="93">
        <v>42986</v>
      </c>
      <c r="I170" s="93">
        <v>43860</v>
      </c>
      <c r="J170" s="88">
        <v>0.85</v>
      </c>
      <c r="K170" s="10" t="s">
        <v>494</v>
      </c>
      <c r="L170" s="10" t="s">
        <v>558</v>
      </c>
      <c r="M170" s="10"/>
      <c r="N170" s="145" t="s">
        <v>250</v>
      </c>
      <c r="O170" s="98" t="s">
        <v>600</v>
      </c>
      <c r="P170" s="98">
        <f t="shared" si="29"/>
        <v>3098335.11</v>
      </c>
      <c r="Q170" s="56">
        <v>2633584.84</v>
      </c>
      <c r="R170" s="56">
        <v>460821.95</v>
      </c>
      <c r="S170" s="56">
        <v>3928.32</v>
      </c>
      <c r="T170" s="56">
        <v>68159</v>
      </c>
      <c r="U170" s="56">
        <v>0</v>
      </c>
      <c r="V170" s="54">
        <f t="shared" si="27"/>
        <v>3166494.11</v>
      </c>
      <c r="W170" s="59" t="s">
        <v>251</v>
      </c>
      <c r="X170" s="37">
        <v>104429.16</v>
      </c>
      <c r="Y170" s="37">
        <v>18428.669999999998</v>
      </c>
    </row>
    <row r="171" spans="2:25" s="8" customFormat="1" ht="139.5" customHeight="1" x14ac:dyDescent="0.25">
      <c r="B171" s="109">
        <f t="shared" si="28"/>
        <v>143</v>
      </c>
      <c r="C171" s="137"/>
      <c r="D171" s="7" t="s">
        <v>235</v>
      </c>
      <c r="E171" s="7">
        <v>102369</v>
      </c>
      <c r="F171" s="106" t="s">
        <v>587</v>
      </c>
      <c r="G171" s="111" t="s">
        <v>320</v>
      </c>
      <c r="H171" s="93">
        <v>43010</v>
      </c>
      <c r="I171" s="93">
        <v>43860</v>
      </c>
      <c r="J171" s="88">
        <v>0.85</v>
      </c>
      <c r="K171" s="10" t="s">
        <v>559</v>
      </c>
      <c r="L171" s="10" t="s">
        <v>484</v>
      </c>
      <c r="M171" s="10"/>
      <c r="N171" s="10" t="s">
        <v>250</v>
      </c>
      <c r="O171" s="98" t="s">
        <v>600</v>
      </c>
      <c r="P171" s="98">
        <f t="shared" si="29"/>
        <v>3172245.93</v>
      </c>
      <c r="Q171" s="56">
        <v>2696409.04</v>
      </c>
      <c r="R171" s="56">
        <v>475836.89</v>
      </c>
      <c r="S171" s="56">
        <v>0</v>
      </c>
      <c r="T171" s="56">
        <v>0</v>
      </c>
      <c r="U171" s="56">
        <v>0</v>
      </c>
      <c r="V171" s="54">
        <f t="shared" si="27"/>
        <v>3172245.93</v>
      </c>
      <c r="W171" s="56" t="s">
        <v>251</v>
      </c>
      <c r="X171" s="37">
        <v>514168.67</v>
      </c>
      <c r="Y171" s="37">
        <v>90735.65</v>
      </c>
    </row>
    <row r="172" spans="2:25" s="8" customFormat="1" ht="92.25" customHeight="1" x14ac:dyDescent="0.25">
      <c r="B172" s="109">
        <f t="shared" si="28"/>
        <v>144</v>
      </c>
      <c r="C172" s="137"/>
      <c r="D172" s="7" t="s">
        <v>238</v>
      </c>
      <c r="E172" s="7">
        <v>108227</v>
      </c>
      <c r="F172" s="106" t="s">
        <v>586</v>
      </c>
      <c r="G172" s="111" t="s">
        <v>477</v>
      </c>
      <c r="H172" s="93">
        <v>43020</v>
      </c>
      <c r="I172" s="93">
        <v>43982</v>
      </c>
      <c r="J172" s="88">
        <v>0.85</v>
      </c>
      <c r="K172" s="10" t="s">
        <v>560</v>
      </c>
      <c r="L172" s="10" t="s">
        <v>367</v>
      </c>
      <c r="M172" s="10"/>
      <c r="N172" s="10" t="s">
        <v>250</v>
      </c>
      <c r="O172" s="98" t="s">
        <v>600</v>
      </c>
      <c r="P172" s="139">
        <f t="shared" si="29"/>
        <v>2273600.85</v>
      </c>
      <c r="Q172" s="54">
        <v>1932560.72</v>
      </c>
      <c r="R172" s="54">
        <v>341040.13</v>
      </c>
      <c r="S172" s="54">
        <v>0</v>
      </c>
      <c r="T172" s="56">
        <v>0</v>
      </c>
      <c r="U172" s="56">
        <v>0</v>
      </c>
      <c r="V172" s="54">
        <f t="shared" si="27"/>
        <v>2273600.85</v>
      </c>
      <c r="W172" s="56" t="s">
        <v>251</v>
      </c>
      <c r="X172" s="37">
        <v>85039.1</v>
      </c>
      <c r="Y172" s="37">
        <v>15006.9</v>
      </c>
    </row>
    <row r="173" spans="2:25" s="8" customFormat="1" ht="97.5" customHeight="1" x14ac:dyDescent="0.25">
      <c r="B173" s="109">
        <f t="shared" si="28"/>
        <v>145</v>
      </c>
      <c r="C173" s="223"/>
      <c r="D173" s="7" t="s">
        <v>239</v>
      </c>
      <c r="E173" s="7">
        <v>104845</v>
      </c>
      <c r="F173" s="106" t="s">
        <v>585</v>
      </c>
      <c r="G173" s="111" t="s">
        <v>466</v>
      </c>
      <c r="H173" s="93">
        <v>43034</v>
      </c>
      <c r="I173" s="93">
        <v>43890</v>
      </c>
      <c r="J173" s="88">
        <v>0.85</v>
      </c>
      <c r="K173" s="10" t="s">
        <v>561</v>
      </c>
      <c r="L173" s="10" t="s">
        <v>541</v>
      </c>
      <c r="M173" s="10"/>
      <c r="N173" s="10" t="s">
        <v>248</v>
      </c>
      <c r="O173" s="98" t="s">
        <v>600</v>
      </c>
      <c r="P173" s="62">
        <f t="shared" si="29"/>
        <v>2722426.66</v>
      </c>
      <c r="Q173" s="56">
        <v>2314062.66</v>
      </c>
      <c r="R173" s="56">
        <v>408364</v>
      </c>
      <c r="S173" s="56"/>
      <c r="T173" s="56">
        <v>461439.46</v>
      </c>
      <c r="U173" s="56">
        <v>0</v>
      </c>
      <c r="V173" s="54">
        <f t="shared" si="27"/>
        <v>3183866.12</v>
      </c>
      <c r="W173" s="56" t="s">
        <v>251</v>
      </c>
      <c r="X173" s="37">
        <v>49226.9</v>
      </c>
      <c r="Y173" s="37">
        <v>8687.1</v>
      </c>
    </row>
    <row r="174" spans="2:25" s="8" customFormat="1" ht="83.25" customHeight="1" x14ac:dyDescent="0.25">
      <c r="B174" s="109">
        <f t="shared" si="28"/>
        <v>146</v>
      </c>
      <c r="C174" s="223"/>
      <c r="D174" s="7" t="s">
        <v>240</v>
      </c>
      <c r="E174" s="7">
        <v>107498</v>
      </c>
      <c r="F174" s="106" t="s">
        <v>584</v>
      </c>
      <c r="G174" s="111" t="s">
        <v>474</v>
      </c>
      <c r="H174" s="93">
        <v>43034</v>
      </c>
      <c r="I174" s="10" t="s">
        <v>258</v>
      </c>
      <c r="J174" s="88">
        <v>0.85</v>
      </c>
      <c r="K174" s="10" t="s">
        <v>562</v>
      </c>
      <c r="L174" s="10" t="s">
        <v>285</v>
      </c>
      <c r="M174" s="10"/>
      <c r="N174" s="10" t="s">
        <v>249</v>
      </c>
      <c r="O174" s="98" t="s">
        <v>600</v>
      </c>
      <c r="P174" s="62">
        <f t="shared" si="29"/>
        <v>20988640.890000001</v>
      </c>
      <c r="Q174" s="56">
        <v>17840344.760000002</v>
      </c>
      <c r="R174" s="56">
        <v>3148296.13</v>
      </c>
      <c r="S174" s="56">
        <v>0</v>
      </c>
      <c r="T174" s="56">
        <v>5355</v>
      </c>
      <c r="U174" s="56">
        <v>0</v>
      </c>
      <c r="V174" s="54">
        <f t="shared" si="27"/>
        <v>20993995.890000001</v>
      </c>
      <c r="W174" s="56" t="s">
        <v>251</v>
      </c>
      <c r="X174" s="37">
        <v>144950.93</v>
      </c>
      <c r="Y174" s="37">
        <v>25579.57</v>
      </c>
    </row>
    <row r="175" spans="2:25" s="8" customFormat="1" ht="70.5" customHeight="1" x14ac:dyDescent="0.25">
      <c r="B175" s="109">
        <f t="shared" si="28"/>
        <v>147</v>
      </c>
      <c r="C175" s="203"/>
      <c r="D175" s="7" t="s">
        <v>241</v>
      </c>
      <c r="E175" s="7">
        <v>102378</v>
      </c>
      <c r="F175" s="106" t="s">
        <v>583</v>
      </c>
      <c r="G175" s="111" t="s">
        <v>315</v>
      </c>
      <c r="H175" s="92">
        <v>42979</v>
      </c>
      <c r="I175" s="93">
        <v>44074</v>
      </c>
      <c r="J175" s="88">
        <v>0.85</v>
      </c>
      <c r="K175" s="10" t="s">
        <v>481</v>
      </c>
      <c r="L175" s="10"/>
      <c r="M175" s="10"/>
      <c r="N175" s="10" t="s">
        <v>250</v>
      </c>
      <c r="O175" s="98" t="s">
        <v>600</v>
      </c>
      <c r="P175" s="62">
        <f>+Q175+R175+S175</f>
        <v>7562449.5699999994</v>
      </c>
      <c r="Q175" s="56">
        <v>6428082.1299999999</v>
      </c>
      <c r="R175" s="56">
        <v>981907.51</v>
      </c>
      <c r="S175" s="56">
        <v>152459.93</v>
      </c>
      <c r="T175" s="56">
        <v>0</v>
      </c>
      <c r="U175" s="56">
        <v>0</v>
      </c>
      <c r="V175" s="54">
        <f t="shared" si="27"/>
        <v>7562449.5699999994</v>
      </c>
      <c r="W175" s="56" t="s">
        <v>251</v>
      </c>
      <c r="X175" s="37">
        <v>392321.46</v>
      </c>
      <c r="Y175" s="37">
        <v>69233.200000000012</v>
      </c>
    </row>
    <row r="176" spans="2:25" s="8" customFormat="1" ht="83.25" customHeight="1" x14ac:dyDescent="0.25">
      <c r="B176" s="109">
        <f t="shared" si="28"/>
        <v>148</v>
      </c>
      <c r="C176" s="102"/>
      <c r="D176" s="7" t="s">
        <v>571</v>
      </c>
      <c r="E176" s="7">
        <v>105180</v>
      </c>
      <c r="F176" s="106" t="s">
        <v>572</v>
      </c>
      <c r="G176" s="111" t="s">
        <v>571</v>
      </c>
      <c r="H176" s="93" t="s">
        <v>588</v>
      </c>
      <c r="I176" s="93">
        <v>43858</v>
      </c>
      <c r="J176" s="88">
        <v>0.85</v>
      </c>
      <c r="K176" s="10" t="s">
        <v>483</v>
      </c>
      <c r="L176" s="10" t="s">
        <v>553</v>
      </c>
      <c r="M176" s="10"/>
      <c r="N176" s="10" t="s">
        <v>250</v>
      </c>
      <c r="O176" s="98" t="s">
        <v>600</v>
      </c>
      <c r="P176" s="62">
        <f>+Q176+R176+S176</f>
        <v>3001693.72</v>
      </c>
      <c r="Q176" s="56">
        <v>2551439.66</v>
      </c>
      <c r="R176" s="56">
        <v>448134.27</v>
      </c>
      <c r="S176" s="56">
        <v>2119.79</v>
      </c>
      <c r="T176" s="54">
        <v>26247.88</v>
      </c>
      <c r="U176" s="56">
        <v>0</v>
      </c>
      <c r="V176" s="54">
        <f t="shared" si="27"/>
        <v>3027941.6</v>
      </c>
      <c r="W176" s="56" t="s">
        <v>251</v>
      </c>
      <c r="X176" s="37">
        <v>49401.15</v>
      </c>
      <c r="Y176" s="69">
        <v>8717.85</v>
      </c>
    </row>
    <row r="177" spans="2:28" s="8" customFormat="1" ht="109.5" customHeight="1" x14ac:dyDescent="0.25">
      <c r="B177" s="168">
        <f t="shared" si="28"/>
        <v>149</v>
      </c>
      <c r="C177" s="185"/>
      <c r="D177" s="7" t="s">
        <v>683</v>
      </c>
      <c r="E177" s="7">
        <v>105894</v>
      </c>
      <c r="F177" s="169" t="s">
        <v>684</v>
      </c>
      <c r="G177" s="113" t="s">
        <v>695</v>
      </c>
      <c r="H177" s="93" t="s">
        <v>685</v>
      </c>
      <c r="I177" s="93">
        <v>44165</v>
      </c>
      <c r="J177" s="88">
        <v>0.85</v>
      </c>
      <c r="K177" s="10" t="s">
        <v>488</v>
      </c>
      <c r="L177" s="10" t="s">
        <v>489</v>
      </c>
      <c r="M177" s="10"/>
      <c r="N177" s="10" t="s">
        <v>250</v>
      </c>
      <c r="O177" s="98" t="s">
        <v>600</v>
      </c>
      <c r="P177" s="62">
        <f>+Q177+R177+S177</f>
        <v>5745029.8599999994</v>
      </c>
      <c r="Q177" s="63">
        <v>4883275.38</v>
      </c>
      <c r="R177" s="63">
        <v>861754.48</v>
      </c>
      <c r="S177" s="63">
        <v>0</v>
      </c>
      <c r="T177" s="54">
        <v>0</v>
      </c>
      <c r="U177" s="56">
        <v>0</v>
      </c>
      <c r="V177" s="54">
        <f t="shared" si="27"/>
        <v>5745029.8599999994</v>
      </c>
      <c r="W177" s="56" t="s">
        <v>251</v>
      </c>
      <c r="X177" s="37">
        <v>0</v>
      </c>
      <c r="Y177" s="37">
        <v>0</v>
      </c>
      <c r="AA177" s="8">
        <f>+Z169-Z177</f>
        <v>0</v>
      </c>
    </row>
    <row r="178" spans="2:28" s="8" customFormat="1" ht="18" customHeight="1" x14ac:dyDescent="0.25">
      <c r="B178" s="80"/>
      <c r="C178" s="28" t="s">
        <v>74</v>
      </c>
      <c r="D178" s="28"/>
      <c r="E178" s="28"/>
      <c r="F178" s="28"/>
      <c r="G178" s="123"/>
      <c r="H178" s="28"/>
      <c r="I178" s="28"/>
      <c r="J178" s="28"/>
      <c r="K178" s="28"/>
      <c r="L178" s="28"/>
      <c r="M178" s="28"/>
      <c r="N178" s="28"/>
      <c r="O178" s="99"/>
      <c r="P178" s="61">
        <f t="shared" si="21"/>
        <v>151006465.92000002</v>
      </c>
      <c r="Q178" s="61">
        <f>SUM(Q145:Q177)</f>
        <v>128355496.02999999</v>
      </c>
      <c r="R178" s="61">
        <f t="shared" ref="R178:V178" si="30">SUM(R145:R177)</f>
        <v>21643538.780000001</v>
      </c>
      <c r="S178" s="61">
        <f t="shared" si="30"/>
        <v>1007431.1100000001</v>
      </c>
      <c r="T178" s="61">
        <f t="shared" si="30"/>
        <v>3539582.06</v>
      </c>
      <c r="U178" s="61">
        <f t="shared" si="30"/>
        <v>15800</v>
      </c>
      <c r="V178" s="61">
        <f t="shared" si="30"/>
        <v>154561847.98000002</v>
      </c>
      <c r="W178" s="39"/>
      <c r="X178" s="39">
        <f t="shared" ref="X178:Y178" si="31">SUM(X145:X176)</f>
        <v>10551140.329999998</v>
      </c>
      <c r="Y178" s="71">
        <f t="shared" si="31"/>
        <v>1861965.9499999995</v>
      </c>
    </row>
    <row r="179" spans="2:28" s="8" customFormat="1" ht="87" customHeight="1" x14ac:dyDescent="0.25">
      <c r="B179" s="109">
        <v>150</v>
      </c>
      <c r="C179" s="206" t="s">
        <v>605</v>
      </c>
      <c r="D179" s="7" t="s">
        <v>634</v>
      </c>
      <c r="E179" s="7">
        <v>109815</v>
      </c>
      <c r="F179" s="108" t="s">
        <v>216</v>
      </c>
      <c r="G179" s="140" t="s">
        <v>467</v>
      </c>
      <c r="H179" s="92">
        <v>42905</v>
      </c>
      <c r="I179" s="92">
        <v>44196</v>
      </c>
      <c r="J179" s="88">
        <v>0.85</v>
      </c>
      <c r="K179" s="86" t="s">
        <v>488</v>
      </c>
      <c r="L179" s="86" t="s">
        <v>544</v>
      </c>
      <c r="M179" s="86"/>
      <c r="N179" s="86" t="s">
        <v>248</v>
      </c>
      <c r="O179" s="86" t="s">
        <v>600</v>
      </c>
      <c r="P179" s="58">
        <f t="shared" si="21"/>
        <v>79568907</v>
      </c>
      <c r="Q179" s="56">
        <v>67633570.950000003</v>
      </c>
      <c r="R179" s="56">
        <v>10343957.91</v>
      </c>
      <c r="S179" s="56">
        <v>1591378.14</v>
      </c>
      <c r="T179" s="56">
        <v>14868403.449999999</v>
      </c>
      <c r="U179" s="56">
        <v>0</v>
      </c>
      <c r="V179" s="54">
        <f>Q179+R179+S179+T179+U179</f>
        <v>94437310.450000003</v>
      </c>
      <c r="W179" s="63" t="s">
        <v>251</v>
      </c>
      <c r="X179" s="141">
        <v>0</v>
      </c>
      <c r="Y179" s="142">
        <v>0</v>
      </c>
    </row>
    <row r="180" spans="2:28" s="8" customFormat="1" ht="189.75" customHeight="1" x14ac:dyDescent="0.25">
      <c r="B180" s="109">
        <f>+B179+1</f>
        <v>151</v>
      </c>
      <c r="C180" s="207"/>
      <c r="D180" s="7" t="s">
        <v>232</v>
      </c>
      <c r="E180" s="7">
        <v>109910</v>
      </c>
      <c r="F180" s="108" t="s">
        <v>233</v>
      </c>
      <c r="G180" s="140" t="s">
        <v>473</v>
      </c>
      <c r="H180" s="92">
        <v>43005</v>
      </c>
      <c r="I180" s="92">
        <v>44196</v>
      </c>
      <c r="J180" s="88">
        <v>0.85</v>
      </c>
      <c r="K180" s="86" t="s">
        <v>563</v>
      </c>
      <c r="L180" s="86" t="s">
        <v>500</v>
      </c>
      <c r="M180" s="86"/>
      <c r="N180" s="86" t="s">
        <v>248</v>
      </c>
      <c r="O180" s="86" t="s">
        <v>600</v>
      </c>
      <c r="P180" s="58">
        <f t="shared" si="21"/>
        <v>29429731.460000001</v>
      </c>
      <c r="Q180" s="56">
        <v>25015271.82</v>
      </c>
      <c r="R180" s="56">
        <v>3825865.09</v>
      </c>
      <c r="S180" s="56">
        <v>588594.55000000005</v>
      </c>
      <c r="T180" s="56">
        <v>5843883.2999999998</v>
      </c>
      <c r="U180" s="56">
        <v>0</v>
      </c>
      <c r="V180" s="54">
        <f>Q180+R180+S180+T180+U180</f>
        <v>35273614.759999998</v>
      </c>
      <c r="W180" s="54" t="s">
        <v>251</v>
      </c>
      <c r="X180" s="141">
        <v>5060872.93</v>
      </c>
      <c r="Y180" s="142">
        <v>774015.86</v>
      </c>
      <c r="Z180" s="11"/>
      <c r="AA180" s="11"/>
    </row>
    <row r="181" spans="2:28" s="8" customFormat="1" ht="18" customHeight="1" x14ac:dyDescent="0.25">
      <c r="B181" s="80"/>
      <c r="C181" s="28" t="s">
        <v>147</v>
      </c>
      <c r="D181" s="28"/>
      <c r="E181" s="28"/>
      <c r="F181" s="28"/>
      <c r="G181" s="123"/>
      <c r="H181" s="28"/>
      <c r="I181" s="28"/>
      <c r="J181" s="28"/>
      <c r="K181" s="28"/>
      <c r="L181" s="28"/>
      <c r="M181" s="28"/>
      <c r="N181" s="28"/>
      <c r="O181" s="28"/>
      <c r="P181" s="39">
        <f t="shared" si="21"/>
        <v>108998638.46000001</v>
      </c>
      <c r="Q181" s="39">
        <f>SUM(Q179:Q180)</f>
        <v>92648842.770000011</v>
      </c>
      <c r="R181" s="39">
        <f t="shared" ref="R181:Y181" si="32">SUM(R179:R180)</f>
        <v>14169823</v>
      </c>
      <c r="S181" s="39">
        <f t="shared" si="32"/>
        <v>2179972.69</v>
      </c>
      <c r="T181" s="39">
        <f>SUM(T145:T178)</f>
        <v>7079164.1200000001</v>
      </c>
      <c r="U181" s="39">
        <f t="shared" si="32"/>
        <v>0</v>
      </c>
      <c r="V181" s="39">
        <f t="shared" si="32"/>
        <v>129710925.21000001</v>
      </c>
      <c r="W181" s="39"/>
      <c r="X181" s="39">
        <f t="shared" si="32"/>
        <v>5060872.93</v>
      </c>
      <c r="Y181" s="71">
        <f t="shared" si="32"/>
        <v>774015.86</v>
      </c>
      <c r="Z181" s="11"/>
      <c r="AA181" s="11"/>
    </row>
    <row r="182" spans="2:28" s="8" customFormat="1" ht="25.5" customHeight="1" x14ac:dyDescent="0.25">
      <c r="B182" s="73"/>
      <c r="C182" s="29" t="s">
        <v>73</v>
      </c>
      <c r="D182" s="29"/>
      <c r="E182" s="29"/>
      <c r="F182" s="29"/>
      <c r="G182" s="114"/>
      <c r="H182" s="29"/>
      <c r="I182" s="29"/>
      <c r="J182" s="29"/>
      <c r="K182" s="29"/>
      <c r="L182" s="29"/>
      <c r="M182" s="29"/>
      <c r="N182" s="29"/>
      <c r="O182" s="29"/>
      <c r="P182" s="40">
        <f t="shared" ref="P182:P200" si="33">+Q182+R182+S182</f>
        <v>260005104.38000003</v>
      </c>
      <c r="Q182" s="40">
        <f>+Q181+Q178</f>
        <v>221004338.80000001</v>
      </c>
      <c r="R182" s="40">
        <f t="shared" ref="R182:V182" si="34">R181+R178</f>
        <v>35813361.780000001</v>
      </c>
      <c r="S182" s="40">
        <f t="shared" si="34"/>
        <v>3187403.8</v>
      </c>
      <c r="T182" s="40">
        <f t="shared" si="34"/>
        <v>10618746.18</v>
      </c>
      <c r="U182" s="40">
        <f t="shared" si="34"/>
        <v>15800</v>
      </c>
      <c r="V182" s="40">
        <f t="shared" si="34"/>
        <v>284272773.19000006</v>
      </c>
      <c r="W182" s="40"/>
      <c r="X182" s="40">
        <f>+X178+X181</f>
        <v>15612013.259999998</v>
      </c>
      <c r="Y182" s="74">
        <f>+Y178+Y181</f>
        <v>2635981.8099999996</v>
      </c>
      <c r="Z182" s="11"/>
      <c r="AA182" s="11"/>
      <c r="AB182" s="11"/>
    </row>
    <row r="183" spans="2:28" s="8" customFormat="1" x14ac:dyDescent="0.25">
      <c r="B183" s="67"/>
      <c r="C183" s="26" t="s">
        <v>3</v>
      </c>
      <c r="D183" s="26"/>
      <c r="E183" s="26"/>
      <c r="F183" s="95"/>
      <c r="G183" s="119"/>
      <c r="H183" s="95"/>
      <c r="I183" s="95"/>
      <c r="J183" s="95"/>
      <c r="K183" s="95"/>
      <c r="L183" s="95"/>
      <c r="M183" s="95"/>
      <c r="N183" s="95"/>
      <c r="O183" s="95"/>
      <c r="P183" s="44"/>
      <c r="Q183" s="44"/>
      <c r="R183" s="44"/>
      <c r="S183" s="44"/>
      <c r="T183" s="44"/>
      <c r="U183" s="44"/>
      <c r="V183" s="44"/>
      <c r="W183" s="44"/>
      <c r="X183" s="45"/>
      <c r="Y183" s="81"/>
      <c r="Z183" s="11"/>
      <c r="AA183" s="11"/>
      <c r="AB183" s="11"/>
    </row>
    <row r="184" spans="2:28" s="8" customFormat="1" ht="90.75" customHeight="1" x14ac:dyDescent="0.25">
      <c r="B184" s="158">
        <v>152</v>
      </c>
      <c r="C184" s="159" t="s">
        <v>659</v>
      </c>
      <c r="D184" s="165" t="s">
        <v>654</v>
      </c>
      <c r="E184" s="7">
        <v>111814</v>
      </c>
      <c r="F184" s="6" t="s">
        <v>655</v>
      </c>
      <c r="G184" s="138" t="s">
        <v>667</v>
      </c>
      <c r="H184" s="92" t="s">
        <v>657</v>
      </c>
      <c r="I184" s="92" t="s">
        <v>658</v>
      </c>
      <c r="J184" s="88">
        <v>0.85</v>
      </c>
      <c r="K184" s="87" t="s">
        <v>483</v>
      </c>
      <c r="L184" s="87" t="s">
        <v>486</v>
      </c>
      <c r="M184" s="87" t="s">
        <v>486</v>
      </c>
      <c r="N184" s="86" t="s">
        <v>248</v>
      </c>
      <c r="O184" s="87" t="s">
        <v>601</v>
      </c>
      <c r="P184" s="63">
        <f>+Q184+R184+S184</f>
        <v>9739665</v>
      </c>
      <c r="Q184" s="63">
        <v>8278715.25</v>
      </c>
      <c r="R184" s="63">
        <v>0</v>
      </c>
      <c r="S184" s="63">
        <v>1460949.75</v>
      </c>
      <c r="T184" s="63">
        <v>1879465.2</v>
      </c>
      <c r="U184" s="63">
        <v>0</v>
      </c>
      <c r="V184" s="63">
        <f>+Q184+R184+S184+T184+U184</f>
        <v>11619130.199999999</v>
      </c>
      <c r="W184" s="63" t="s">
        <v>251</v>
      </c>
      <c r="X184" s="56">
        <v>0</v>
      </c>
      <c r="Y184" s="56">
        <v>0</v>
      </c>
      <c r="Z184" s="11"/>
      <c r="AA184" s="11"/>
      <c r="AB184" s="11"/>
    </row>
    <row r="185" spans="2:28" s="8" customFormat="1" ht="90.75" customHeight="1" x14ac:dyDescent="0.25">
      <c r="B185" s="158">
        <f>+B184+1</f>
        <v>153</v>
      </c>
      <c r="C185" s="176" t="s">
        <v>659</v>
      </c>
      <c r="D185" s="7" t="s">
        <v>677</v>
      </c>
      <c r="E185" s="7"/>
      <c r="F185" s="6" t="s">
        <v>655</v>
      </c>
      <c r="G185" s="138" t="s">
        <v>696</v>
      </c>
      <c r="H185" s="92" t="s">
        <v>678</v>
      </c>
      <c r="I185" s="92">
        <v>44377</v>
      </c>
      <c r="J185" s="88">
        <v>0.85</v>
      </c>
      <c r="K185" s="87" t="s">
        <v>498</v>
      </c>
      <c r="L185" s="87" t="s">
        <v>514</v>
      </c>
      <c r="M185" s="87" t="s">
        <v>514</v>
      </c>
      <c r="N185" s="86" t="s">
        <v>248</v>
      </c>
      <c r="O185" s="87" t="s">
        <v>601</v>
      </c>
      <c r="P185" s="63">
        <f>+Q185+R185+S185</f>
        <v>6582221.4000000004</v>
      </c>
      <c r="Q185" s="63">
        <v>5594888.1900000004</v>
      </c>
      <c r="R185" s="63">
        <v>0</v>
      </c>
      <c r="S185" s="63">
        <v>987333.21</v>
      </c>
      <c r="T185" s="63">
        <v>1290135.27</v>
      </c>
      <c r="U185" s="63">
        <v>0</v>
      </c>
      <c r="V185" s="63">
        <f>+Q185+R185+S185+T185+U185</f>
        <v>7872356.6699999999</v>
      </c>
      <c r="W185" s="63" t="s">
        <v>251</v>
      </c>
      <c r="X185" s="37">
        <v>0</v>
      </c>
      <c r="Y185" s="37">
        <v>0</v>
      </c>
      <c r="Z185" s="11"/>
      <c r="AA185" s="11"/>
      <c r="AB185" s="11"/>
    </row>
    <row r="186" spans="2:28" s="8" customFormat="1" ht="15" customHeight="1" x14ac:dyDescent="0.25">
      <c r="B186" s="82"/>
      <c r="C186" s="28" t="s">
        <v>656</v>
      </c>
      <c r="D186" s="30"/>
      <c r="E186" s="30"/>
      <c r="F186" s="30"/>
      <c r="G186" s="30"/>
      <c r="H186" s="30"/>
      <c r="I186" s="30"/>
      <c r="J186" s="30"/>
      <c r="K186" s="30"/>
      <c r="L186" s="30"/>
      <c r="M186" s="30"/>
      <c r="N186" s="30"/>
      <c r="O186" s="30"/>
      <c r="P186" s="39">
        <f>+Q186+R186+S186</f>
        <v>16321886.400000002</v>
      </c>
      <c r="Q186" s="39">
        <f>SUM(Q184:Q185)</f>
        <v>13873603.440000001</v>
      </c>
      <c r="R186" s="39">
        <f t="shared" ref="R186:V186" si="35">SUM(R184:R185)</f>
        <v>0</v>
      </c>
      <c r="S186" s="39">
        <f t="shared" si="35"/>
        <v>2448282.96</v>
      </c>
      <c r="T186" s="39">
        <f t="shared" si="35"/>
        <v>3169600.4699999997</v>
      </c>
      <c r="U186" s="39">
        <f t="shared" si="35"/>
        <v>0</v>
      </c>
      <c r="V186" s="39">
        <f t="shared" si="35"/>
        <v>19491486.869999997</v>
      </c>
      <c r="W186" s="30"/>
      <c r="X186" s="39">
        <f t="shared" ref="X186:Y186" si="36">+X184</f>
        <v>0</v>
      </c>
      <c r="Y186" s="39">
        <f t="shared" si="36"/>
        <v>0</v>
      </c>
      <c r="Z186" s="11"/>
      <c r="AA186" s="11"/>
      <c r="AB186" s="11"/>
    </row>
    <row r="187" spans="2:28" s="8" customFormat="1" ht="165" customHeight="1" x14ac:dyDescent="0.25">
      <c r="B187" s="72">
        <f>+B185+1</f>
        <v>154</v>
      </c>
      <c r="C187" s="204" t="s">
        <v>606</v>
      </c>
      <c r="D187" s="7" t="s">
        <v>1</v>
      </c>
      <c r="E187" s="7">
        <v>102606</v>
      </c>
      <c r="F187" s="6" t="s">
        <v>2</v>
      </c>
      <c r="G187" s="113" t="s">
        <v>591</v>
      </c>
      <c r="H187" s="92">
        <v>42615</v>
      </c>
      <c r="I187" s="92">
        <v>42886</v>
      </c>
      <c r="J187" s="88">
        <v>0.85</v>
      </c>
      <c r="K187" s="87" t="s">
        <v>564</v>
      </c>
      <c r="L187" s="87" t="s">
        <v>486</v>
      </c>
      <c r="M187" s="87" t="s">
        <v>486</v>
      </c>
      <c r="N187" s="86" t="s">
        <v>248</v>
      </c>
      <c r="O187" s="87" t="s">
        <v>601</v>
      </c>
      <c r="P187" s="58">
        <f t="shared" si="33"/>
        <v>110365921</v>
      </c>
      <c r="Q187" s="63">
        <v>93811033</v>
      </c>
      <c r="R187" s="63">
        <v>0</v>
      </c>
      <c r="S187" s="63">
        <v>16554888</v>
      </c>
      <c r="T187" s="56">
        <v>0</v>
      </c>
      <c r="U187" s="56">
        <v>0</v>
      </c>
      <c r="V187" s="56">
        <f>+Q187+R187+S187+T187+U187</f>
        <v>110365921</v>
      </c>
      <c r="W187" s="63" t="s">
        <v>349</v>
      </c>
      <c r="X187" s="37">
        <v>93378776.550000012</v>
      </c>
      <c r="Y187" s="69">
        <v>16478607.619999999</v>
      </c>
      <c r="Z187" s="11"/>
      <c r="AA187" s="11"/>
      <c r="AB187" s="11"/>
    </row>
    <row r="188" spans="2:28" s="8" customFormat="1" ht="66" customHeight="1" x14ac:dyDescent="0.25">
      <c r="B188" s="72">
        <f>+B187+1</f>
        <v>155</v>
      </c>
      <c r="C188" s="205"/>
      <c r="D188" s="7" t="s">
        <v>25</v>
      </c>
      <c r="E188" s="7">
        <v>104677</v>
      </c>
      <c r="F188" s="106" t="s">
        <v>88</v>
      </c>
      <c r="G188" s="111" t="s">
        <v>444</v>
      </c>
      <c r="H188" s="93">
        <v>42726</v>
      </c>
      <c r="I188" s="93">
        <v>43342</v>
      </c>
      <c r="J188" s="88">
        <v>0.85</v>
      </c>
      <c r="K188" s="10" t="s">
        <v>487</v>
      </c>
      <c r="L188" s="10" t="s">
        <v>486</v>
      </c>
      <c r="M188" s="10" t="s">
        <v>486</v>
      </c>
      <c r="N188" s="86" t="s">
        <v>248</v>
      </c>
      <c r="O188" s="10" t="s">
        <v>601</v>
      </c>
      <c r="P188" s="58">
        <f t="shared" si="33"/>
        <v>156932535</v>
      </c>
      <c r="Q188" s="56">
        <v>133392655</v>
      </c>
      <c r="R188" s="56">
        <v>0</v>
      </c>
      <c r="S188" s="56">
        <v>23539880</v>
      </c>
      <c r="T188" s="56">
        <v>0</v>
      </c>
      <c r="U188" s="56">
        <v>0</v>
      </c>
      <c r="V188" s="56">
        <f>+Q188+R188+S188+T188+U188</f>
        <v>156932535</v>
      </c>
      <c r="W188" s="63" t="s">
        <v>251</v>
      </c>
      <c r="X188" s="37">
        <f>14481606.71+17653022.31+40754623.11</f>
        <v>72889252.129999995</v>
      </c>
      <c r="Y188" s="37">
        <f>2555577.65+3115239.23+7191992.31</f>
        <v>12862809.189999999</v>
      </c>
      <c r="Z188" s="11"/>
      <c r="AA188" s="11"/>
      <c r="AB188" s="11"/>
    </row>
    <row r="189" spans="2:28" s="8" customFormat="1" x14ac:dyDescent="0.25">
      <c r="B189" s="82"/>
      <c r="C189" s="28" t="s">
        <v>69</v>
      </c>
      <c r="D189" s="30"/>
      <c r="E189" s="30"/>
      <c r="F189" s="30"/>
      <c r="G189" s="123"/>
      <c r="H189" s="30"/>
      <c r="I189" s="30"/>
      <c r="J189" s="30"/>
      <c r="K189" s="30"/>
      <c r="L189" s="30"/>
      <c r="M189" s="30"/>
      <c r="N189" s="30"/>
      <c r="O189" s="30"/>
      <c r="P189" s="39">
        <f t="shared" si="33"/>
        <v>267298456</v>
      </c>
      <c r="Q189" s="39">
        <f>Q187+Q188</f>
        <v>227203688</v>
      </c>
      <c r="R189" s="39">
        <f>R188+R187</f>
        <v>0</v>
      </c>
      <c r="S189" s="39">
        <f>S187+S188</f>
        <v>40094768</v>
      </c>
      <c r="T189" s="39">
        <f>T187+T188</f>
        <v>0</v>
      </c>
      <c r="U189" s="39">
        <f>U188+U187</f>
        <v>0</v>
      </c>
      <c r="V189" s="39">
        <f>V188+V187</f>
        <v>267298456</v>
      </c>
      <c r="W189" s="39"/>
      <c r="X189" s="39">
        <f>+X187+X188</f>
        <v>166268028.68000001</v>
      </c>
      <c r="Y189" s="71">
        <f>+Y187+Y188</f>
        <v>29341416.809999999</v>
      </c>
      <c r="Z189" s="11"/>
      <c r="AA189" s="11"/>
      <c r="AB189" s="11"/>
    </row>
    <row r="190" spans="2:28" ht="16.5" customHeight="1" x14ac:dyDescent="0.25">
      <c r="B190" s="73"/>
      <c r="C190" s="29" t="s">
        <v>20</v>
      </c>
      <c r="D190" s="29"/>
      <c r="E190" s="29"/>
      <c r="F190" s="29"/>
      <c r="G190" s="114"/>
      <c r="H190" s="29"/>
      <c r="I190" s="29"/>
      <c r="J190" s="29"/>
      <c r="K190" s="29"/>
      <c r="L190" s="29"/>
      <c r="M190" s="29"/>
      <c r="N190" s="29"/>
      <c r="O190" s="29"/>
      <c r="P190" s="40">
        <f>+P189+P186</f>
        <v>283620342.39999998</v>
      </c>
      <c r="Q190" s="40">
        <f t="shared" ref="Q190:V190" si="37">+Q189+Q186</f>
        <v>241077291.44</v>
      </c>
      <c r="R190" s="40">
        <f t="shared" si="37"/>
        <v>0</v>
      </c>
      <c r="S190" s="40">
        <f t="shared" si="37"/>
        <v>42543050.960000001</v>
      </c>
      <c r="T190" s="40">
        <f t="shared" si="37"/>
        <v>3169600.4699999997</v>
      </c>
      <c r="U190" s="40">
        <f t="shared" si="37"/>
        <v>0</v>
      </c>
      <c r="V190" s="40">
        <f t="shared" si="37"/>
        <v>286789942.87</v>
      </c>
      <c r="W190" s="40"/>
      <c r="X190" s="40">
        <f t="shared" ref="X190:Y190" si="38">+X189+X186</f>
        <v>166268028.68000001</v>
      </c>
      <c r="Y190" s="40">
        <f t="shared" si="38"/>
        <v>29341416.809999999</v>
      </c>
      <c r="Z190" s="11"/>
      <c r="AA190" s="11"/>
      <c r="AB190" s="11"/>
    </row>
    <row r="191" spans="2:28" s="8" customFormat="1" ht="16.5" customHeight="1" x14ac:dyDescent="0.25">
      <c r="B191" s="67"/>
      <c r="C191" s="95" t="s">
        <v>670</v>
      </c>
      <c r="D191" s="26"/>
      <c r="E191" s="26"/>
      <c r="F191" s="172"/>
      <c r="G191" s="173"/>
      <c r="H191" s="95"/>
      <c r="I191" s="95"/>
      <c r="J191" s="172"/>
      <c r="K191" s="95"/>
      <c r="L191" s="95"/>
      <c r="M191" s="95"/>
      <c r="N191" s="172"/>
      <c r="O191" s="172"/>
      <c r="P191" s="172"/>
      <c r="Q191" s="172"/>
      <c r="R191" s="172"/>
      <c r="S191" s="172"/>
      <c r="T191" s="172"/>
      <c r="U191" s="172"/>
      <c r="V191" s="172"/>
      <c r="W191" s="95"/>
      <c r="X191" s="172"/>
      <c r="Y191" s="172"/>
      <c r="Z191" s="11"/>
      <c r="AA191" s="11"/>
      <c r="AB191" s="11"/>
    </row>
    <row r="192" spans="2:28" s="8" customFormat="1" ht="115.5" customHeight="1" x14ac:dyDescent="0.25">
      <c r="B192" s="72">
        <f>+B188+1</f>
        <v>156</v>
      </c>
      <c r="C192" s="167" t="s">
        <v>674</v>
      </c>
      <c r="D192" s="176" t="s">
        <v>672</v>
      </c>
      <c r="E192" s="7">
        <v>105731</v>
      </c>
      <c r="F192" s="169" t="s">
        <v>673</v>
      </c>
      <c r="G192" s="125" t="s">
        <v>697</v>
      </c>
      <c r="H192" s="93">
        <v>43101</v>
      </c>
      <c r="I192" s="93">
        <v>44196</v>
      </c>
      <c r="J192" s="176"/>
      <c r="K192" s="10" t="s">
        <v>498</v>
      </c>
      <c r="L192" s="10" t="s">
        <v>499</v>
      </c>
      <c r="M192" s="10" t="s">
        <v>499</v>
      </c>
      <c r="N192" s="171" t="s">
        <v>250</v>
      </c>
      <c r="O192" s="160" t="s">
        <v>669</v>
      </c>
      <c r="P192" s="58">
        <f>+Q192+R192+S192</f>
        <v>12804627.049999999</v>
      </c>
      <c r="Q192" s="56">
        <v>10013218.35</v>
      </c>
      <c r="R192" s="56">
        <v>1767038.53</v>
      </c>
      <c r="S192" s="56">
        <v>1024370.17</v>
      </c>
      <c r="T192" s="56">
        <v>3571212.34</v>
      </c>
      <c r="U192" s="56">
        <v>0</v>
      </c>
      <c r="V192" s="56">
        <f>+Q192+R192+S192+T192+U192</f>
        <v>16375839.389999999</v>
      </c>
      <c r="W192" s="63" t="s">
        <v>251</v>
      </c>
      <c r="X192" s="37">
        <v>0</v>
      </c>
      <c r="Y192" s="37">
        <v>0</v>
      </c>
      <c r="Z192" s="11"/>
      <c r="AA192" s="11"/>
      <c r="AB192" s="11"/>
    </row>
    <row r="193" spans="2:28" s="8" customFormat="1" ht="16.5" customHeight="1" x14ac:dyDescent="0.25">
      <c r="B193" s="174"/>
      <c r="C193" s="99" t="s">
        <v>671</v>
      </c>
      <c r="D193" s="175"/>
      <c r="E193" s="174"/>
      <c r="F193" s="99"/>
      <c r="G193" s="99"/>
      <c r="H193" s="99"/>
      <c r="I193" s="99"/>
      <c r="J193" s="99"/>
      <c r="K193" s="99"/>
      <c r="L193" s="99"/>
      <c r="M193" s="99"/>
      <c r="N193" s="99"/>
      <c r="O193" s="99"/>
      <c r="P193" s="99">
        <f>+P192</f>
        <v>12804627.049999999</v>
      </c>
      <c r="Q193" s="99">
        <f>+Q192</f>
        <v>10013218.35</v>
      </c>
      <c r="R193" s="99">
        <f t="shared" ref="R193:V193" si="39">+R192</f>
        <v>1767038.53</v>
      </c>
      <c r="S193" s="99">
        <f t="shared" si="39"/>
        <v>1024370.17</v>
      </c>
      <c r="T193" s="99">
        <f t="shared" si="39"/>
        <v>3571212.34</v>
      </c>
      <c r="U193" s="99">
        <f t="shared" si="39"/>
        <v>0</v>
      </c>
      <c r="V193" s="99">
        <f t="shared" si="39"/>
        <v>16375839.389999999</v>
      </c>
      <c r="W193" s="99"/>
      <c r="X193" s="99"/>
      <c r="Y193" s="99"/>
      <c r="Z193" s="11"/>
      <c r="AA193" s="11"/>
      <c r="AB193" s="11"/>
    </row>
    <row r="194" spans="2:28" s="8" customFormat="1" ht="131.25" customHeight="1" x14ac:dyDescent="0.25">
      <c r="B194" s="160">
        <f>+B192+1</f>
        <v>157</v>
      </c>
      <c r="C194" s="152" t="str">
        <f>'[2]plati efectuate'!$B$45</f>
        <v>AP 6, OS 6.2. Monitorizarea consumului energie pentru consumatori industriali</v>
      </c>
      <c r="D194" s="7" t="s">
        <v>644</v>
      </c>
      <c r="E194" s="161">
        <v>106965</v>
      </c>
      <c r="F194" s="160" t="s">
        <v>645</v>
      </c>
      <c r="G194" s="160" t="s">
        <v>668</v>
      </c>
      <c r="H194" s="160" t="s">
        <v>649</v>
      </c>
      <c r="I194" s="151">
        <v>43189</v>
      </c>
      <c r="J194" s="88">
        <v>0.85</v>
      </c>
      <c r="K194" s="149" t="s">
        <v>492</v>
      </c>
      <c r="L194" s="149" t="s">
        <v>534</v>
      </c>
      <c r="M194" s="148"/>
      <c r="N194" s="148" t="s">
        <v>250</v>
      </c>
      <c r="O194" s="160" t="s">
        <v>669</v>
      </c>
      <c r="P194" s="58">
        <f t="shared" si="33"/>
        <v>889820</v>
      </c>
      <c r="Q194" s="150">
        <v>756347</v>
      </c>
      <c r="R194" s="150">
        <v>133473</v>
      </c>
      <c r="S194" s="150">
        <v>0</v>
      </c>
      <c r="T194" s="150">
        <v>169065.8</v>
      </c>
      <c r="U194" s="150">
        <v>0</v>
      </c>
      <c r="V194" s="56">
        <f>+Q194+R194+S194+T194+U194</f>
        <v>1058885.8</v>
      </c>
      <c r="W194" s="63" t="s">
        <v>251</v>
      </c>
      <c r="X194" s="37">
        <v>0</v>
      </c>
      <c r="Y194" s="37">
        <v>0</v>
      </c>
      <c r="Z194" s="11"/>
      <c r="AA194" s="11"/>
      <c r="AB194" s="11"/>
    </row>
    <row r="195" spans="2:28" s="8" customFormat="1" ht="235.5" customHeight="1" x14ac:dyDescent="0.25">
      <c r="B195" s="160">
        <f>+B194+1</f>
        <v>158</v>
      </c>
      <c r="C195" s="152" t="str">
        <f>'[2]plati efectuate'!$B$45</f>
        <v>AP 6, OS 6.2. Monitorizarea consumului energie pentru consumatori industriali</v>
      </c>
      <c r="D195" s="7" t="s">
        <v>647</v>
      </c>
      <c r="E195" s="161">
        <v>109717</v>
      </c>
      <c r="F195" s="162" t="s">
        <v>648</v>
      </c>
      <c r="G195" s="160" t="s">
        <v>694</v>
      </c>
      <c r="H195" s="163" t="s">
        <v>650</v>
      </c>
      <c r="I195" s="151">
        <v>43455</v>
      </c>
      <c r="J195" s="88">
        <v>0.85</v>
      </c>
      <c r="K195" s="149" t="s">
        <v>498</v>
      </c>
      <c r="L195" s="149" t="s">
        <v>499</v>
      </c>
      <c r="M195" s="149" t="s">
        <v>499</v>
      </c>
      <c r="N195" s="149" t="s">
        <v>250</v>
      </c>
      <c r="O195" s="160" t="s">
        <v>669</v>
      </c>
      <c r="P195" s="58">
        <f t="shared" si="33"/>
        <v>1080805.28</v>
      </c>
      <c r="Q195" s="150">
        <v>771375</v>
      </c>
      <c r="R195" s="150">
        <v>136125</v>
      </c>
      <c r="S195" s="150">
        <v>173305.28</v>
      </c>
      <c r="T195" s="177">
        <v>205353.02</v>
      </c>
      <c r="U195" s="150">
        <v>0</v>
      </c>
      <c r="V195" s="56">
        <f>+Q195+R195+S195+T195+U195</f>
        <v>1286158.3</v>
      </c>
      <c r="W195" s="63" t="s">
        <v>251</v>
      </c>
      <c r="X195" s="37">
        <v>0</v>
      </c>
      <c r="Y195" s="37">
        <v>0</v>
      </c>
      <c r="Z195" s="11"/>
      <c r="AA195" s="11"/>
      <c r="AB195" s="11"/>
    </row>
    <row r="196" spans="2:28" s="8" customFormat="1" ht="165" customHeight="1" x14ac:dyDescent="0.25">
      <c r="B196" s="160">
        <f>+B195+1</f>
        <v>159</v>
      </c>
      <c r="C196" s="184" t="str">
        <f>'[2]plati efectuate'!$B$45</f>
        <v>AP 6, OS 6.2. Monitorizarea consumului energie pentru consumatori industriali</v>
      </c>
      <c r="D196" s="7" t="s">
        <v>681</v>
      </c>
      <c r="E196" s="161">
        <v>105740</v>
      </c>
      <c r="F196" s="162" t="s">
        <v>682</v>
      </c>
      <c r="G196" s="160" t="s">
        <v>698</v>
      </c>
      <c r="H196" s="163" t="s">
        <v>699</v>
      </c>
      <c r="I196" s="163">
        <v>43373</v>
      </c>
      <c r="J196" s="88">
        <v>0.85</v>
      </c>
      <c r="K196" s="171" t="s">
        <v>483</v>
      </c>
      <c r="L196" s="171" t="s">
        <v>544</v>
      </c>
      <c r="M196" s="171"/>
      <c r="N196" s="171"/>
      <c r="O196" s="160" t="s">
        <v>669</v>
      </c>
      <c r="P196" s="58">
        <f>+Q196+R196+S196</f>
        <v>983929.32000000007</v>
      </c>
      <c r="Q196" s="150">
        <v>756075</v>
      </c>
      <c r="R196" s="150">
        <v>133425</v>
      </c>
      <c r="S196" s="150">
        <v>94429.32</v>
      </c>
      <c r="T196" s="170">
        <v>179458.7</v>
      </c>
      <c r="U196" s="150">
        <v>0</v>
      </c>
      <c r="V196" s="56">
        <f>+Q196+R196+S196+T196+U196</f>
        <v>1163388.02</v>
      </c>
      <c r="W196" s="63" t="s">
        <v>251</v>
      </c>
      <c r="X196" s="37">
        <v>0</v>
      </c>
      <c r="Y196" s="37">
        <v>0</v>
      </c>
      <c r="Z196" s="11"/>
      <c r="AA196" s="11"/>
      <c r="AB196" s="11"/>
    </row>
    <row r="197" spans="2:28" s="8" customFormat="1" ht="16.5" customHeight="1" x14ac:dyDescent="0.25">
      <c r="B197" s="82"/>
      <c r="C197" s="28" t="s">
        <v>646</v>
      </c>
      <c r="D197" s="30"/>
      <c r="E197" s="30"/>
      <c r="F197" s="82"/>
      <c r="G197" s="28"/>
      <c r="H197" s="28"/>
      <c r="I197" s="28"/>
      <c r="J197" s="28"/>
      <c r="K197" s="28"/>
      <c r="L197" s="28"/>
      <c r="M197" s="28"/>
      <c r="N197" s="28"/>
      <c r="O197" s="28"/>
      <c r="P197" s="99">
        <f>SUM(P194:P196)</f>
        <v>2954554.6</v>
      </c>
      <c r="Q197" s="183">
        <f>SUM(Q194:Q196)</f>
        <v>2283797</v>
      </c>
      <c r="R197" s="183">
        <f t="shared" ref="R197:V197" si="40">SUM(R194:R196)</f>
        <v>403023</v>
      </c>
      <c r="S197" s="183">
        <f t="shared" si="40"/>
        <v>267734.59999999998</v>
      </c>
      <c r="T197" s="39">
        <f t="shared" si="40"/>
        <v>553877.52</v>
      </c>
      <c r="U197" s="39">
        <f t="shared" si="40"/>
        <v>0</v>
      </c>
      <c r="V197" s="39">
        <f t="shared" si="40"/>
        <v>3508432.12</v>
      </c>
      <c r="W197" s="39" t="s">
        <v>251</v>
      </c>
      <c r="X197" s="39">
        <f>SUM(X194:X195)</f>
        <v>0</v>
      </c>
      <c r="Y197" s="39">
        <f>SUM(Y194:Y195)</f>
        <v>0</v>
      </c>
      <c r="Z197" s="11"/>
      <c r="AA197" s="11"/>
      <c r="AB197" s="11"/>
    </row>
    <row r="198" spans="2:28" s="8" customFormat="1" ht="16.5" customHeight="1" x14ac:dyDescent="0.25">
      <c r="B198" s="73"/>
      <c r="C198" s="29" t="s">
        <v>686</v>
      </c>
      <c r="D198" s="29"/>
      <c r="E198" s="29"/>
      <c r="F198" s="29"/>
      <c r="G198" s="29"/>
      <c r="H198" s="29"/>
      <c r="I198" s="29"/>
      <c r="J198" s="29"/>
      <c r="K198" s="29"/>
      <c r="L198" s="29"/>
      <c r="M198" s="29"/>
      <c r="N198" s="29"/>
      <c r="O198" s="29"/>
      <c r="P198" s="182">
        <f>+P197+P193</f>
        <v>15759181.649999999</v>
      </c>
      <c r="Q198" s="182">
        <f>+Q197+Q193</f>
        <v>12297015.35</v>
      </c>
      <c r="R198" s="182">
        <f t="shared" ref="R198:V198" si="41">+R197+R193</f>
        <v>2170061.5300000003</v>
      </c>
      <c r="S198" s="182">
        <f t="shared" si="41"/>
        <v>1292104.77</v>
      </c>
      <c r="T198" s="40">
        <f t="shared" si="41"/>
        <v>4125089.86</v>
      </c>
      <c r="U198" s="178">
        <f t="shared" si="41"/>
        <v>0</v>
      </c>
      <c r="V198" s="40">
        <f t="shared" si="41"/>
        <v>19884271.509999998</v>
      </c>
      <c r="W198" s="29"/>
      <c r="X198" s="29"/>
      <c r="Y198" s="29"/>
      <c r="Z198" s="11"/>
      <c r="AA198" s="11"/>
    </row>
    <row r="199" spans="2:28" s="8" customFormat="1" ht="235.5" customHeight="1" x14ac:dyDescent="0.25">
      <c r="B199" s="72">
        <f>+B196+1</f>
        <v>160</v>
      </c>
      <c r="C199" s="202" t="s">
        <v>607</v>
      </c>
      <c r="D199" s="7" t="s">
        <v>65</v>
      </c>
      <c r="E199" s="7">
        <v>108460</v>
      </c>
      <c r="F199" s="106" t="s">
        <v>99</v>
      </c>
      <c r="G199" s="111" t="s">
        <v>269</v>
      </c>
      <c r="H199" s="10" t="s">
        <v>270</v>
      </c>
      <c r="I199" s="10" t="s">
        <v>271</v>
      </c>
      <c r="J199" s="88">
        <v>0.85</v>
      </c>
      <c r="K199" s="10" t="s">
        <v>488</v>
      </c>
      <c r="L199" s="10" t="s">
        <v>489</v>
      </c>
      <c r="M199" s="10"/>
      <c r="N199" s="86" t="s">
        <v>248</v>
      </c>
      <c r="O199" s="10" t="s">
        <v>602</v>
      </c>
      <c r="P199" s="58">
        <f t="shared" si="33"/>
        <v>100008356.59999999</v>
      </c>
      <c r="Q199" s="56">
        <v>85007103.109999999</v>
      </c>
      <c r="R199" s="56">
        <v>13001086.35</v>
      </c>
      <c r="S199" s="56">
        <v>2000167.14</v>
      </c>
      <c r="T199" s="56">
        <v>18826652.710000001</v>
      </c>
      <c r="U199" s="56">
        <v>0</v>
      </c>
      <c r="V199" s="56">
        <f>+Q199+R199+S199+T199+U199</f>
        <v>118835009.31</v>
      </c>
      <c r="W199" s="63" t="s">
        <v>251</v>
      </c>
      <c r="X199" s="37">
        <v>67086742.980000004</v>
      </c>
      <c r="Y199" s="37">
        <v>10260325.390000002</v>
      </c>
      <c r="Z199" s="11"/>
      <c r="AA199" s="11"/>
      <c r="AB199" s="11"/>
    </row>
    <row r="200" spans="2:28" s="8" customFormat="1" ht="106.5" customHeight="1" x14ac:dyDescent="0.25">
      <c r="B200" s="72">
        <f>+B199+1</f>
        <v>161</v>
      </c>
      <c r="C200" s="203"/>
      <c r="D200" s="7" t="s">
        <v>236</v>
      </c>
      <c r="E200" s="7">
        <v>115253</v>
      </c>
      <c r="F200" s="106" t="s">
        <v>237</v>
      </c>
      <c r="G200" s="125" t="s">
        <v>272</v>
      </c>
      <c r="H200" s="89">
        <v>43011</v>
      </c>
      <c r="I200" s="89">
        <v>43646</v>
      </c>
      <c r="J200" s="88">
        <v>0.85</v>
      </c>
      <c r="K200" s="107" t="s">
        <v>565</v>
      </c>
      <c r="L200" s="107" t="s">
        <v>499</v>
      </c>
      <c r="M200" s="107"/>
      <c r="N200" s="86" t="s">
        <v>248</v>
      </c>
      <c r="O200" s="107" t="s">
        <v>602</v>
      </c>
      <c r="P200" s="64">
        <f t="shared" si="33"/>
        <v>73153838.870000005</v>
      </c>
      <c r="Q200" s="58">
        <v>62180763</v>
      </c>
      <c r="R200" s="59">
        <v>9509999.0899999999</v>
      </c>
      <c r="S200" s="59">
        <v>1463076.78</v>
      </c>
      <c r="T200" s="59">
        <v>13536104.630000001</v>
      </c>
      <c r="U200" s="59">
        <v>0</v>
      </c>
      <c r="V200" s="56">
        <f>+Q200+R200+S200+T200+U200</f>
        <v>86689943.5</v>
      </c>
      <c r="W200" s="63" t="s">
        <v>251</v>
      </c>
      <c r="X200" s="37">
        <v>6150810.0199999996</v>
      </c>
      <c r="Y200" s="37">
        <v>940712.11999999988</v>
      </c>
      <c r="Z200" s="11"/>
      <c r="AA200" s="11"/>
      <c r="AB200" s="11"/>
    </row>
    <row r="201" spans="2:28" s="8" customFormat="1" ht="18.75" customHeight="1" x14ac:dyDescent="0.25">
      <c r="B201" s="82"/>
      <c r="C201" s="28" t="s">
        <v>66</v>
      </c>
      <c r="D201" s="30"/>
      <c r="E201" s="30"/>
      <c r="F201" s="30"/>
      <c r="G201" s="123"/>
      <c r="H201" s="30"/>
      <c r="I201" s="30"/>
      <c r="J201" s="30"/>
      <c r="K201" s="30"/>
      <c r="L201" s="30"/>
      <c r="M201" s="30"/>
      <c r="N201" s="30"/>
      <c r="O201" s="30"/>
      <c r="P201" s="39">
        <f>SUM(P199:P200)</f>
        <v>173162195.47</v>
      </c>
      <c r="Q201" s="39">
        <f>SUM(Q199:Q200)</f>
        <v>147187866.11000001</v>
      </c>
      <c r="R201" s="39">
        <f t="shared" ref="R201:V201" si="42">SUM(R199:R200)</f>
        <v>22511085.439999998</v>
      </c>
      <c r="S201" s="39">
        <f t="shared" si="42"/>
        <v>3463243.92</v>
      </c>
      <c r="T201" s="39">
        <f t="shared" si="42"/>
        <v>32362757.340000004</v>
      </c>
      <c r="U201" s="39">
        <f t="shared" si="42"/>
        <v>0</v>
      </c>
      <c r="V201" s="61">
        <f t="shared" si="42"/>
        <v>205524952.81</v>
      </c>
      <c r="W201" s="61"/>
      <c r="X201" s="39">
        <v>0</v>
      </c>
      <c r="Y201" s="71">
        <v>0</v>
      </c>
      <c r="Z201" s="11"/>
      <c r="AA201" s="11"/>
      <c r="AB201" s="11"/>
    </row>
    <row r="202" spans="2:28" s="8" customFormat="1" ht="18.75" customHeight="1" x14ac:dyDescent="0.25">
      <c r="B202" s="73"/>
      <c r="C202" s="29" t="s">
        <v>71</v>
      </c>
      <c r="D202" s="29"/>
      <c r="E202" s="29"/>
      <c r="F202" s="29"/>
      <c r="G202" s="114"/>
      <c r="H202" s="29"/>
      <c r="I202" s="29"/>
      <c r="J202" s="29"/>
      <c r="K202" s="29"/>
      <c r="L202" s="29"/>
      <c r="M202" s="29"/>
      <c r="N202" s="29"/>
      <c r="O202" s="29"/>
      <c r="P202" s="57">
        <f>+P201</f>
        <v>173162195.47</v>
      </c>
      <c r="Q202" s="40">
        <f>Q201</f>
        <v>147187866.11000001</v>
      </c>
      <c r="R202" s="40">
        <f t="shared" ref="R202:V202" si="43">R201</f>
        <v>22511085.439999998</v>
      </c>
      <c r="S202" s="40">
        <f t="shared" si="43"/>
        <v>3463243.92</v>
      </c>
      <c r="T202" s="40">
        <f t="shared" si="43"/>
        <v>32362757.340000004</v>
      </c>
      <c r="U202" s="40">
        <f t="shared" si="43"/>
        <v>0</v>
      </c>
      <c r="V202" s="40">
        <f t="shared" si="43"/>
        <v>205524952.81</v>
      </c>
      <c r="W202" s="40"/>
      <c r="X202" s="40">
        <f>+X200+X199</f>
        <v>73237553</v>
      </c>
      <c r="Y202" s="40">
        <f>+Y200+Y199</f>
        <v>11201037.510000002</v>
      </c>
      <c r="Z202" s="11"/>
      <c r="AA202" s="11"/>
      <c r="AB202" s="11"/>
    </row>
    <row r="203" spans="2:28" s="1" customFormat="1" ht="24" customHeight="1" thickBot="1" x14ac:dyDescent="0.3">
      <c r="B203" s="83"/>
      <c r="C203" s="19" t="s">
        <v>0</v>
      </c>
      <c r="D203" s="20"/>
      <c r="E203" s="20"/>
      <c r="F203" s="20"/>
      <c r="G203" s="143"/>
      <c r="H203" s="20"/>
      <c r="I203" s="20"/>
      <c r="J203" s="20"/>
      <c r="K203" s="20"/>
      <c r="L203" s="20"/>
      <c r="M203" s="20"/>
      <c r="N203" s="20"/>
      <c r="O203" s="20"/>
      <c r="P203" s="43">
        <f>+Q203+R203+S203</f>
        <v>27559216847.132401</v>
      </c>
      <c r="Q203" s="43">
        <f>+Q27+Q56+Q143+Q182+Q190+Q198+Q202</f>
        <v>21522774148.9935</v>
      </c>
      <c r="R203" s="43">
        <f t="shared" ref="R203:V203" si="44">+R27+R56+R143+R182+R190+R198+R202</f>
        <v>1085419768.8268001</v>
      </c>
      <c r="S203" s="43">
        <f t="shared" si="44"/>
        <v>4951022929.3121004</v>
      </c>
      <c r="T203" s="43">
        <f t="shared" si="44"/>
        <v>5904309121.0500011</v>
      </c>
      <c r="U203" s="43">
        <f t="shared" si="44"/>
        <v>1441860666.1600001</v>
      </c>
      <c r="V203" s="43">
        <f t="shared" si="44"/>
        <v>34919019756.972404</v>
      </c>
      <c r="W203" s="43"/>
      <c r="X203" s="43">
        <f>+X27+X56+X143+X182+X190+X202</f>
        <v>4706933098.5500002</v>
      </c>
      <c r="Y203" s="43">
        <f>+Y27+Y56+Y143+Y182+Y190+Y202</f>
        <v>1366624160.2199998</v>
      </c>
      <c r="Z203" s="11"/>
      <c r="AA203" s="11"/>
      <c r="AB203" s="11"/>
    </row>
    <row r="204" spans="2:28" x14ac:dyDescent="0.25">
      <c r="B204" s="9"/>
      <c r="C204" s="9"/>
      <c r="D204" s="9"/>
      <c r="E204" s="31"/>
      <c r="F204" s="31"/>
      <c r="G204" s="31"/>
      <c r="H204" s="31"/>
      <c r="I204" s="31"/>
      <c r="J204" s="31"/>
      <c r="K204" s="31"/>
      <c r="L204" s="31"/>
      <c r="M204" s="31"/>
      <c r="N204" s="31"/>
      <c r="O204" s="31"/>
      <c r="P204" s="48"/>
      <c r="Q204" s="48"/>
      <c r="R204" s="48"/>
      <c r="S204" s="15"/>
      <c r="T204" s="9"/>
      <c r="U204" s="9"/>
      <c r="V204" s="9"/>
      <c r="W204" s="9"/>
      <c r="X204" s="15"/>
      <c r="Y204" s="9"/>
      <c r="Z204" s="11"/>
      <c r="AA204" s="11"/>
      <c r="AB204" s="11"/>
    </row>
    <row r="205" spans="2:28" x14ac:dyDescent="0.25">
      <c r="B205" s="9"/>
      <c r="C205" s="8"/>
      <c r="D205" s="3"/>
      <c r="F205" s="3"/>
      <c r="G205" s="3"/>
      <c r="H205" s="3"/>
      <c r="I205" s="3"/>
      <c r="J205" s="3"/>
      <c r="K205" s="3"/>
      <c r="L205" s="3"/>
      <c r="M205" s="3"/>
      <c r="N205" s="3"/>
      <c r="O205" s="3"/>
      <c r="P205" s="51"/>
      <c r="Q205" s="50" t="e">
        <f>+Q203/F7</f>
        <v>#DIV/0!</v>
      </c>
      <c r="R205" s="66"/>
      <c r="S205" s="47" t="e">
        <f>+R205/F7</f>
        <v>#DIV/0!</v>
      </c>
      <c r="T205" s="9"/>
      <c r="U205" s="22"/>
      <c r="V205" s="9"/>
      <c r="W205" s="9"/>
      <c r="X205" s="52"/>
      <c r="Y205" s="52"/>
      <c r="Z205" s="11"/>
      <c r="AA205" s="11"/>
      <c r="AB205" s="11"/>
    </row>
  </sheetData>
  <customSheetViews>
    <customSheetView guid="{AF37FEE2-E348-46F4-9761-C3A42457E3A5}" scale="80" topLeftCell="J4">
      <selection activeCell="Z16" sqref="Z16"/>
      <pageMargins left="0.11811023622047245" right="0.11811023622047245" top="0.15748031496062992" bottom="0.15748031496062992" header="0.31496062992125984" footer="0.31496062992125984"/>
      <pageSetup paperSize="8" scale="50" fitToHeight="0" orientation="landscape" r:id="rId1"/>
    </customSheetView>
    <customSheetView guid="{F4C96D22-891C-4B3C-B57B-7878195B2E7E}" scale="80" topLeftCell="D58">
      <selection activeCell="R72" sqref="R72"/>
      <pageMargins left="0.11811023622047245" right="0.11811023622047245" top="0.15748031496062992" bottom="0.15748031496062992" header="0.31496062992125984" footer="0.31496062992125984"/>
      <pageSetup paperSize="8" scale="50" fitToHeight="0" orientation="landscape" r:id="rId2"/>
    </customSheetView>
    <customSheetView guid="{0E2002C0-88DC-479A-B983-CA340E3274B8}">
      <pane xSplit="3" ySplit="12" topLeftCell="S184" activePane="bottomRight" state="frozen"/>
      <selection pane="bottomRight" activeCell="AB184" sqref="AB184:AC184"/>
      <pageMargins left="0.11811023622047245" right="0.11811023622047245" top="0.15748031496062992" bottom="0.15748031496062992" header="0.31496062992125984" footer="0.31496062992125984"/>
      <pageSetup paperSize="8" scale="50" fitToHeight="0" orientation="landscape" r:id="rId3"/>
    </customSheetView>
    <customSheetView guid="{0F598BC0-9523-4AD3-94A3-BDEC8367FE11}" scale="77" hiddenColumns="1">
      <pane xSplit="2" ySplit="12" topLeftCell="E148" activePane="bottomRight" state="frozen"/>
      <selection pane="bottomRight" activeCell="O152" sqref="O152"/>
      <pageMargins left="0.11811023622047245" right="0.11811023622047245" top="0.15748031496062992" bottom="0.15748031496062992" header="0.31496062992125984" footer="0.31496062992125984"/>
      <pageSetup paperSize="8" scale="50" fitToHeight="0" orientation="landscape" r:id="rId4"/>
    </customSheetView>
    <customSheetView guid="{61C44EA8-4687-4D4E-A1ED-359DF81A71FB}" scale="86" showAutoFilter="1" hiddenColumns="1">
      <pane xSplit="2" ySplit="12" topLeftCell="D145" activePane="bottomRight" state="frozen"/>
      <selection pane="bottomRight" activeCell="K147" sqref="K147"/>
      <pageMargins left="0.11811023622047245" right="0.11811023622047245" top="0.15748031496062992" bottom="0.15748031496062992" header="0.31496062992125984" footer="0.31496062992125984"/>
      <pageSetup paperSize="8" scale="50" fitToHeight="0" orientation="landscape" r:id="rId5"/>
      <autoFilter ref="B7:AD176"/>
    </customSheetView>
    <customSheetView guid="{B8EFA5E8-2E8C-450C-9395-D582737418AA}" hiddenColumns="1">
      <pane xSplit="2" ySplit="12" topLeftCell="Q97" activePane="bottomRight" state="frozen"/>
      <selection pane="bottomRight" activeCell="AA101" sqref="AA101"/>
      <pageMargins left="0.11811023622047245" right="0.11811023622047245" top="0.15748031496062992" bottom="0.15748031496062992" header="0.31496062992125984" footer="0.31496062992125984"/>
      <pageSetup paperSize="8" scale="50" fitToHeight="0" orientation="landscape" r:id="rId6"/>
    </customSheetView>
    <customSheetView guid="{216972B4-771A-4607-A8B4-AC73D5CD6C1A}" scale="86" hiddenColumns="1">
      <pane xSplit="2" ySplit="12" topLeftCell="C82" activePane="bottomRight" state="frozen"/>
      <selection pane="bottomRight" activeCell="L85" sqref="L85"/>
      <pageMargins left="0.11811023622047245" right="0.11811023622047245" top="0.15748031496062992" bottom="0.15748031496062992" header="0.31496062992125984" footer="0.31496062992125984"/>
      <pageSetup paperSize="8" scale="50" fitToHeight="0" orientation="landscape" r:id="rId7"/>
    </customSheetView>
    <customSheetView guid="{64D2264B-4E86-4FBB-93B3-BEE727888DFE}" scale="69" hiddenColumns="1">
      <pane xSplit="2" ySplit="12" topLeftCell="C121" activePane="bottomRight" state="frozen"/>
      <selection pane="bottomRight" activeCell="AA125" sqref="AA125"/>
      <pageMargins left="0.11811023622047245" right="0.11811023622047245" top="0.15748031496062992" bottom="0.15748031496062992" header="0.31496062992125984" footer="0.31496062992125984"/>
      <pageSetup paperSize="8" scale="50" fitToHeight="0" orientation="landscape" r:id="rId8"/>
    </customSheetView>
    <customSheetView guid="{79FA8BE5-7D13-4EF3-B35A-76ACF1C0DF3C}" scale="87" hiddenColumns="1">
      <pane xSplit="2" ySplit="12" topLeftCell="D55" activePane="bottomRight" state="frozen"/>
      <selection pane="bottomRight" activeCell="M61" sqref="M61"/>
      <pageMargins left="0.11811023622047245" right="0.11811023622047245" top="0.15748031496062992" bottom="0.15748031496062992" header="0.31496062992125984" footer="0.31496062992125984"/>
      <pageSetup paperSize="8" scale="50" fitToHeight="0" orientation="landscape" r:id="rId9"/>
    </customSheetView>
    <customSheetView guid="{E1C13DC2-98C2-4597-8D1A-C9F2C3CA60EC}" scale="90" hiddenColumns="1">
      <pane xSplit="2" ySplit="12" topLeftCell="M57" activePane="bottomRight" state="frozen"/>
      <selection pane="bottomRight" activeCell="X58" sqref="X58"/>
      <pageMargins left="0.11811023622047245" right="0.11811023622047245" top="0.15748031496062992" bottom="0.15748031496062992" header="0.31496062992125984" footer="0.31496062992125984"/>
      <pageSetup paperSize="8" scale="50" fitToHeight="0" orientation="landscape" r:id="rId10"/>
    </customSheetView>
    <customSheetView guid="{E10820C0-32CD-441A-8635-65479FE7CBA3}" scale="90" hiddenColumns="1">
      <pane xSplit="2" ySplit="12" topLeftCell="C46" activePane="bottomRight" state="frozen"/>
      <selection pane="bottomRight" activeCell="K47" sqref="K47"/>
      <pageMargins left="0.11811023622047245" right="0.11811023622047245" top="0.15748031496062992" bottom="0.15748031496062992" header="0.31496062992125984" footer="0.31496062992125984"/>
      <pageSetup paperSize="8" scale="50" fitToHeight="0" orientation="landscape" r:id="rId11"/>
    </customSheetView>
    <customSheetView guid="{2234C728-15E1-4BAF-98DE-620726961552}" scale="90" hiddenColumns="1">
      <pane xSplit="2" ySplit="12" topLeftCell="C37" activePane="bottomRight" state="frozen"/>
      <selection pane="bottomRight" activeCell="K42" sqref="K42"/>
      <pageMargins left="0.11811023622047245" right="0.11811023622047245" top="0.15748031496062992" bottom="0.15748031496062992" header="0.31496062992125984" footer="0.31496062992125984"/>
      <pageSetup paperSize="8" scale="50" fitToHeight="0" orientation="landscape" r:id="rId12"/>
    </customSheetView>
    <customSheetView guid="{3EBF2DB4-84D7-478D-9896-C4DA08B65D0C}" scale="86" showAutoFilter="1" hiddenColumns="1">
      <pane xSplit="2" ySplit="12" topLeftCell="C127" activePane="bottomRight" state="frozen"/>
      <selection pane="bottomRight" activeCell="E5" sqref="E5:Z5"/>
      <pageMargins left="0.11811023622047245" right="0.11811023622047245" top="0.15748031496062992" bottom="0.15748031496062992" header="0.31496062992125984" footer="0.31496062992125984"/>
      <pageSetup paperSize="8" scale="50" fitToHeight="0" orientation="landscape" r:id="rId13"/>
      <autoFilter ref="B7:AD176"/>
    </customSheetView>
    <customSheetView guid="{437FD6EF-32B2-4DE0-BA89-93A7E3EF04C5}" scale="115" hiddenColumns="1" topLeftCell="I56">
      <selection activeCell="K37" sqref="K37"/>
      <pageMargins left="0.11811023622047245" right="0.11811023622047245" top="0.15748031496062992" bottom="0.15748031496062992" header="0.31496062992125984" footer="0.31496062992125984"/>
      <pageSetup paperSize="8" scale="50" fitToHeight="0" orientation="landscape" r:id="rId14"/>
    </customSheetView>
    <customSheetView guid="{83337B45-5054-4200-BF9E-4E1DC1896214}" scale="115" hiddenColumns="1">
      <pane xSplit="2" ySplit="12" topLeftCell="C49" activePane="bottomRight" state="frozen"/>
      <selection pane="bottomRight" activeCell="J52" sqref="J52"/>
      <pageMargins left="0.11811023622047245" right="0.11811023622047245" top="0.15748031496062992" bottom="0.15748031496062992" header="0.31496062992125984" footer="0.31496062992125984"/>
      <pageSetup paperSize="8" scale="50" fitToHeight="0" orientation="landscape" r:id="rId15"/>
    </customSheetView>
    <customSheetView guid="{9E851A6A-17B1-4E6F-A007-493445D427B8}" scale="115" hiddenColumns="1">
      <pane xSplit="2" ySplit="12" topLeftCell="C50" activePane="bottomRight" state="frozen"/>
      <selection pane="bottomRight" activeCell="J55" sqref="J55"/>
      <pageMargins left="0.11811023622047245" right="0.11811023622047245" top="0.15748031496062992" bottom="0.15748031496062992" header="0.31496062992125984" footer="0.31496062992125984"/>
      <pageSetup paperSize="8" scale="50" fitToHeight="0" orientation="landscape" r:id="rId16"/>
    </customSheetView>
    <customSheetView guid="{DB90939E-72BD-4CED-BFB6-BD74FF913DB3}" scale="85" hiddenColumns="1">
      <pane xSplit="2" ySplit="12" topLeftCell="E87" activePane="bottomRight" state="frozen"/>
      <selection pane="bottomRight" activeCell="L88" sqref="L88"/>
      <pageMargins left="0.11811023622047245" right="0.11811023622047245" top="0.15748031496062992" bottom="0.15748031496062992" header="0.31496062992125984" footer="0.31496062992125984"/>
      <pageSetup paperSize="8" scale="50" fitToHeight="0" orientation="landscape" r:id="rId17"/>
    </customSheetView>
    <customSheetView guid="{413D6799-9F75-47FF-8A9E-5CB9283B7BBE}" scale="115" hiddenColumns="1">
      <pane xSplit="2" ySplit="12" topLeftCell="C146" activePane="bottomRight" state="frozen"/>
      <selection pane="bottomRight" activeCell="AA146" sqref="AA146"/>
      <pageMargins left="0.11811023622047245" right="0.11811023622047245" top="0.15748031496062992" bottom="0.15748031496062992" header="0.31496062992125984" footer="0.31496062992125984"/>
      <pageSetup paperSize="8" scale="50" fitToHeight="0" orientation="landscape" r:id="rId18"/>
    </customSheetView>
    <customSheetView guid="{E4462EA5-1112-4F42-BE37-A867D6FC853C}" scale="90" hiddenColumns="1">
      <pane xSplit="2" ySplit="12" topLeftCell="E159" activePane="bottomRight" state="frozen"/>
      <selection pane="bottomRight" activeCell="J160" sqref="J160"/>
      <pageMargins left="0.11811023622047245" right="0.11811023622047245" top="0.15748031496062992" bottom="0.15748031496062992" header="0.31496062992125984" footer="0.31496062992125984"/>
      <pageSetup paperSize="8" scale="50" fitToHeight="0" orientation="landscape" r:id="rId19"/>
    </customSheetView>
    <customSheetView guid="{ECCC7D97-A0C3-4C50-BA03-A8D24BCD22BE}" scale="85" hiddenColumns="1">
      <pane xSplit="2" ySplit="11.346153846153847" topLeftCell="C159" activePane="bottomRight" state="frozen"/>
      <selection pane="bottomRight" activeCell="B164" sqref="B164"/>
      <pageMargins left="0.11811023622047245" right="0.11811023622047245" top="0.15748031496062992" bottom="0.15748031496062992" header="0.31496062992125984" footer="0.31496062992125984"/>
      <pageSetup paperSize="8" scale="50" fitToHeight="0" orientation="landscape" r:id="rId20"/>
    </customSheetView>
  </customSheetViews>
  <mergeCells count="40">
    <mergeCell ref="Y10:Y11"/>
    <mergeCell ref="C76:C95"/>
    <mergeCell ref="C173:C175"/>
    <mergeCell ref="C145:C148"/>
    <mergeCell ref="E5:I5"/>
    <mergeCell ref="X9:Y9"/>
    <mergeCell ref="L9:L11"/>
    <mergeCell ref="M9:M11"/>
    <mergeCell ref="N9:N11"/>
    <mergeCell ref="O9:O11"/>
    <mergeCell ref="W9:W11"/>
    <mergeCell ref="T10:T11"/>
    <mergeCell ref="S10:S11"/>
    <mergeCell ref="Q10:R10"/>
    <mergeCell ref="X10:X11"/>
    <mergeCell ref="C199:C200"/>
    <mergeCell ref="C187:C188"/>
    <mergeCell ref="C179:C180"/>
    <mergeCell ref="V9:V11"/>
    <mergeCell ref="E9:E11"/>
    <mergeCell ref="G9:G11"/>
    <mergeCell ref="H9:H11"/>
    <mergeCell ref="I9:I11"/>
    <mergeCell ref="J9:J11"/>
    <mergeCell ref="F9:F11"/>
    <mergeCell ref="P9:P11"/>
    <mergeCell ref="U9:U11"/>
    <mergeCell ref="Q9:S9"/>
    <mergeCell ref="D9:D11"/>
    <mergeCell ref="C58:C71"/>
    <mergeCell ref="K9:K11"/>
    <mergeCell ref="B9:B11"/>
    <mergeCell ref="C9:C11"/>
    <mergeCell ref="C50:C54"/>
    <mergeCell ref="C13:C14"/>
    <mergeCell ref="C17:C18"/>
    <mergeCell ref="C22:C24"/>
    <mergeCell ref="C29:C37"/>
    <mergeCell ref="C46:C47"/>
    <mergeCell ref="C41:C42"/>
  </mergeCells>
  <pageMargins left="0.118110236220472" right="0.118110236220472" top="0.15748031496063" bottom="0.15748031496063" header="0.31496062992126" footer="0.31496062992126"/>
  <pageSetup paperSize="9" scale="28" fitToHeight="0" orientation="landscape" r:id="rId21"/>
  <legacyDrawing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vt:i4>
      </vt:variant>
      <vt:variant>
        <vt:lpstr>Charts</vt:lpstr>
      </vt:variant>
      <vt:variant>
        <vt:i4>1</vt:i4>
      </vt:variant>
      <vt:variant>
        <vt:lpstr>Named Ranges</vt:lpstr>
      </vt:variant>
      <vt:variant>
        <vt:i4>1</vt:i4>
      </vt:variant>
    </vt:vector>
  </HeadingPairs>
  <TitlesOfParts>
    <vt:vector size="3" baseType="lpstr">
      <vt:lpstr>Contracte semnate</vt:lpstr>
      <vt:lpstr>Chart2</vt:lpstr>
      <vt:lpstr>'Contracte semnate'!SPBookmark_Regiune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Mirela Cosovan</cp:lastModifiedBy>
  <cp:lastPrinted>2018-03-05T13:45:08Z</cp:lastPrinted>
  <dcterms:created xsi:type="dcterms:W3CDTF">2016-07-18T10:59:34Z</dcterms:created>
  <dcterms:modified xsi:type="dcterms:W3CDTF">2018-03-05T13:45:26Z</dcterms:modified>
</cp:coreProperties>
</file>